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J:\FADS\2010\2020\FINAL FILES\Fruits_21\"/>
    </mc:Choice>
  </mc:AlternateContent>
  <xr:revisionPtr revIDLastSave="0" documentId="13_ncr:1_{BAEC44BF-71DB-4830-80DD-1D9F4FAF7D55}" xr6:coauthVersionLast="47" xr6:coauthVersionMax="47" xr10:uidLastSave="{00000000-0000-0000-0000-000000000000}"/>
  <bookViews>
    <workbookView xWindow="-108" yWindow="-108" windowWidth="23256" windowHeight="13176" tabRatio="851" xr2:uid="{00000000-000D-0000-FFFF-FFFF00000000}"/>
  </bookViews>
  <sheets>
    <sheet name="TableOfContents" sheetId="170" r:id="rId1"/>
    <sheet name="Fresh oranges" sheetId="99" r:id="rId2"/>
    <sheet name="Fresh tangerines" sheetId="100" r:id="rId3"/>
    <sheet name="Fresh grapefruit" sheetId="101" r:id="rId4"/>
    <sheet name="Fresh lemons" sheetId="102" r:id="rId5"/>
    <sheet name="Fresh limes" sheetId="104" r:id="rId6"/>
    <sheet name="Fresh citrus" sheetId="98" r:id="rId7"/>
    <sheet name="Fresh apples" sheetId="103" r:id="rId8"/>
    <sheet name="Fresh apricots" sheetId="105" r:id="rId9"/>
    <sheet name="Fresh avocados" sheetId="106" r:id="rId10"/>
    <sheet name="Fresh bananas" sheetId="107" r:id="rId11"/>
    <sheet name="Fresh blueberries" sheetId="171" r:id="rId12"/>
    <sheet name="Fresh cantaloupe" sheetId="108" r:id="rId13"/>
    <sheet name="Fresh cherries" sheetId="116" r:id="rId14"/>
    <sheet name="Fresh cranberries" sheetId="115" r:id="rId15"/>
    <sheet name="Fresh grapes" sheetId="114" r:id="rId16"/>
    <sheet name="Fresh honeydew" sheetId="113" r:id="rId17"/>
    <sheet name="Fresh kiwi" sheetId="109" r:id="rId18"/>
    <sheet name="Fresh mangoes" sheetId="112" r:id="rId19"/>
    <sheet name="Fresh papaya" sheetId="120" r:id="rId20"/>
    <sheet name="Fresh peaches" sheetId="110" r:id="rId21"/>
    <sheet name="Fresh pears" sheetId="111" r:id="rId22"/>
    <sheet name="Fresh pineapple" sheetId="121" r:id="rId23"/>
    <sheet name="Fresh plums" sheetId="118" r:id="rId24"/>
    <sheet name="Fresh raspberries" sheetId="174" r:id="rId25"/>
    <sheet name="Fresh strawberries" sheetId="119" r:id="rId26"/>
    <sheet name="Fresh watermelon" sheetId="117" r:id="rId27"/>
    <sheet name="Fresh noncitrus" sheetId="122" r:id="rId28"/>
    <sheet name="Fresh fruit" sheetId="123" r:id="rId29"/>
    <sheet name="Canned apples" sheetId="124" r:id="rId30"/>
    <sheet name="Canned apricots" sheetId="125" r:id="rId31"/>
    <sheet name="Canned sweet cherries" sheetId="179" r:id="rId32"/>
    <sheet name="Canned tart cherries" sheetId="126" r:id="rId33"/>
    <sheet name="Canned peaches" sheetId="127" r:id="rId34"/>
    <sheet name="Canned pears" sheetId="128" r:id="rId35"/>
    <sheet name="Canned pineapple" sheetId="129" r:id="rId36"/>
    <sheet name="Canned plums" sheetId="130" r:id="rId37"/>
    <sheet name="Canned olives" sheetId="131" r:id="rId38"/>
    <sheet name="Canned fruit" sheetId="132" r:id="rId39"/>
    <sheet name="Frozen blackberries" sheetId="133" r:id="rId40"/>
    <sheet name="Frozen blueberries" sheetId="136" r:id="rId41"/>
    <sheet name="Frozen raspberries" sheetId="134" r:id="rId42"/>
    <sheet name="Frozen strawberries" sheetId="135" r:id="rId43"/>
    <sheet name="Frozen other berries" sheetId="137" r:id="rId44"/>
    <sheet name="Frozen berries" sheetId="140" r:id="rId45"/>
    <sheet name="Frozen apples" sheetId="141" r:id="rId46"/>
    <sheet name="Frozen apricots" sheetId="142" r:id="rId47"/>
    <sheet name="Frozen sweet cherries" sheetId="177" r:id="rId48"/>
    <sheet name="Frozen tart cherries" sheetId="143" r:id="rId49"/>
    <sheet name="Frozen peaches" sheetId="144" r:id="rId50"/>
    <sheet name="Frozen plums" sheetId="173" r:id="rId51"/>
    <sheet name="Frozen other fruit" sheetId="145" r:id="rId52"/>
    <sheet name="Frozen fruit" sheetId="146" r:id="rId53"/>
    <sheet name="Dried apples" sheetId="147" r:id="rId54"/>
    <sheet name="Dried apricots" sheetId="148" r:id="rId55"/>
    <sheet name="Dried dates" sheetId="149" r:id="rId56"/>
    <sheet name="Dried figs" sheetId="150" r:id="rId57"/>
    <sheet name="Dried peaches" sheetId="151" r:id="rId58"/>
    <sheet name="Dried pears" sheetId="152" r:id="rId59"/>
    <sheet name="Dried plums" sheetId="153" r:id="rId60"/>
    <sheet name="Raisins" sheetId="154" r:id="rId61"/>
    <sheet name="Dried fruit" sheetId="155" r:id="rId62"/>
    <sheet name="Grapefruit juice" sheetId="157" r:id="rId63"/>
    <sheet name="Lemon juice" sheetId="158" r:id="rId64"/>
    <sheet name="Lime juice" sheetId="159" r:id="rId65"/>
    <sheet name="Orange juice" sheetId="178" r:id="rId66"/>
    <sheet name="Citrus juice" sheetId="160" r:id="rId67"/>
    <sheet name="Apple juice" sheetId="161" r:id="rId68"/>
    <sheet name="Cranberry juice" sheetId="162" r:id="rId69"/>
    <sheet name="Grape juice" sheetId="164" r:id="rId70"/>
    <sheet name="Pineapple juice" sheetId="165" r:id="rId71"/>
    <sheet name="Prune juice" sheetId="166" r:id="rId72"/>
    <sheet name="Noncitrus juice" sheetId="167" r:id="rId73"/>
    <sheet name="Juice" sheetId="168" r:id="rId74"/>
    <sheet name="Fruit" sheetId="169" r:id="rId75"/>
  </sheets>
  <definedNames>
    <definedName name="_xlnm.Print_Area" localSheetId="74">Fruit!$A$1:$K$49</definedName>
    <definedName name="_xlnm.Print_Titles" localSheetId="67">'Apple juice'!$A:$A</definedName>
    <definedName name="_xlnm.Print_Titles" localSheetId="29">'Canned apples'!$A:$A</definedName>
    <definedName name="_xlnm.Print_Titles" localSheetId="30">'Canned apricots'!$A:$A</definedName>
    <definedName name="_xlnm.Print_Titles" localSheetId="38">'Canned fruit'!$A:$A</definedName>
    <definedName name="_xlnm.Print_Titles" localSheetId="37">'Canned olives'!$A:$A</definedName>
    <definedName name="_xlnm.Print_Titles" localSheetId="33">'Canned peaches'!$A:$A</definedName>
    <definedName name="_xlnm.Print_Titles" localSheetId="34">'Canned pears'!$A:$A</definedName>
    <definedName name="_xlnm.Print_Titles" localSheetId="35">'Canned pineapple'!$A:$A</definedName>
    <definedName name="_xlnm.Print_Titles" localSheetId="36">'Canned plums'!$A:$A</definedName>
    <definedName name="_xlnm.Print_Titles" localSheetId="32">'Canned tart cherries'!$A:$A</definedName>
    <definedName name="_xlnm.Print_Titles" localSheetId="66">'Citrus juice'!$A:$A</definedName>
    <definedName name="_xlnm.Print_Titles" localSheetId="68">'Cranberry juice'!$A:$A</definedName>
    <definedName name="_xlnm.Print_Titles" localSheetId="53">'Dried apples'!$A:$A</definedName>
    <definedName name="_xlnm.Print_Titles" localSheetId="54">'Dried apricots'!$A:$A</definedName>
    <definedName name="_xlnm.Print_Titles" localSheetId="55">'Dried dates'!$A:$A</definedName>
    <definedName name="_xlnm.Print_Titles" localSheetId="56">'Dried figs'!$A:$A</definedName>
    <definedName name="_xlnm.Print_Titles" localSheetId="61">'Dried fruit'!$A:$A</definedName>
    <definedName name="_xlnm.Print_Titles" localSheetId="57">'Dried peaches'!$A:$A</definedName>
    <definedName name="_xlnm.Print_Titles" localSheetId="58">'Dried pears'!$A:$A</definedName>
    <definedName name="_xlnm.Print_Titles" localSheetId="59">'Dried plums'!$A:$A</definedName>
    <definedName name="_xlnm.Print_Titles" localSheetId="7">'Fresh apples'!$A:$A</definedName>
    <definedName name="_xlnm.Print_Titles" localSheetId="8">'Fresh apricots'!$A:$A</definedName>
    <definedName name="_xlnm.Print_Titles" localSheetId="9">'Fresh avocados'!$A:$A</definedName>
    <definedName name="_xlnm.Print_Titles" localSheetId="10">'Fresh bananas'!$A:$A</definedName>
    <definedName name="_xlnm.Print_Titles" localSheetId="12">'Fresh cantaloupe'!$A:$A</definedName>
    <definedName name="_xlnm.Print_Titles" localSheetId="13">'Fresh cherries'!$A:$A</definedName>
    <definedName name="_xlnm.Print_Titles" localSheetId="6">'Fresh citrus'!$A:$A</definedName>
    <definedName name="_xlnm.Print_Titles" localSheetId="14">'Fresh cranberries'!$A:$A</definedName>
    <definedName name="_xlnm.Print_Titles" localSheetId="28">'Fresh fruit'!$A:$A</definedName>
    <definedName name="_xlnm.Print_Titles" localSheetId="3">'Fresh grapefruit'!$A:$A</definedName>
    <definedName name="_xlnm.Print_Titles" localSheetId="15">'Fresh grapes'!$A:$A</definedName>
    <definedName name="_xlnm.Print_Titles" localSheetId="16">'Fresh honeydew'!$A:$A</definedName>
    <definedName name="_xlnm.Print_Titles" localSheetId="17">'Fresh kiwi'!$A:$A</definedName>
    <definedName name="_xlnm.Print_Titles" localSheetId="4">'Fresh lemons'!$A:$A</definedName>
    <definedName name="_xlnm.Print_Titles" localSheetId="5">'Fresh limes'!$A:$A</definedName>
    <definedName name="_xlnm.Print_Titles" localSheetId="18">'Fresh mangoes'!$A:$A</definedName>
    <definedName name="_xlnm.Print_Titles" localSheetId="27">'Fresh noncitrus'!$A:$A</definedName>
    <definedName name="_xlnm.Print_Titles" localSheetId="1">'Fresh oranges'!$A:$A</definedName>
    <definedName name="_xlnm.Print_Titles" localSheetId="19">'Fresh papaya'!$A:$A</definedName>
    <definedName name="_xlnm.Print_Titles" localSheetId="20">'Fresh peaches'!$A:$A</definedName>
    <definedName name="_xlnm.Print_Titles" localSheetId="21">'Fresh pears'!$A:$A</definedName>
    <definedName name="_xlnm.Print_Titles" localSheetId="22">'Fresh pineapple'!$A:$A</definedName>
    <definedName name="_xlnm.Print_Titles" localSheetId="23">'Fresh plums'!$A:$A</definedName>
    <definedName name="_xlnm.Print_Titles" localSheetId="25">'Fresh strawberries'!$A:$A</definedName>
    <definedName name="_xlnm.Print_Titles" localSheetId="2">'Fresh tangerines'!$A:$A</definedName>
    <definedName name="_xlnm.Print_Titles" localSheetId="26">'Fresh watermelon'!$A:$A</definedName>
    <definedName name="_xlnm.Print_Titles" localSheetId="45">'Frozen apples'!$A:$A</definedName>
    <definedName name="_xlnm.Print_Titles" localSheetId="46">'Frozen apricots'!$A:$A</definedName>
    <definedName name="_xlnm.Print_Titles" localSheetId="44">'Frozen berries'!$A:$A</definedName>
    <definedName name="_xlnm.Print_Titles" localSheetId="39">'Frozen blackberries'!$A:$A</definedName>
    <definedName name="_xlnm.Print_Titles" localSheetId="40">'Frozen blueberries'!$A:$A</definedName>
    <definedName name="_xlnm.Print_Titles" localSheetId="52">'Frozen fruit'!$A:$A</definedName>
    <definedName name="_xlnm.Print_Titles" localSheetId="43">'Frozen other berries'!$A:$A</definedName>
    <definedName name="_xlnm.Print_Titles" localSheetId="51">'Frozen other fruit'!$A:$A</definedName>
    <definedName name="_xlnm.Print_Titles" localSheetId="49">'Frozen peaches'!$A:$A</definedName>
    <definedName name="_xlnm.Print_Titles" localSheetId="41">'Frozen raspberries'!$A:$A</definedName>
    <definedName name="_xlnm.Print_Titles" localSheetId="42">'Frozen strawberries'!$A:$A</definedName>
    <definedName name="_xlnm.Print_Titles" localSheetId="48">'Frozen tart cherries'!$A:$A</definedName>
    <definedName name="_xlnm.Print_Titles" localSheetId="74">Fruit!$A:$A</definedName>
    <definedName name="_xlnm.Print_Titles" localSheetId="69">'Grape juice'!$A:$A</definedName>
    <definedName name="_xlnm.Print_Titles" localSheetId="62">'Grapefruit juice'!$A:$A</definedName>
    <definedName name="_xlnm.Print_Titles" localSheetId="73">Juice!$A:$A</definedName>
    <definedName name="_xlnm.Print_Titles" localSheetId="63">'Lemon juice'!$A:$A</definedName>
    <definedName name="_xlnm.Print_Titles" localSheetId="64">'Lime juice'!$A:$A</definedName>
    <definedName name="_xlnm.Print_Titles" localSheetId="72">'Noncitrus juice'!$A:$A</definedName>
    <definedName name="_xlnm.Print_Titles" localSheetId="70">'Pineapple juice'!$A:$A</definedName>
    <definedName name="_xlnm.Print_Titles" localSheetId="71">'Prune juice'!$A:$A</definedName>
    <definedName name="_xlnm.Print_Titles" localSheetId="60">Raisins!$A:$A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4" i="169" l="1"/>
  <c r="K55" i="169"/>
  <c r="J54" i="169"/>
  <c r="J55" i="169"/>
  <c r="I54" i="169"/>
  <c r="I55" i="169"/>
  <c r="H54" i="169"/>
  <c r="H55" i="169"/>
  <c r="G54" i="169"/>
  <c r="G55" i="169"/>
  <c r="F55" i="169" s="1"/>
  <c r="F54" i="169"/>
  <c r="E54" i="169"/>
  <c r="E55" i="169"/>
  <c r="D54" i="169"/>
  <c r="D55" i="169"/>
  <c r="C54" i="169"/>
  <c r="C55" i="169"/>
  <c r="B54" i="169"/>
  <c r="B55" i="169"/>
  <c r="L54" i="168"/>
  <c r="L55" i="168"/>
  <c r="K54" i="168"/>
  <c r="K55" i="168"/>
  <c r="J54" i="168"/>
  <c r="J55" i="168"/>
  <c r="I54" i="168"/>
  <c r="I55" i="168"/>
  <c r="H54" i="168"/>
  <c r="H55" i="168"/>
  <c r="G54" i="168"/>
  <c r="F54" i="168" s="1"/>
  <c r="G55" i="168"/>
  <c r="F55" i="168" s="1"/>
  <c r="E54" i="168"/>
  <c r="E55" i="168"/>
  <c r="D54" i="168"/>
  <c r="D55" i="168"/>
  <c r="C54" i="168"/>
  <c r="C55" i="168"/>
  <c r="B54" i="168"/>
  <c r="B55" i="168"/>
  <c r="L5" i="167"/>
  <c r="L6" i="167"/>
  <c r="L7" i="167"/>
  <c r="L8" i="167"/>
  <c r="L9" i="167"/>
  <c r="L10" i="167"/>
  <c r="L11" i="167"/>
  <c r="L12" i="167"/>
  <c r="L13" i="167"/>
  <c r="L14" i="167"/>
  <c r="L15" i="167"/>
  <c r="L16" i="167"/>
  <c r="L17" i="167"/>
  <c r="L18" i="167"/>
  <c r="L19" i="167"/>
  <c r="L20" i="167"/>
  <c r="L21" i="167"/>
  <c r="L22" i="167"/>
  <c r="L23" i="167"/>
  <c r="L24" i="167"/>
  <c r="L25" i="167"/>
  <c r="L26" i="167"/>
  <c r="L27" i="167"/>
  <c r="L28" i="167"/>
  <c r="L29" i="167"/>
  <c r="L30" i="167"/>
  <c r="L31" i="167"/>
  <c r="L32" i="167"/>
  <c r="L33" i="167"/>
  <c r="L34" i="167"/>
  <c r="L35" i="167"/>
  <c r="L36" i="167"/>
  <c r="L37" i="167"/>
  <c r="L38" i="167"/>
  <c r="L39" i="167"/>
  <c r="L40" i="167"/>
  <c r="L41" i="167"/>
  <c r="L42" i="167"/>
  <c r="L43" i="167"/>
  <c r="L44" i="167"/>
  <c r="L45" i="167"/>
  <c r="L46" i="167"/>
  <c r="L47" i="167"/>
  <c r="L48" i="167"/>
  <c r="L49" i="167"/>
  <c r="L50" i="167"/>
  <c r="L51" i="167"/>
  <c r="L52" i="167"/>
  <c r="L53" i="167"/>
  <c r="L54" i="167"/>
  <c r="L55" i="167"/>
  <c r="L4" i="167"/>
  <c r="K35" i="167"/>
  <c r="K36" i="167"/>
  <c r="K37" i="167"/>
  <c r="K38" i="167"/>
  <c r="K39" i="167"/>
  <c r="K40" i="167"/>
  <c r="K41" i="167"/>
  <c r="K42" i="167"/>
  <c r="K43" i="167"/>
  <c r="K44" i="167"/>
  <c r="K45" i="167"/>
  <c r="K46" i="167"/>
  <c r="K47" i="167"/>
  <c r="K48" i="167"/>
  <c r="K49" i="167"/>
  <c r="K50" i="167"/>
  <c r="K51" i="167"/>
  <c r="K52" i="167"/>
  <c r="K53" i="167"/>
  <c r="K54" i="167"/>
  <c r="K55" i="167"/>
  <c r="K16" i="167"/>
  <c r="K17" i="167"/>
  <c r="K18" i="167"/>
  <c r="K19" i="167"/>
  <c r="K20" i="167"/>
  <c r="K21" i="167"/>
  <c r="K22" i="167"/>
  <c r="K23" i="167"/>
  <c r="K24" i="167"/>
  <c r="K25" i="167"/>
  <c r="K26" i="167"/>
  <c r="K27" i="167"/>
  <c r="K28" i="167"/>
  <c r="K29" i="167"/>
  <c r="K30" i="167"/>
  <c r="K31" i="167"/>
  <c r="K32" i="167"/>
  <c r="K33" i="167"/>
  <c r="K34" i="167"/>
  <c r="K5" i="167"/>
  <c r="K6" i="167"/>
  <c r="K7" i="167"/>
  <c r="K8" i="167"/>
  <c r="K9" i="167"/>
  <c r="K10" i="167"/>
  <c r="K11" i="167"/>
  <c r="K12" i="167"/>
  <c r="K13" i="167"/>
  <c r="K14" i="167"/>
  <c r="K15" i="167"/>
  <c r="K4" i="167"/>
  <c r="J5" i="167"/>
  <c r="J6" i="167"/>
  <c r="J7" i="167"/>
  <c r="J8" i="167"/>
  <c r="J9" i="167"/>
  <c r="J10" i="167"/>
  <c r="J11" i="167"/>
  <c r="J12" i="167"/>
  <c r="J13" i="167"/>
  <c r="J14" i="167"/>
  <c r="J15" i="167"/>
  <c r="J16" i="167"/>
  <c r="J17" i="167"/>
  <c r="J18" i="167"/>
  <c r="J19" i="167"/>
  <c r="J20" i="167"/>
  <c r="J21" i="167"/>
  <c r="J22" i="167"/>
  <c r="J23" i="167"/>
  <c r="J24" i="167"/>
  <c r="J25" i="167"/>
  <c r="J26" i="167"/>
  <c r="J27" i="167"/>
  <c r="J28" i="167"/>
  <c r="J29" i="167"/>
  <c r="J30" i="167"/>
  <c r="J31" i="167"/>
  <c r="J32" i="167"/>
  <c r="J33" i="167"/>
  <c r="J34" i="167"/>
  <c r="J35" i="167"/>
  <c r="J36" i="167"/>
  <c r="J37" i="167"/>
  <c r="J38" i="167"/>
  <c r="J39" i="167"/>
  <c r="J40" i="167"/>
  <c r="J41" i="167"/>
  <c r="J42" i="167"/>
  <c r="J43" i="167"/>
  <c r="J44" i="167"/>
  <c r="J45" i="167"/>
  <c r="J46" i="167"/>
  <c r="J47" i="167"/>
  <c r="J48" i="167"/>
  <c r="J49" i="167"/>
  <c r="J50" i="167"/>
  <c r="J51" i="167"/>
  <c r="J52" i="167"/>
  <c r="J53" i="167"/>
  <c r="J54" i="167"/>
  <c r="J55" i="167"/>
  <c r="J4" i="167"/>
  <c r="I5" i="167"/>
  <c r="I6" i="167"/>
  <c r="I7" i="167"/>
  <c r="I8" i="167"/>
  <c r="I9" i="167"/>
  <c r="I10" i="167"/>
  <c r="I11" i="167"/>
  <c r="I12" i="167"/>
  <c r="I13" i="167"/>
  <c r="I14" i="167"/>
  <c r="I15" i="167"/>
  <c r="I16" i="167"/>
  <c r="I17" i="167"/>
  <c r="I18" i="167"/>
  <c r="I19" i="167"/>
  <c r="I20" i="167"/>
  <c r="I21" i="167"/>
  <c r="I22" i="167"/>
  <c r="I23" i="167"/>
  <c r="I24" i="167"/>
  <c r="I25" i="167"/>
  <c r="I26" i="167"/>
  <c r="I27" i="167"/>
  <c r="I28" i="167"/>
  <c r="I29" i="167"/>
  <c r="I30" i="167"/>
  <c r="I31" i="167"/>
  <c r="I32" i="167"/>
  <c r="I33" i="167"/>
  <c r="I34" i="167"/>
  <c r="I35" i="167"/>
  <c r="I36" i="167"/>
  <c r="I37" i="167"/>
  <c r="I38" i="167"/>
  <c r="I39" i="167"/>
  <c r="I40" i="167"/>
  <c r="I41" i="167"/>
  <c r="I42" i="167"/>
  <c r="I43" i="167"/>
  <c r="I44" i="167"/>
  <c r="I45" i="167"/>
  <c r="I46" i="167"/>
  <c r="I47" i="167"/>
  <c r="I48" i="167"/>
  <c r="I49" i="167"/>
  <c r="I50" i="167"/>
  <c r="I51" i="167"/>
  <c r="I52" i="167"/>
  <c r="I53" i="167"/>
  <c r="I54" i="167"/>
  <c r="I55" i="167"/>
  <c r="I4" i="167"/>
  <c r="H40" i="167"/>
  <c r="H41" i="167"/>
  <c r="H42" i="167"/>
  <c r="H43" i="167"/>
  <c r="H44" i="167"/>
  <c r="H45" i="167"/>
  <c r="H46" i="167"/>
  <c r="H47" i="167"/>
  <c r="H48" i="167"/>
  <c r="H49" i="167"/>
  <c r="H50" i="167"/>
  <c r="H51" i="167"/>
  <c r="H52" i="167"/>
  <c r="H53" i="167"/>
  <c r="H54" i="167"/>
  <c r="H55" i="167"/>
  <c r="H35" i="167"/>
  <c r="H36" i="167"/>
  <c r="H37" i="167"/>
  <c r="H38" i="167"/>
  <c r="H39" i="167"/>
  <c r="H5" i="167"/>
  <c r="H6" i="167"/>
  <c r="H7" i="167"/>
  <c r="H8" i="167"/>
  <c r="H9" i="167"/>
  <c r="H10" i="167"/>
  <c r="H11" i="167"/>
  <c r="H12" i="167"/>
  <c r="H13" i="167"/>
  <c r="H14" i="167"/>
  <c r="H15" i="167"/>
  <c r="H16" i="167"/>
  <c r="H17" i="167"/>
  <c r="H18" i="167"/>
  <c r="H19" i="167"/>
  <c r="H20" i="167"/>
  <c r="H21" i="167"/>
  <c r="H22" i="167"/>
  <c r="H23" i="167"/>
  <c r="H24" i="167"/>
  <c r="H25" i="167"/>
  <c r="H26" i="167"/>
  <c r="H27" i="167"/>
  <c r="H28" i="167"/>
  <c r="H29" i="167"/>
  <c r="H30" i="167"/>
  <c r="H31" i="167"/>
  <c r="H32" i="167"/>
  <c r="H33" i="167"/>
  <c r="H34" i="167"/>
  <c r="H4" i="167"/>
  <c r="F54" i="167"/>
  <c r="F55" i="167"/>
  <c r="G45" i="167"/>
  <c r="G46" i="167"/>
  <c r="G47" i="167"/>
  <c r="G48" i="167"/>
  <c r="G49" i="167"/>
  <c r="G50" i="167"/>
  <c r="G51" i="167"/>
  <c r="G52" i="167"/>
  <c r="G53" i="167"/>
  <c r="G54" i="167"/>
  <c r="G55" i="167"/>
  <c r="G30" i="167"/>
  <c r="G31" i="167"/>
  <c r="G32" i="167"/>
  <c r="G33" i="167"/>
  <c r="G34" i="167"/>
  <c r="G35" i="167"/>
  <c r="G36" i="167"/>
  <c r="G37" i="167"/>
  <c r="G38" i="167"/>
  <c r="G39" i="167"/>
  <c r="G40" i="167"/>
  <c r="G41" i="167"/>
  <c r="G42" i="167"/>
  <c r="G43" i="167"/>
  <c r="G44" i="167"/>
  <c r="G20" i="167"/>
  <c r="G21" i="167"/>
  <c r="G22" i="167"/>
  <c r="G23" i="167"/>
  <c r="G24" i="167"/>
  <c r="G25" i="167"/>
  <c r="G26" i="167"/>
  <c r="G27" i="167"/>
  <c r="G28" i="167"/>
  <c r="G29" i="167"/>
  <c r="G15" i="167"/>
  <c r="G16" i="167"/>
  <c r="G17" i="167"/>
  <c r="G18" i="167"/>
  <c r="G19" i="167"/>
  <c r="G5" i="167"/>
  <c r="G6" i="167"/>
  <c r="G7" i="167"/>
  <c r="G8" i="167"/>
  <c r="G9" i="167"/>
  <c r="G10" i="167"/>
  <c r="G11" i="167"/>
  <c r="G12" i="167"/>
  <c r="G13" i="167"/>
  <c r="G14" i="167"/>
  <c r="G4" i="167"/>
  <c r="E45" i="167"/>
  <c r="E46" i="167"/>
  <c r="E47" i="167"/>
  <c r="E48" i="167"/>
  <c r="E49" i="167"/>
  <c r="E50" i="167"/>
  <c r="E51" i="167"/>
  <c r="E52" i="167"/>
  <c r="E53" i="167"/>
  <c r="E54" i="167"/>
  <c r="E55" i="167"/>
  <c r="E35" i="167"/>
  <c r="E36" i="167"/>
  <c r="E37" i="167"/>
  <c r="E38" i="167"/>
  <c r="E39" i="167"/>
  <c r="E40" i="167"/>
  <c r="E41" i="167"/>
  <c r="E42" i="167"/>
  <c r="E43" i="167"/>
  <c r="E44" i="167"/>
  <c r="E25" i="167"/>
  <c r="E26" i="167"/>
  <c r="E27" i="167"/>
  <c r="E28" i="167"/>
  <c r="E29" i="167"/>
  <c r="E30" i="167"/>
  <c r="E31" i="167"/>
  <c r="E32" i="167"/>
  <c r="E33" i="167"/>
  <c r="E34" i="167"/>
  <c r="E15" i="167"/>
  <c r="E16" i="167"/>
  <c r="E17" i="167"/>
  <c r="E18" i="167"/>
  <c r="E19" i="167"/>
  <c r="E20" i="167"/>
  <c r="E21" i="167"/>
  <c r="E22" i="167"/>
  <c r="E23" i="167"/>
  <c r="E24" i="167"/>
  <c r="E5" i="167"/>
  <c r="E6" i="167"/>
  <c r="E7" i="167"/>
  <c r="E8" i="167"/>
  <c r="E9" i="167"/>
  <c r="E10" i="167"/>
  <c r="E11" i="167"/>
  <c r="E12" i="167"/>
  <c r="E13" i="167"/>
  <c r="E14" i="167"/>
  <c r="E4" i="167"/>
  <c r="D5" i="167"/>
  <c r="D6" i="167"/>
  <c r="D7" i="167"/>
  <c r="D8" i="167"/>
  <c r="D9" i="167"/>
  <c r="D10" i="167"/>
  <c r="D11" i="167"/>
  <c r="D12" i="167"/>
  <c r="D13" i="167"/>
  <c r="D14" i="167"/>
  <c r="D15" i="167"/>
  <c r="D16" i="167"/>
  <c r="D17" i="167"/>
  <c r="D18" i="167"/>
  <c r="D19" i="167"/>
  <c r="D20" i="167"/>
  <c r="D21" i="167"/>
  <c r="D22" i="167"/>
  <c r="D23" i="167"/>
  <c r="D24" i="167"/>
  <c r="D25" i="167"/>
  <c r="D26" i="167"/>
  <c r="D27" i="167"/>
  <c r="D28" i="167"/>
  <c r="D29" i="167"/>
  <c r="D30" i="167"/>
  <c r="D31" i="167"/>
  <c r="D32" i="167"/>
  <c r="D33" i="167"/>
  <c r="D34" i="167"/>
  <c r="D35" i="167"/>
  <c r="D36" i="167"/>
  <c r="D37" i="167"/>
  <c r="D38" i="167"/>
  <c r="D39" i="167"/>
  <c r="D40" i="167"/>
  <c r="D41" i="167"/>
  <c r="D42" i="167"/>
  <c r="D43" i="167"/>
  <c r="D44" i="167"/>
  <c r="D45" i="167"/>
  <c r="D46" i="167"/>
  <c r="D47" i="167"/>
  <c r="D48" i="167"/>
  <c r="D49" i="167"/>
  <c r="D50" i="167"/>
  <c r="D51" i="167"/>
  <c r="D52" i="167"/>
  <c r="D53" i="167"/>
  <c r="D54" i="167"/>
  <c r="D55" i="167"/>
  <c r="D4" i="167"/>
  <c r="C32" i="167"/>
  <c r="C33" i="167"/>
  <c r="C34" i="167"/>
  <c r="C35" i="167"/>
  <c r="C36" i="167"/>
  <c r="C37" i="167"/>
  <c r="C38" i="167"/>
  <c r="C39" i="167"/>
  <c r="C40" i="167"/>
  <c r="C41" i="167"/>
  <c r="C42" i="167"/>
  <c r="C43" i="167"/>
  <c r="C44" i="167"/>
  <c r="C45" i="167"/>
  <c r="C46" i="167"/>
  <c r="C47" i="167"/>
  <c r="C48" i="167"/>
  <c r="C49" i="167"/>
  <c r="C50" i="167"/>
  <c r="C51" i="167"/>
  <c r="C52" i="167"/>
  <c r="C53" i="167"/>
  <c r="C54" i="167"/>
  <c r="C55" i="167"/>
  <c r="C25" i="167"/>
  <c r="C26" i="167"/>
  <c r="C27" i="167"/>
  <c r="C28" i="167"/>
  <c r="C29" i="167"/>
  <c r="C30" i="167"/>
  <c r="C31" i="167"/>
  <c r="C15" i="167"/>
  <c r="C16" i="167"/>
  <c r="C17" i="167"/>
  <c r="C18" i="167"/>
  <c r="C19" i="167"/>
  <c r="C20" i="167"/>
  <c r="C21" i="167"/>
  <c r="C22" i="167"/>
  <c r="C23" i="167"/>
  <c r="C24" i="167"/>
  <c r="C5" i="167"/>
  <c r="C6" i="167"/>
  <c r="C7" i="167"/>
  <c r="C8" i="167"/>
  <c r="C9" i="167"/>
  <c r="C10" i="167"/>
  <c r="C11" i="167"/>
  <c r="C12" i="167"/>
  <c r="C13" i="167"/>
  <c r="C14" i="167"/>
  <c r="C4" i="167"/>
  <c r="B5" i="167"/>
  <c r="B6" i="167"/>
  <c r="B7" i="167"/>
  <c r="B8" i="167"/>
  <c r="B9" i="167"/>
  <c r="B10" i="167"/>
  <c r="B11" i="167"/>
  <c r="B12" i="167"/>
  <c r="B13" i="167"/>
  <c r="B14" i="167"/>
  <c r="B15" i="167"/>
  <c r="B16" i="167"/>
  <c r="B17" i="167"/>
  <c r="B18" i="167"/>
  <c r="B19" i="167"/>
  <c r="B20" i="167"/>
  <c r="B21" i="167"/>
  <c r="B22" i="167"/>
  <c r="B23" i="167"/>
  <c r="B24" i="167"/>
  <c r="B25" i="167"/>
  <c r="B26" i="167"/>
  <c r="B27" i="167"/>
  <c r="B28" i="167"/>
  <c r="B29" i="167"/>
  <c r="B30" i="167"/>
  <c r="B31" i="167"/>
  <c r="B32" i="167"/>
  <c r="B33" i="167"/>
  <c r="B34" i="167"/>
  <c r="B35" i="167"/>
  <c r="B36" i="167"/>
  <c r="B37" i="167"/>
  <c r="B38" i="167"/>
  <c r="B39" i="167"/>
  <c r="B40" i="167"/>
  <c r="B41" i="167"/>
  <c r="B42" i="167"/>
  <c r="B43" i="167"/>
  <c r="B44" i="167"/>
  <c r="B45" i="167"/>
  <c r="B46" i="167"/>
  <c r="B47" i="167"/>
  <c r="B48" i="167"/>
  <c r="B49" i="167"/>
  <c r="B50" i="167"/>
  <c r="B51" i="167"/>
  <c r="B52" i="167"/>
  <c r="B53" i="167"/>
  <c r="B54" i="167"/>
  <c r="B55" i="167"/>
  <c r="B4" i="167"/>
  <c r="K56" i="166"/>
  <c r="J56" i="166" s="1"/>
  <c r="H56" i="166"/>
  <c r="F56" i="166"/>
  <c r="D55" i="166"/>
  <c r="F55" i="166" s="1"/>
  <c r="H55" i="166" s="1"/>
  <c r="K55" i="166" s="1"/>
  <c r="D56" i="166"/>
  <c r="K56" i="165"/>
  <c r="J56" i="165" s="1"/>
  <c r="H56" i="165"/>
  <c r="F56" i="165"/>
  <c r="D54" i="165"/>
  <c r="D55" i="165"/>
  <c r="F55" i="165" s="1"/>
  <c r="H55" i="165" s="1"/>
  <c r="K55" i="165" s="1"/>
  <c r="D56" i="165"/>
  <c r="H56" i="164"/>
  <c r="K56" i="164" s="1"/>
  <c r="F56" i="164"/>
  <c r="D55" i="164"/>
  <c r="F55" i="164" s="1"/>
  <c r="H55" i="164" s="1"/>
  <c r="K55" i="164" s="1"/>
  <c r="D56" i="164"/>
  <c r="K56" i="162"/>
  <c r="J56" i="162" s="1"/>
  <c r="H56" i="162"/>
  <c r="F56" i="162"/>
  <c r="D55" i="162"/>
  <c r="F55" i="162" s="1"/>
  <c r="H55" i="162" s="1"/>
  <c r="K55" i="162" s="1"/>
  <c r="D56" i="162"/>
  <c r="H56" i="161"/>
  <c r="K56" i="161" s="1"/>
  <c r="F56" i="161"/>
  <c r="D55" i="161"/>
  <c r="F55" i="161" s="1"/>
  <c r="H55" i="161" s="1"/>
  <c r="K55" i="161" s="1"/>
  <c r="D56" i="161"/>
  <c r="D5" i="161"/>
  <c r="F5" i="161" s="1"/>
  <c r="H5" i="161" s="1"/>
  <c r="K5" i="161" s="1"/>
  <c r="L54" i="160"/>
  <c r="L55" i="160"/>
  <c r="K54" i="160"/>
  <c r="K55" i="160"/>
  <c r="J54" i="160"/>
  <c r="J55" i="160"/>
  <c r="I54" i="160"/>
  <c r="I55" i="160"/>
  <c r="H54" i="160"/>
  <c r="H55" i="160"/>
  <c r="G54" i="160"/>
  <c r="F54" i="160" s="1"/>
  <c r="G55" i="160"/>
  <c r="F55" i="160" s="1"/>
  <c r="E54" i="160"/>
  <c r="E55" i="160"/>
  <c r="D54" i="160"/>
  <c r="D55" i="160"/>
  <c r="C54" i="160"/>
  <c r="C55" i="160"/>
  <c r="B54" i="160"/>
  <c r="B55" i="160"/>
  <c r="H55" i="178"/>
  <c r="K55" i="178" s="1"/>
  <c r="H56" i="178"/>
  <c r="K56" i="178" s="1"/>
  <c r="F55" i="178"/>
  <c r="F56" i="178"/>
  <c r="C55" i="178"/>
  <c r="C56" i="178"/>
  <c r="L56" i="159"/>
  <c r="K56" i="159"/>
  <c r="M56" i="159" s="1"/>
  <c r="N56" i="159" s="1"/>
  <c r="R56" i="159" s="1"/>
  <c r="Q56" i="159" s="1"/>
  <c r="H56" i="159"/>
  <c r="F55" i="159"/>
  <c r="H55" i="159" s="1"/>
  <c r="K55" i="159" s="1"/>
  <c r="F56" i="159"/>
  <c r="C55" i="159"/>
  <c r="C56" i="159"/>
  <c r="K55" i="158"/>
  <c r="J55" i="158" s="1"/>
  <c r="K56" i="158"/>
  <c r="J56" i="158" s="1"/>
  <c r="H55" i="158"/>
  <c r="H56" i="158"/>
  <c r="F55" i="158"/>
  <c r="F56" i="158"/>
  <c r="C55" i="158"/>
  <c r="C56" i="158"/>
  <c r="J56" i="157"/>
  <c r="K56" i="157"/>
  <c r="M56" i="157" s="1"/>
  <c r="N56" i="157" s="1"/>
  <c r="R56" i="157" s="1"/>
  <c r="Q56" i="157" s="1"/>
  <c r="H56" i="157"/>
  <c r="F55" i="157"/>
  <c r="H55" i="157" s="1"/>
  <c r="K55" i="157" s="1"/>
  <c r="F56" i="157"/>
  <c r="C55" i="157"/>
  <c r="C56" i="157"/>
  <c r="K5" i="155"/>
  <c r="K6" i="155"/>
  <c r="K7" i="155"/>
  <c r="K8" i="155"/>
  <c r="K9" i="155"/>
  <c r="K10" i="155"/>
  <c r="K11" i="155"/>
  <c r="K12" i="155"/>
  <c r="K13" i="155"/>
  <c r="K14" i="155"/>
  <c r="K15" i="155"/>
  <c r="K16" i="155"/>
  <c r="K17" i="155"/>
  <c r="K18" i="155"/>
  <c r="K19" i="155"/>
  <c r="K20" i="155"/>
  <c r="K21" i="155"/>
  <c r="K22" i="155"/>
  <c r="K23" i="155"/>
  <c r="K24" i="155"/>
  <c r="K25" i="155"/>
  <c r="K26" i="155"/>
  <c r="K27" i="155"/>
  <c r="K28" i="155"/>
  <c r="K29" i="155"/>
  <c r="K30" i="155"/>
  <c r="K31" i="155"/>
  <c r="K32" i="155"/>
  <c r="K33" i="155"/>
  <c r="K34" i="155"/>
  <c r="K35" i="155"/>
  <c r="K36" i="155"/>
  <c r="K37" i="155"/>
  <c r="K38" i="155"/>
  <c r="K39" i="155"/>
  <c r="K40" i="155"/>
  <c r="K41" i="155"/>
  <c r="K42" i="155"/>
  <c r="K43" i="155"/>
  <c r="K44" i="155"/>
  <c r="K45" i="155"/>
  <c r="K46" i="155"/>
  <c r="K47" i="155"/>
  <c r="K48" i="155"/>
  <c r="K49" i="155"/>
  <c r="K50" i="155"/>
  <c r="K51" i="155"/>
  <c r="K52" i="155"/>
  <c r="K53" i="155"/>
  <c r="K54" i="155"/>
  <c r="K55" i="155"/>
  <c r="K4" i="155"/>
  <c r="J44" i="155"/>
  <c r="J45" i="155"/>
  <c r="J46" i="155"/>
  <c r="J47" i="155"/>
  <c r="J48" i="155"/>
  <c r="J49" i="155"/>
  <c r="J50" i="155"/>
  <c r="J51" i="155"/>
  <c r="J52" i="155"/>
  <c r="J53" i="155"/>
  <c r="J54" i="155"/>
  <c r="J55" i="155"/>
  <c r="J15" i="155"/>
  <c r="J16" i="155"/>
  <c r="J17" i="155"/>
  <c r="J18" i="155"/>
  <c r="J19" i="155"/>
  <c r="J20" i="155"/>
  <c r="J21" i="155"/>
  <c r="J22" i="155"/>
  <c r="J23" i="155"/>
  <c r="J24" i="155"/>
  <c r="J25" i="155"/>
  <c r="J26" i="155"/>
  <c r="J27" i="155"/>
  <c r="J28" i="155"/>
  <c r="J29" i="155"/>
  <c r="J30" i="155"/>
  <c r="J31" i="155"/>
  <c r="J32" i="155"/>
  <c r="J33" i="155"/>
  <c r="J34" i="155"/>
  <c r="J35" i="155"/>
  <c r="J36" i="155"/>
  <c r="J37" i="155"/>
  <c r="J38" i="155"/>
  <c r="J39" i="155"/>
  <c r="J40" i="155"/>
  <c r="J41" i="155"/>
  <c r="J42" i="155"/>
  <c r="J43" i="155"/>
  <c r="J9" i="155"/>
  <c r="J10" i="155"/>
  <c r="J11" i="155"/>
  <c r="J12" i="155"/>
  <c r="J13" i="155"/>
  <c r="J14" i="155"/>
  <c r="J8" i="155"/>
  <c r="J5" i="155"/>
  <c r="J6" i="155"/>
  <c r="J7" i="155"/>
  <c r="J4" i="155"/>
  <c r="I15" i="155"/>
  <c r="I16" i="155"/>
  <c r="I17" i="155"/>
  <c r="I18" i="155"/>
  <c r="I19" i="155"/>
  <c r="I20" i="155"/>
  <c r="I21" i="155"/>
  <c r="I22" i="155"/>
  <c r="I23" i="155"/>
  <c r="I24" i="155"/>
  <c r="I25" i="155"/>
  <c r="I26" i="155"/>
  <c r="I27" i="155"/>
  <c r="I28" i="155"/>
  <c r="I29" i="155"/>
  <c r="I30" i="155"/>
  <c r="I31" i="155"/>
  <c r="I32" i="155"/>
  <c r="I33" i="155"/>
  <c r="I34" i="155"/>
  <c r="I35" i="155"/>
  <c r="I36" i="155"/>
  <c r="I37" i="155"/>
  <c r="I38" i="155"/>
  <c r="I39" i="155"/>
  <c r="I40" i="155"/>
  <c r="I41" i="155"/>
  <c r="I42" i="155"/>
  <c r="I43" i="155"/>
  <c r="I44" i="155"/>
  <c r="I45" i="155"/>
  <c r="I46" i="155"/>
  <c r="I47" i="155"/>
  <c r="I48" i="155"/>
  <c r="I49" i="155"/>
  <c r="I50" i="155"/>
  <c r="I51" i="155"/>
  <c r="I52" i="155"/>
  <c r="I53" i="155"/>
  <c r="I54" i="155"/>
  <c r="I55" i="155"/>
  <c r="I13" i="155"/>
  <c r="I14" i="155"/>
  <c r="I5" i="155"/>
  <c r="I6" i="155"/>
  <c r="I7" i="155"/>
  <c r="I8" i="155"/>
  <c r="I9" i="155"/>
  <c r="I10" i="155"/>
  <c r="I11" i="155"/>
  <c r="I12" i="155"/>
  <c r="I4" i="155"/>
  <c r="H15" i="155"/>
  <c r="H16" i="155"/>
  <c r="H17" i="155"/>
  <c r="H18" i="155"/>
  <c r="H19" i="155"/>
  <c r="H20" i="155"/>
  <c r="H21" i="155"/>
  <c r="H22" i="155"/>
  <c r="H23" i="155"/>
  <c r="H24" i="155"/>
  <c r="H25" i="155"/>
  <c r="H26" i="155"/>
  <c r="H27" i="155"/>
  <c r="H28" i="155"/>
  <c r="H29" i="155"/>
  <c r="H30" i="155"/>
  <c r="H31" i="155"/>
  <c r="H32" i="155"/>
  <c r="H33" i="155"/>
  <c r="H34" i="155"/>
  <c r="H35" i="155"/>
  <c r="H36" i="155"/>
  <c r="H37" i="155"/>
  <c r="H38" i="155"/>
  <c r="H39" i="155"/>
  <c r="H40" i="155"/>
  <c r="H41" i="155"/>
  <c r="H42" i="155"/>
  <c r="H43" i="155"/>
  <c r="H44" i="155"/>
  <c r="H45" i="155"/>
  <c r="H46" i="155"/>
  <c r="H47" i="155"/>
  <c r="H48" i="155"/>
  <c r="H49" i="155"/>
  <c r="H50" i="155"/>
  <c r="H51" i="155"/>
  <c r="H52" i="155"/>
  <c r="H53" i="155"/>
  <c r="H54" i="155"/>
  <c r="H55" i="155"/>
  <c r="H5" i="155"/>
  <c r="H6" i="155"/>
  <c r="H7" i="155"/>
  <c r="H8" i="155"/>
  <c r="H9" i="155"/>
  <c r="H10" i="155"/>
  <c r="H11" i="155"/>
  <c r="H12" i="155"/>
  <c r="H13" i="155"/>
  <c r="H14" i="155"/>
  <c r="H4" i="155"/>
  <c r="F54" i="155"/>
  <c r="F55" i="155"/>
  <c r="G7" i="155"/>
  <c r="G8" i="155"/>
  <c r="G9" i="155"/>
  <c r="G10" i="155"/>
  <c r="G11" i="155"/>
  <c r="G12" i="155"/>
  <c r="G13" i="155"/>
  <c r="G14" i="155"/>
  <c r="G15" i="155"/>
  <c r="G16" i="155"/>
  <c r="G17" i="155"/>
  <c r="G18" i="155"/>
  <c r="G19" i="155"/>
  <c r="G20" i="155"/>
  <c r="G21" i="155"/>
  <c r="G22" i="155"/>
  <c r="G23" i="155"/>
  <c r="G24" i="155"/>
  <c r="G25" i="155"/>
  <c r="G26" i="155"/>
  <c r="G27" i="155"/>
  <c r="G28" i="155"/>
  <c r="G29" i="155"/>
  <c r="G30" i="155"/>
  <c r="G31" i="155"/>
  <c r="G32" i="155"/>
  <c r="G33" i="155"/>
  <c r="G34" i="155"/>
  <c r="G35" i="155"/>
  <c r="G36" i="155"/>
  <c r="G37" i="155"/>
  <c r="G38" i="155"/>
  <c r="G39" i="155"/>
  <c r="G40" i="155"/>
  <c r="G41" i="155"/>
  <c r="G42" i="155"/>
  <c r="G43" i="155"/>
  <c r="G44" i="155"/>
  <c r="G45" i="155"/>
  <c r="G46" i="155"/>
  <c r="G47" i="155"/>
  <c r="G48" i="155"/>
  <c r="G49" i="155"/>
  <c r="G50" i="155"/>
  <c r="G51" i="155"/>
  <c r="G52" i="155"/>
  <c r="G53" i="155"/>
  <c r="G54" i="155"/>
  <c r="G55" i="155"/>
  <c r="G5" i="155"/>
  <c r="G6" i="155"/>
  <c r="G4" i="155"/>
  <c r="E5" i="155"/>
  <c r="E6" i="155"/>
  <c r="E7" i="155"/>
  <c r="E8" i="155"/>
  <c r="E9" i="155"/>
  <c r="E10" i="155"/>
  <c r="E11" i="155"/>
  <c r="E12" i="155"/>
  <c r="E13" i="155"/>
  <c r="E14" i="155"/>
  <c r="E15" i="155"/>
  <c r="E16" i="155"/>
  <c r="E17" i="155"/>
  <c r="E18" i="155"/>
  <c r="E19" i="155"/>
  <c r="E20" i="155"/>
  <c r="E21" i="155"/>
  <c r="E22" i="155"/>
  <c r="E23" i="155"/>
  <c r="E24" i="155"/>
  <c r="E25" i="155"/>
  <c r="E26" i="155"/>
  <c r="E27" i="155"/>
  <c r="E28" i="155"/>
  <c r="E29" i="155"/>
  <c r="E30" i="155"/>
  <c r="E31" i="155"/>
  <c r="E32" i="155"/>
  <c r="E33" i="155"/>
  <c r="E34" i="155"/>
  <c r="E35" i="155"/>
  <c r="E36" i="155"/>
  <c r="E37" i="155"/>
  <c r="E38" i="155"/>
  <c r="E39" i="155"/>
  <c r="E40" i="155"/>
  <c r="E41" i="155"/>
  <c r="E42" i="155"/>
  <c r="E43" i="155"/>
  <c r="E44" i="155"/>
  <c r="E45" i="155"/>
  <c r="E46" i="155"/>
  <c r="E47" i="155"/>
  <c r="E48" i="155"/>
  <c r="E49" i="155"/>
  <c r="E50" i="155"/>
  <c r="E51" i="155"/>
  <c r="E52" i="155"/>
  <c r="E53" i="155"/>
  <c r="E54" i="155"/>
  <c r="E55" i="155"/>
  <c r="E4" i="155"/>
  <c r="D5" i="155"/>
  <c r="D6" i="155"/>
  <c r="D7" i="155"/>
  <c r="D8" i="155"/>
  <c r="D9" i="155"/>
  <c r="D10" i="155"/>
  <c r="D11" i="155"/>
  <c r="D12" i="155"/>
  <c r="D13" i="155"/>
  <c r="D14" i="155"/>
  <c r="D15" i="155"/>
  <c r="D16" i="155"/>
  <c r="D17" i="155"/>
  <c r="D18" i="155"/>
  <c r="D19" i="155"/>
  <c r="D20" i="155"/>
  <c r="D21" i="155"/>
  <c r="D22" i="155"/>
  <c r="D23" i="155"/>
  <c r="D24" i="155"/>
  <c r="D25" i="155"/>
  <c r="D26" i="155"/>
  <c r="D27" i="155"/>
  <c r="D28" i="155"/>
  <c r="D29" i="155"/>
  <c r="D30" i="155"/>
  <c r="D31" i="155"/>
  <c r="D32" i="155"/>
  <c r="D33" i="155"/>
  <c r="D34" i="155"/>
  <c r="D35" i="155"/>
  <c r="D36" i="155"/>
  <c r="D37" i="155"/>
  <c r="D38" i="155"/>
  <c r="D39" i="155"/>
  <c r="D40" i="155"/>
  <c r="D41" i="155"/>
  <c r="D42" i="155"/>
  <c r="D43" i="155"/>
  <c r="D44" i="155"/>
  <c r="D45" i="155"/>
  <c r="D46" i="155"/>
  <c r="D47" i="155"/>
  <c r="D48" i="155"/>
  <c r="D49" i="155"/>
  <c r="D50" i="155"/>
  <c r="D51" i="155"/>
  <c r="D52" i="155"/>
  <c r="D53" i="155"/>
  <c r="D54" i="155"/>
  <c r="D55" i="155"/>
  <c r="D4" i="155"/>
  <c r="C22" i="155"/>
  <c r="C23" i="155"/>
  <c r="C24" i="155"/>
  <c r="C25" i="155"/>
  <c r="C26" i="155"/>
  <c r="C27" i="155"/>
  <c r="C28" i="155"/>
  <c r="C29" i="155"/>
  <c r="C30" i="155"/>
  <c r="C31" i="155"/>
  <c r="C32" i="155"/>
  <c r="C33" i="155"/>
  <c r="C34" i="155"/>
  <c r="C35" i="155"/>
  <c r="C36" i="155"/>
  <c r="C37" i="155"/>
  <c r="C38" i="155"/>
  <c r="C39" i="155"/>
  <c r="C40" i="155"/>
  <c r="C41" i="155"/>
  <c r="C42" i="155"/>
  <c r="C43" i="155"/>
  <c r="C44" i="155"/>
  <c r="C45" i="155"/>
  <c r="C46" i="155"/>
  <c r="C47" i="155"/>
  <c r="C48" i="155"/>
  <c r="C49" i="155"/>
  <c r="C50" i="155"/>
  <c r="C51" i="155"/>
  <c r="C52" i="155"/>
  <c r="C53" i="155"/>
  <c r="C54" i="155"/>
  <c r="C55" i="155"/>
  <c r="C18" i="155"/>
  <c r="C19" i="155"/>
  <c r="C20" i="155"/>
  <c r="C21" i="155"/>
  <c r="C5" i="155"/>
  <c r="C6" i="155"/>
  <c r="C7" i="155"/>
  <c r="C8" i="155"/>
  <c r="C9" i="155"/>
  <c r="C10" i="155"/>
  <c r="C11" i="155"/>
  <c r="C12" i="155"/>
  <c r="C13" i="155"/>
  <c r="C14" i="155"/>
  <c r="C15" i="155"/>
  <c r="C16" i="155"/>
  <c r="C17" i="155"/>
  <c r="C4" i="155"/>
  <c r="B5" i="155"/>
  <c r="B6" i="155"/>
  <c r="B7" i="155"/>
  <c r="B8" i="155"/>
  <c r="B9" i="155"/>
  <c r="B10" i="155"/>
  <c r="B11" i="155"/>
  <c r="B12" i="155"/>
  <c r="B13" i="155"/>
  <c r="B14" i="155"/>
  <c r="B15" i="155"/>
  <c r="B16" i="155"/>
  <c r="B17" i="155"/>
  <c r="B18" i="155"/>
  <c r="B19" i="155"/>
  <c r="B20" i="155"/>
  <c r="B21" i="155"/>
  <c r="B22" i="155"/>
  <c r="B23" i="155"/>
  <c r="B24" i="155"/>
  <c r="B25" i="155"/>
  <c r="B26" i="155"/>
  <c r="B27" i="155"/>
  <c r="B28" i="155"/>
  <c r="B29" i="155"/>
  <c r="B30" i="155"/>
  <c r="B31" i="155"/>
  <c r="B32" i="155"/>
  <c r="B33" i="155"/>
  <c r="B34" i="155"/>
  <c r="B35" i="155"/>
  <c r="B36" i="155"/>
  <c r="B37" i="155"/>
  <c r="B38" i="155"/>
  <c r="B39" i="155"/>
  <c r="B40" i="155"/>
  <c r="B41" i="155"/>
  <c r="B42" i="155"/>
  <c r="B43" i="155"/>
  <c r="B44" i="155"/>
  <c r="B45" i="155"/>
  <c r="B46" i="155"/>
  <c r="B47" i="155"/>
  <c r="B48" i="155"/>
  <c r="B49" i="155"/>
  <c r="B50" i="155"/>
  <c r="B51" i="155"/>
  <c r="B52" i="155"/>
  <c r="B53" i="155"/>
  <c r="B54" i="155"/>
  <c r="B55" i="155"/>
  <c r="B4" i="155"/>
  <c r="J55" i="166" l="1"/>
  <c r="M55" i="166"/>
  <c r="N55" i="166" s="1"/>
  <c r="R55" i="166" s="1"/>
  <c r="Q55" i="166" s="1"/>
  <c r="L55" i="166"/>
  <c r="L56" i="166"/>
  <c r="M56" i="166"/>
  <c r="N56" i="166" s="1"/>
  <c r="R56" i="166" s="1"/>
  <c r="Q56" i="166" s="1"/>
  <c r="J55" i="165"/>
  <c r="M55" i="165"/>
  <c r="N55" i="165" s="1"/>
  <c r="R55" i="165" s="1"/>
  <c r="Q55" i="165" s="1"/>
  <c r="L55" i="165"/>
  <c r="L56" i="165"/>
  <c r="M56" i="165"/>
  <c r="N56" i="165" s="1"/>
  <c r="R56" i="165" s="1"/>
  <c r="Q56" i="165" s="1"/>
  <c r="J55" i="164"/>
  <c r="M55" i="164"/>
  <c r="N55" i="164" s="1"/>
  <c r="R55" i="164" s="1"/>
  <c r="Q55" i="164" s="1"/>
  <c r="L55" i="164"/>
  <c r="J56" i="164"/>
  <c r="M56" i="164"/>
  <c r="N56" i="164" s="1"/>
  <c r="R56" i="164" s="1"/>
  <c r="Q56" i="164" s="1"/>
  <c r="L56" i="164"/>
  <c r="J55" i="162"/>
  <c r="M55" i="162"/>
  <c r="N55" i="162" s="1"/>
  <c r="R55" i="162" s="1"/>
  <c r="Q55" i="162" s="1"/>
  <c r="L55" i="162"/>
  <c r="M56" i="162"/>
  <c r="N56" i="162" s="1"/>
  <c r="R56" i="162" s="1"/>
  <c r="Q56" i="162" s="1"/>
  <c r="L56" i="162"/>
  <c r="M55" i="161"/>
  <c r="N55" i="161" s="1"/>
  <c r="R55" i="161" s="1"/>
  <c r="Q55" i="161" s="1"/>
  <c r="L55" i="161"/>
  <c r="J55" i="161"/>
  <c r="J56" i="161"/>
  <c r="M56" i="161"/>
  <c r="N56" i="161" s="1"/>
  <c r="R56" i="161" s="1"/>
  <c r="Q56" i="161" s="1"/>
  <c r="L56" i="161"/>
  <c r="J5" i="161"/>
  <c r="L5" i="161"/>
  <c r="M5" i="161"/>
  <c r="N5" i="161" s="1"/>
  <c r="R5" i="161" s="1"/>
  <c r="Q5" i="161" s="1"/>
  <c r="J55" i="178"/>
  <c r="M55" i="178"/>
  <c r="N55" i="178" s="1"/>
  <c r="R55" i="178" s="1"/>
  <c r="Q55" i="178" s="1"/>
  <c r="L55" i="178"/>
  <c r="J56" i="178"/>
  <c r="M56" i="178"/>
  <c r="N56" i="178" s="1"/>
  <c r="R56" i="178" s="1"/>
  <c r="Q56" i="178" s="1"/>
  <c r="L56" i="178"/>
  <c r="J55" i="159"/>
  <c r="M55" i="159"/>
  <c r="N55" i="159" s="1"/>
  <c r="R55" i="159" s="1"/>
  <c r="Q55" i="159" s="1"/>
  <c r="L55" i="159"/>
  <c r="J56" i="159"/>
  <c r="L56" i="158"/>
  <c r="L55" i="158"/>
  <c r="M56" i="158"/>
  <c r="N56" i="158" s="1"/>
  <c r="R56" i="158" s="1"/>
  <c r="Q56" i="158" s="1"/>
  <c r="M55" i="158"/>
  <c r="N55" i="158" s="1"/>
  <c r="R55" i="158" s="1"/>
  <c r="Q55" i="158" s="1"/>
  <c r="M55" i="157"/>
  <c r="N55" i="157" s="1"/>
  <c r="R55" i="157" s="1"/>
  <c r="Q55" i="157" s="1"/>
  <c r="L55" i="157"/>
  <c r="J55" i="157"/>
  <c r="L56" i="157"/>
  <c r="H56" i="153"/>
  <c r="K56" i="153" s="1"/>
  <c r="F56" i="153"/>
  <c r="D55" i="153"/>
  <c r="F55" i="153" s="1"/>
  <c r="H55" i="153" s="1"/>
  <c r="K55" i="153" s="1"/>
  <c r="D56" i="153"/>
  <c r="C55" i="153"/>
  <c r="C56" i="153"/>
  <c r="H56" i="151"/>
  <c r="K56" i="151" s="1"/>
  <c r="F56" i="151"/>
  <c r="D55" i="151"/>
  <c r="F55" i="151" s="1"/>
  <c r="H55" i="151" s="1"/>
  <c r="K55" i="151" s="1"/>
  <c r="D56" i="151"/>
  <c r="C55" i="151"/>
  <c r="C56" i="151"/>
  <c r="H56" i="150"/>
  <c r="K56" i="150" s="1"/>
  <c r="F56" i="150"/>
  <c r="D55" i="150"/>
  <c r="F55" i="150" s="1"/>
  <c r="H55" i="150" s="1"/>
  <c r="K55" i="150" s="1"/>
  <c r="D56" i="150"/>
  <c r="C55" i="150"/>
  <c r="C56" i="150"/>
  <c r="H56" i="149"/>
  <c r="K56" i="149" s="1"/>
  <c r="F56" i="149"/>
  <c r="D55" i="149"/>
  <c r="F55" i="149" s="1"/>
  <c r="H55" i="149" s="1"/>
  <c r="K55" i="149" s="1"/>
  <c r="D56" i="149"/>
  <c r="C55" i="149"/>
  <c r="C56" i="149"/>
  <c r="L55" i="153" l="1"/>
  <c r="M55" i="153" s="1"/>
  <c r="Q55" i="153" s="1"/>
  <c r="P55" i="153" s="1"/>
  <c r="J55" i="153"/>
  <c r="J56" i="153"/>
  <c r="L56" i="153"/>
  <c r="M56" i="153" s="1"/>
  <c r="Q56" i="153" s="1"/>
  <c r="P56" i="153" s="1"/>
  <c r="L55" i="151"/>
  <c r="M55" i="151" s="1"/>
  <c r="Q55" i="151" s="1"/>
  <c r="P55" i="151" s="1"/>
  <c r="J55" i="151"/>
  <c r="J56" i="151"/>
  <c r="L56" i="151"/>
  <c r="M56" i="151" s="1"/>
  <c r="Q56" i="151" s="1"/>
  <c r="P56" i="151" s="1"/>
  <c r="L55" i="150"/>
  <c r="M55" i="150" s="1"/>
  <c r="Q55" i="150" s="1"/>
  <c r="P55" i="150" s="1"/>
  <c r="J55" i="150"/>
  <c r="J56" i="150"/>
  <c r="L56" i="150"/>
  <c r="M56" i="150" s="1"/>
  <c r="Q56" i="150" s="1"/>
  <c r="P56" i="150" s="1"/>
  <c r="J55" i="149"/>
  <c r="L55" i="149"/>
  <c r="M55" i="149" s="1"/>
  <c r="Q55" i="149" s="1"/>
  <c r="P55" i="149" s="1"/>
  <c r="J56" i="149"/>
  <c r="L56" i="149"/>
  <c r="M56" i="149" s="1"/>
  <c r="Q56" i="149" s="1"/>
  <c r="P56" i="149" s="1"/>
  <c r="H56" i="148" l="1"/>
  <c r="K56" i="148" s="1"/>
  <c r="F56" i="148"/>
  <c r="D55" i="148"/>
  <c r="F55" i="148" s="1"/>
  <c r="H55" i="148" s="1"/>
  <c r="K55" i="148" s="1"/>
  <c r="D56" i="148"/>
  <c r="C55" i="148"/>
  <c r="C56" i="148"/>
  <c r="H56" i="147"/>
  <c r="K56" i="147" s="1"/>
  <c r="F56" i="147"/>
  <c r="D55" i="147"/>
  <c r="F55" i="147" s="1"/>
  <c r="H55" i="147" s="1"/>
  <c r="K55" i="147" s="1"/>
  <c r="D56" i="147"/>
  <c r="C55" i="147"/>
  <c r="C56" i="147"/>
  <c r="J55" i="148" l="1"/>
  <c r="L55" i="148"/>
  <c r="M55" i="148" s="1"/>
  <c r="Q55" i="148" s="1"/>
  <c r="P55" i="148" s="1"/>
  <c r="J56" i="148"/>
  <c r="L56" i="148"/>
  <c r="M56" i="148" s="1"/>
  <c r="Q56" i="148" s="1"/>
  <c r="P56" i="148" s="1"/>
  <c r="J55" i="147"/>
  <c r="L55" i="147"/>
  <c r="M55" i="147" s="1"/>
  <c r="Q55" i="147" s="1"/>
  <c r="P55" i="147" s="1"/>
  <c r="J56" i="147"/>
  <c r="L56" i="147"/>
  <c r="M56" i="147" s="1"/>
  <c r="Q56" i="147" s="1"/>
  <c r="P56" i="147" s="1"/>
  <c r="K54" i="146" l="1"/>
  <c r="K55" i="146"/>
  <c r="J54" i="146"/>
  <c r="J55" i="146"/>
  <c r="I54" i="146"/>
  <c r="I55" i="146"/>
  <c r="H54" i="146"/>
  <c r="H55" i="146"/>
  <c r="G54" i="146"/>
  <c r="F54" i="146" s="1"/>
  <c r="G55" i="146"/>
  <c r="F55" i="146"/>
  <c r="E54" i="146"/>
  <c r="E55" i="146"/>
  <c r="D54" i="146"/>
  <c r="D55" i="146"/>
  <c r="C54" i="146"/>
  <c r="C55" i="146"/>
  <c r="B54" i="146"/>
  <c r="B55" i="146"/>
  <c r="K5" i="145"/>
  <c r="K6" i="145"/>
  <c r="K7" i="145"/>
  <c r="K8" i="145"/>
  <c r="K9" i="145"/>
  <c r="K10" i="145"/>
  <c r="K11" i="145"/>
  <c r="K12" i="145"/>
  <c r="K13" i="145"/>
  <c r="K14" i="145"/>
  <c r="K15" i="145"/>
  <c r="K16" i="145"/>
  <c r="K17" i="145"/>
  <c r="K18" i="145"/>
  <c r="K19" i="145"/>
  <c r="K20" i="145"/>
  <c r="K21" i="145"/>
  <c r="K22" i="145"/>
  <c r="K23" i="145"/>
  <c r="K24" i="145"/>
  <c r="K25" i="145"/>
  <c r="K26" i="145"/>
  <c r="K27" i="145"/>
  <c r="K28" i="145"/>
  <c r="K29" i="145"/>
  <c r="K30" i="145"/>
  <c r="K31" i="145"/>
  <c r="K32" i="145"/>
  <c r="K33" i="145"/>
  <c r="K34" i="145"/>
  <c r="K35" i="145"/>
  <c r="K36" i="145"/>
  <c r="K37" i="145"/>
  <c r="K38" i="145"/>
  <c r="K39" i="145"/>
  <c r="K40" i="145"/>
  <c r="K41" i="145"/>
  <c r="K42" i="145"/>
  <c r="K43" i="145"/>
  <c r="K44" i="145"/>
  <c r="K45" i="145"/>
  <c r="K46" i="145"/>
  <c r="K47" i="145"/>
  <c r="K48" i="145"/>
  <c r="K49" i="145"/>
  <c r="K50" i="145"/>
  <c r="K51" i="145"/>
  <c r="K52" i="145"/>
  <c r="K53" i="145"/>
  <c r="K54" i="145"/>
  <c r="K55" i="145"/>
  <c r="K4" i="145"/>
  <c r="J8" i="145"/>
  <c r="J9" i="145"/>
  <c r="J10" i="145"/>
  <c r="J11" i="145"/>
  <c r="J12" i="145"/>
  <c r="J13" i="145"/>
  <c r="J14" i="145"/>
  <c r="J15" i="145"/>
  <c r="J16" i="145"/>
  <c r="J17" i="145"/>
  <c r="J18" i="145"/>
  <c r="J19" i="145"/>
  <c r="J20" i="145"/>
  <c r="J21" i="145"/>
  <c r="J22" i="145"/>
  <c r="J23" i="145"/>
  <c r="J24" i="145"/>
  <c r="J25" i="145"/>
  <c r="J26" i="145"/>
  <c r="J27" i="145"/>
  <c r="J28" i="145"/>
  <c r="J29" i="145"/>
  <c r="J30" i="145"/>
  <c r="J31" i="145"/>
  <c r="J32" i="145"/>
  <c r="J33" i="145"/>
  <c r="J34" i="145"/>
  <c r="J35" i="145"/>
  <c r="J36" i="145"/>
  <c r="J37" i="145"/>
  <c r="J38" i="145"/>
  <c r="J39" i="145"/>
  <c r="J40" i="145"/>
  <c r="J41" i="145"/>
  <c r="J42" i="145"/>
  <c r="J43" i="145"/>
  <c r="J44" i="145"/>
  <c r="J45" i="145"/>
  <c r="J46" i="145"/>
  <c r="J47" i="145"/>
  <c r="J48" i="145"/>
  <c r="J49" i="145"/>
  <c r="J50" i="145"/>
  <c r="J51" i="145"/>
  <c r="J52" i="145"/>
  <c r="J53" i="145"/>
  <c r="J54" i="145"/>
  <c r="J55" i="145"/>
  <c r="J5" i="145"/>
  <c r="J6" i="145"/>
  <c r="J7" i="145"/>
  <c r="J4" i="145"/>
  <c r="I12" i="145"/>
  <c r="I13" i="145"/>
  <c r="I14" i="145"/>
  <c r="I15" i="145"/>
  <c r="I16" i="145"/>
  <c r="I17" i="145"/>
  <c r="I18" i="145"/>
  <c r="I19" i="145"/>
  <c r="I20" i="145"/>
  <c r="I21" i="145"/>
  <c r="I22" i="145"/>
  <c r="I23" i="145"/>
  <c r="I24" i="145"/>
  <c r="I25" i="145"/>
  <c r="I26" i="145"/>
  <c r="I27" i="145"/>
  <c r="I28" i="145"/>
  <c r="I29" i="145"/>
  <c r="I30" i="145"/>
  <c r="I31" i="145"/>
  <c r="I32" i="145"/>
  <c r="I33" i="145"/>
  <c r="I34" i="145"/>
  <c r="I35" i="145"/>
  <c r="I36" i="145"/>
  <c r="I37" i="145"/>
  <c r="I38" i="145"/>
  <c r="I39" i="145"/>
  <c r="I40" i="145"/>
  <c r="I41" i="145"/>
  <c r="I42" i="145"/>
  <c r="I43" i="145"/>
  <c r="I44" i="145"/>
  <c r="I45" i="145"/>
  <c r="I46" i="145"/>
  <c r="I47" i="145"/>
  <c r="I48" i="145"/>
  <c r="I49" i="145"/>
  <c r="I50" i="145"/>
  <c r="I51" i="145"/>
  <c r="I52" i="145"/>
  <c r="I53" i="145"/>
  <c r="I54" i="145"/>
  <c r="I55" i="145"/>
  <c r="I5" i="145"/>
  <c r="I6" i="145"/>
  <c r="I7" i="145"/>
  <c r="I8" i="145"/>
  <c r="I9" i="145"/>
  <c r="I10" i="145"/>
  <c r="I11" i="145"/>
  <c r="I4" i="145"/>
  <c r="H5" i="145"/>
  <c r="H6" i="145"/>
  <c r="H7" i="145"/>
  <c r="H8" i="145"/>
  <c r="H9" i="145"/>
  <c r="H10" i="145"/>
  <c r="H11" i="145"/>
  <c r="H12" i="145"/>
  <c r="H13" i="145"/>
  <c r="H14" i="145"/>
  <c r="H15" i="145"/>
  <c r="H16" i="145"/>
  <c r="H17" i="145"/>
  <c r="H18" i="145"/>
  <c r="H19" i="145"/>
  <c r="H20" i="145"/>
  <c r="H21" i="145"/>
  <c r="H22" i="145"/>
  <c r="H23" i="145"/>
  <c r="H24" i="145"/>
  <c r="H25" i="145"/>
  <c r="H26" i="145"/>
  <c r="H27" i="145"/>
  <c r="H28" i="145"/>
  <c r="H29" i="145"/>
  <c r="H30" i="145"/>
  <c r="H31" i="145"/>
  <c r="H32" i="145"/>
  <c r="H33" i="145"/>
  <c r="H34" i="145"/>
  <c r="H35" i="145"/>
  <c r="H36" i="145"/>
  <c r="H37" i="145"/>
  <c r="H38" i="145"/>
  <c r="H39" i="145"/>
  <c r="H40" i="145"/>
  <c r="H41" i="145"/>
  <c r="H42" i="145"/>
  <c r="H43" i="145"/>
  <c r="H44" i="145"/>
  <c r="H45" i="145"/>
  <c r="H46" i="145"/>
  <c r="H47" i="145"/>
  <c r="H48" i="145"/>
  <c r="H49" i="145"/>
  <c r="H50" i="145"/>
  <c r="H51" i="145"/>
  <c r="H52" i="145"/>
  <c r="H53" i="145"/>
  <c r="H54" i="145"/>
  <c r="H55" i="145"/>
  <c r="H4" i="145"/>
  <c r="F54" i="145"/>
  <c r="F55" i="145"/>
  <c r="G5" i="145"/>
  <c r="G6" i="145"/>
  <c r="G7" i="145"/>
  <c r="G8" i="145"/>
  <c r="G9" i="145"/>
  <c r="G10" i="145"/>
  <c r="G11" i="145"/>
  <c r="G12" i="145"/>
  <c r="G13" i="145"/>
  <c r="G14" i="145"/>
  <c r="G15" i="145"/>
  <c r="G16" i="145"/>
  <c r="G17" i="145"/>
  <c r="G18" i="145"/>
  <c r="G19" i="145"/>
  <c r="G20" i="145"/>
  <c r="G21" i="145"/>
  <c r="G22" i="145"/>
  <c r="G23" i="145"/>
  <c r="G24" i="145"/>
  <c r="G25" i="145"/>
  <c r="G26" i="145"/>
  <c r="G27" i="145"/>
  <c r="G28" i="145"/>
  <c r="G29" i="145"/>
  <c r="G30" i="145"/>
  <c r="G31" i="145"/>
  <c r="G32" i="145"/>
  <c r="G33" i="145"/>
  <c r="G34" i="145"/>
  <c r="G35" i="145"/>
  <c r="G36" i="145"/>
  <c r="G37" i="145"/>
  <c r="G38" i="145"/>
  <c r="G39" i="145"/>
  <c r="G40" i="145"/>
  <c r="G41" i="145"/>
  <c r="G42" i="145"/>
  <c r="G43" i="145"/>
  <c r="G44" i="145"/>
  <c r="G45" i="145"/>
  <c r="G46" i="145"/>
  <c r="G47" i="145"/>
  <c r="G48" i="145"/>
  <c r="G49" i="145"/>
  <c r="G50" i="145"/>
  <c r="G51" i="145"/>
  <c r="G52" i="145"/>
  <c r="G53" i="145"/>
  <c r="G54" i="145"/>
  <c r="G55" i="145"/>
  <c r="G4" i="145"/>
  <c r="E5" i="145"/>
  <c r="E6" i="145"/>
  <c r="E7" i="145"/>
  <c r="E8" i="145"/>
  <c r="E9" i="145"/>
  <c r="E10" i="145"/>
  <c r="E11" i="145"/>
  <c r="E12" i="145"/>
  <c r="E13" i="145"/>
  <c r="E14" i="145"/>
  <c r="E15" i="145"/>
  <c r="E16" i="145"/>
  <c r="E17" i="145"/>
  <c r="E18" i="145"/>
  <c r="E19" i="145"/>
  <c r="E20" i="145"/>
  <c r="E21" i="145"/>
  <c r="E22" i="145"/>
  <c r="E23" i="145"/>
  <c r="E24" i="145"/>
  <c r="E25" i="145"/>
  <c r="E26" i="145"/>
  <c r="E27" i="145"/>
  <c r="E28" i="145"/>
  <c r="E29" i="145"/>
  <c r="E30" i="145"/>
  <c r="E31" i="145"/>
  <c r="E32" i="145"/>
  <c r="E33" i="145"/>
  <c r="E34" i="145"/>
  <c r="E35" i="145"/>
  <c r="E36" i="145"/>
  <c r="E37" i="145"/>
  <c r="E38" i="145"/>
  <c r="E39" i="145"/>
  <c r="E40" i="145"/>
  <c r="E41" i="145"/>
  <c r="E42" i="145"/>
  <c r="E43" i="145"/>
  <c r="E44" i="145"/>
  <c r="E45" i="145"/>
  <c r="E46" i="145"/>
  <c r="E47" i="145"/>
  <c r="E48" i="145"/>
  <c r="E49" i="145"/>
  <c r="E50" i="145"/>
  <c r="E51" i="145"/>
  <c r="E52" i="145"/>
  <c r="E53" i="145"/>
  <c r="E54" i="145"/>
  <c r="E55" i="145"/>
  <c r="E4" i="145"/>
  <c r="D5" i="145"/>
  <c r="D6" i="145"/>
  <c r="D7" i="145"/>
  <c r="D8" i="145"/>
  <c r="D9" i="145"/>
  <c r="D10" i="145"/>
  <c r="D11" i="145"/>
  <c r="D12" i="145"/>
  <c r="D13" i="145"/>
  <c r="D14" i="145"/>
  <c r="D15" i="145"/>
  <c r="D16" i="145"/>
  <c r="D17" i="145"/>
  <c r="D18" i="145"/>
  <c r="D19" i="145"/>
  <c r="D20" i="145"/>
  <c r="D21" i="145"/>
  <c r="D22" i="145"/>
  <c r="D23" i="145"/>
  <c r="D24" i="145"/>
  <c r="D25" i="145"/>
  <c r="D26" i="145"/>
  <c r="D27" i="145"/>
  <c r="D28" i="145"/>
  <c r="D29" i="145"/>
  <c r="D30" i="145"/>
  <c r="D31" i="145"/>
  <c r="D32" i="145"/>
  <c r="D33" i="145"/>
  <c r="D34" i="145"/>
  <c r="D35" i="145"/>
  <c r="D36" i="145"/>
  <c r="D37" i="145"/>
  <c r="D38" i="145"/>
  <c r="D39" i="145"/>
  <c r="D40" i="145"/>
  <c r="D41" i="145"/>
  <c r="D42" i="145"/>
  <c r="D43" i="145"/>
  <c r="D44" i="145"/>
  <c r="D45" i="145"/>
  <c r="D46" i="145"/>
  <c r="D47" i="145"/>
  <c r="D48" i="145"/>
  <c r="D49" i="145"/>
  <c r="D50" i="145"/>
  <c r="D51" i="145"/>
  <c r="D52" i="145"/>
  <c r="D53" i="145"/>
  <c r="D54" i="145"/>
  <c r="D55" i="145"/>
  <c r="D4" i="145"/>
  <c r="C5" i="145"/>
  <c r="C6" i="145"/>
  <c r="C7" i="145"/>
  <c r="C8" i="145"/>
  <c r="C9" i="145"/>
  <c r="C10" i="145"/>
  <c r="C11" i="145"/>
  <c r="C12" i="145"/>
  <c r="C13" i="145"/>
  <c r="C14" i="145"/>
  <c r="C15" i="145"/>
  <c r="C16" i="145"/>
  <c r="C17" i="145"/>
  <c r="C18" i="145"/>
  <c r="C19" i="145"/>
  <c r="C20" i="145"/>
  <c r="C21" i="145"/>
  <c r="C22" i="145"/>
  <c r="C23" i="145"/>
  <c r="C24" i="145"/>
  <c r="C25" i="145"/>
  <c r="C26" i="145"/>
  <c r="C27" i="145"/>
  <c r="C28" i="145"/>
  <c r="C29" i="145"/>
  <c r="C30" i="145"/>
  <c r="C31" i="145"/>
  <c r="C32" i="145"/>
  <c r="C33" i="145"/>
  <c r="C34" i="145"/>
  <c r="C35" i="145"/>
  <c r="C36" i="145"/>
  <c r="C37" i="145"/>
  <c r="C38" i="145"/>
  <c r="C39" i="145"/>
  <c r="C40" i="145"/>
  <c r="C41" i="145"/>
  <c r="C42" i="145"/>
  <c r="C43" i="145"/>
  <c r="C44" i="145"/>
  <c r="C45" i="145"/>
  <c r="C46" i="145"/>
  <c r="C47" i="145"/>
  <c r="C48" i="145"/>
  <c r="C49" i="145"/>
  <c r="C50" i="145"/>
  <c r="C51" i="145"/>
  <c r="C52" i="145"/>
  <c r="C53" i="145"/>
  <c r="C54" i="145"/>
  <c r="C55" i="145"/>
  <c r="C4" i="145"/>
  <c r="B5" i="145"/>
  <c r="B6" i="145"/>
  <c r="B7" i="145"/>
  <c r="B8" i="145"/>
  <c r="B9" i="145"/>
  <c r="B10" i="145"/>
  <c r="B11" i="145"/>
  <c r="B12" i="145"/>
  <c r="B13" i="145"/>
  <c r="B14" i="145"/>
  <c r="B15" i="145"/>
  <c r="B16" i="145"/>
  <c r="B17" i="145"/>
  <c r="B18" i="145"/>
  <c r="B19" i="145"/>
  <c r="B20" i="145"/>
  <c r="B21" i="145"/>
  <c r="B22" i="145"/>
  <c r="B23" i="145"/>
  <c r="B24" i="145"/>
  <c r="B25" i="145"/>
  <c r="B26" i="145"/>
  <c r="B27" i="145"/>
  <c r="B28" i="145"/>
  <c r="B29" i="145"/>
  <c r="B30" i="145"/>
  <c r="B31" i="145"/>
  <c r="B32" i="145"/>
  <c r="B33" i="145"/>
  <c r="B34" i="145"/>
  <c r="B35" i="145"/>
  <c r="B36" i="145"/>
  <c r="B37" i="145"/>
  <c r="B38" i="145"/>
  <c r="B39" i="145"/>
  <c r="B40" i="145"/>
  <c r="B41" i="145"/>
  <c r="B42" i="145"/>
  <c r="B43" i="145"/>
  <c r="B44" i="145"/>
  <c r="B45" i="145"/>
  <c r="B46" i="145"/>
  <c r="B47" i="145"/>
  <c r="B48" i="145"/>
  <c r="B49" i="145"/>
  <c r="B50" i="145"/>
  <c r="B51" i="145"/>
  <c r="B52" i="145"/>
  <c r="B53" i="145"/>
  <c r="B54" i="145"/>
  <c r="B55" i="145"/>
  <c r="B4" i="145"/>
  <c r="K56" i="144"/>
  <c r="L56" i="144" s="1"/>
  <c r="M56" i="144" s="1"/>
  <c r="Q56" i="144" s="1"/>
  <c r="P56" i="144" s="1"/>
  <c r="H56" i="144"/>
  <c r="F56" i="144"/>
  <c r="D55" i="144"/>
  <c r="F55" i="144" s="1"/>
  <c r="H55" i="144" s="1"/>
  <c r="K55" i="144" s="1"/>
  <c r="D56" i="144"/>
  <c r="C55" i="144"/>
  <c r="C56" i="144"/>
  <c r="H56" i="143"/>
  <c r="K56" i="143" s="1"/>
  <c r="F56" i="143"/>
  <c r="D55" i="143"/>
  <c r="F55" i="143" s="1"/>
  <c r="H55" i="143" s="1"/>
  <c r="K55" i="143" s="1"/>
  <c r="D56" i="143"/>
  <c r="C55" i="143"/>
  <c r="C56" i="143"/>
  <c r="H56" i="177"/>
  <c r="K56" i="177" s="1"/>
  <c r="F56" i="177"/>
  <c r="D55" i="177"/>
  <c r="F55" i="177" s="1"/>
  <c r="H55" i="177" s="1"/>
  <c r="K55" i="177" s="1"/>
  <c r="D56" i="177"/>
  <c r="C56" i="177"/>
  <c r="C55" i="177"/>
  <c r="H56" i="142"/>
  <c r="K56" i="142" s="1"/>
  <c r="F56" i="142"/>
  <c r="D55" i="142"/>
  <c r="F55" i="142" s="1"/>
  <c r="H55" i="142" s="1"/>
  <c r="K55" i="142" s="1"/>
  <c r="D56" i="142"/>
  <c r="C55" i="142"/>
  <c r="C56" i="142"/>
  <c r="H56" i="141"/>
  <c r="K56" i="141" s="1"/>
  <c r="F56" i="141"/>
  <c r="D55" i="141"/>
  <c r="F55" i="141" s="1"/>
  <c r="H55" i="141" s="1"/>
  <c r="K55" i="141" s="1"/>
  <c r="D56" i="141"/>
  <c r="C55" i="141"/>
  <c r="C56" i="141"/>
  <c r="K52" i="140"/>
  <c r="K53" i="140"/>
  <c r="K54" i="140"/>
  <c r="K55" i="140"/>
  <c r="J52" i="140"/>
  <c r="J53" i="140"/>
  <c r="J54" i="140"/>
  <c r="J55" i="140"/>
  <c r="I52" i="140"/>
  <c r="I53" i="140"/>
  <c r="I54" i="140"/>
  <c r="I55" i="140"/>
  <c r="H52" i="140"/>
  <c r="H53" i="140"/>
  <c r="H54" i="140"/>
  <c r="H55" i="140"/>
  <c r="G52" i="140"/>
  <c r="G53" i="140"/>
  <c r="G54" i="140"/>
  <c r="G55" i="140"/>
  <c r="E52" i="140"/>
  <c r="E53" i="140"/>
  <c r="E54" i="140"/>
  <c r="E55" i="140"/>
  <c r="D52" i="140"/>
  <c r="D53" i="140"/>
  <c r="D54" i="140"/>
  <c r="D55" i="140"/>
  <c r="C52" i="140"/>
  <c r="C53" i="140"/>
  <c r="C54" i="140"/>
  <c r="C55" i="140"/>
  <c r="B5" i="140"/>
  <c r="B6" i="140"/>
  <c r="B7" i="140"/>
  <c r="B8" i="140"/>
  <c r="B9" i="140"/>
  <c r="B10" i="140"/>
  <c r="B11" i="140"/>
  <c r="B12" i="140"/>
  <c r="B13" i="140"/>
  <c r="B14" i="140"/>
  <c r="B15" i="140"/>
  <c r="B16" i="140"/>
  <c r="B17" i="140"/>
  <c r="B18" i="140"/>
  <c r="B19" i="140"/>
  <c r="B20" i="140"/>
  <c r="B21" i="140"/>
  <c r="B22" i="140"/>
  <c r="B23" i="140"/>
  <c r="B24" i="140"/>
  <c r="B25" i="140"/>
  <c r="B26" i="140"/>
  <c r="B27" i="140"/>
  <c r="B28" i="140"/>
  <c r="B29" i="140"/>
  <c r="B30" i="140"/>
  <c r="B31" i="140"/>
  <c r="B32" i="140"/>
  <c r="B33" i="140"/>
  <c r="B34" i="140"/>
  <c r="B35" i="140"/>
  <c r="B36" i="140"/>
  <c r="B37" i="140"/>
  <c r="B38" i="140"/>
  <c r="B39" i="140"/>
  <c r="B40" i="140"/>
  <c r="B41" i="140"/>
  <c r="B42" i="140"/>
  <c r="B43" i="140"/>
  <c r="B44" i="140"/>
  <c r="B45" i="140"/>
  <c r="B46" i="140"/>
  <c r="B47" i="140"/>
  <c r="B48" i="140"/>
  <c r="B49" i="140"/>
  <c r="B50" i="140"/>
  <c r="B51" i="140"/>
  <c r="B52" i="140"/>
  <c r="B53" i="140"/>
  <c r="B54" i="140"/>
  <c r="F54" i="140" s="1"/>
  <c r="B55" i="140"/>
  <c r="F55" i="140" s="1"/>
  <c r="B4" i="140"/>
  <c r="K56" i="137"/>
  <c r="L56" i="137" s="1"/>
  <c r="M56" i="137" s="1"/>
  <c r="Q56" i="137" s="1"/>
  <c r="P56" i="137" s="1"/>
  <c r="J56" i="137"/>
  <c r="H56" i="137"/>
  <c r="F56" i="137"/>
  <c r="C6" i="124"/>
  <c r="C7" i="124"/>
  <c r="C8" i="124"/>
  <c r="C9" i="124"/>
  <c r="C10" i="124"/>
  <c r="C11" i="124"/>
  <c r="C12" i="124"/>
  <c r="C13" i="124"/>
  <c r="C14" i="124"/>
  <c r="C15" i="124"/>
  <c r="C16" i="124"/>
  <c r="C17" i="124"/>
  <c r="C18" i="124"/>
  <c r="C19" i="124"/>
  <c r="C20" i="124"/>
  <c r="C21" i="124"/>
  <c r="C22" i="124"/>
  <c r="C23" i="124"/>
  <c r="C24" i="124"/>
  <c r="C25" i="124"/>
  <c r="C26" i="124"/>
  <c r="C27" i="124"/>
  <c r="C28" i="124"/>
  <c r="C29" i="124"/>
  <c r="C30" i="124"/>
  <c r="C31" i="124"/>
  <c r="C32" i="124"/>
  <c r="C33" i="124"/>
  <c r="C34" i="124"/>
  <c r="C35" i="124"/>
  <c r="C36" i="124"/>
  <c r="C37" i="124"/>
  <c r="C38" i="124"/>
  <c r="C39" i="124"/>
  <c r="C40" i="124"/>
  <c r="C41" i="124"/>
  <c r="C42" i="124"/>
  <c r="C43" i="124"/>
  <c r="C44" i="124"/>
  <c r="C45" i="124"/>
  <c r="C46" i="124"/>
  <c r="C47" i="124"/>
  <c r="C48" i="124"/>
  <c r="C49" i="124"/>
  <c r="C50" i="124"/>
  <c r="C51" i="124"/>
  <c r="C52" i="124"/>
  <c r="C53" i="124"/>
  <c r="C54" i="124"/>
  <c r="C55" i="124"/>
  <c r="C56" i="124"/>
  <c r="C5" i="124"/>
  <c r="C6" i="125"/>
  <c r="C7" i="125"/>
  <c r="C8" i="125"/>
  <c r="C9" i="125"/>
  <c r="C10" i="125"/>
  <c r="C11" i="125"/>
  <c r="C12" i="125"/>
  <c r="C13" i="125"/>
  <c r="C14" i="125"/>
  <c r="C15" i="125"/>
  <c r="C16" i="125"/>
  <c r="C17" i="125"/>
  <c r="C18" i="125"/>
  <c r="C19" i="125"/>
  <c r="C20" i="125"/>
  <c r="C21" i="125"/>
  <c r="C22" i="125"/>
  <c r="C23" i="125"/>
  <c r="C24" i="125"/>
  <c r="C25" i="125"/>
  <c r="C26" i="125"/>
  <c r="C27" i="125"/>
  <c r="C28" i="125"/>
  <c r="C29" i="125"/>
  <c r="C30" i="125"/>
  <c r="C31" i="125"/>
  <c r="C32" i="125"/>
  <c r="C33" i="125"/>
  <c r="C34" i="125"/>
  <c r="C35" i="125"/>
  <c r="C36" i="125"/>
  <c r="C37" i="125"/>
  <c r="C38" i="125"/>
  <c r="C39" i="125"/>
  <c r="C40" i="125"/>
  <c r="C41" i="125"/>
  <c r="C42" i="125"/>
  <c r="C43" i="125"/>
  <c r="C44" i="125"/>
  <c r="C45" i="125"/>
  <c r="C46" i="125"/>
  <c r="C47" i="125"/>
  <c r="C48" i="125"/>
  <c r="C49" i="125"/>
  <c r="C50" i="125"/>
  <c r="C51" i="125"/>
  <c r="C52" i="125"/>
  <c r="C53" i="125"/>
  <c r="C54" i="125"/>
  <c r="C55" i="125"/>
  <c r="C56" i="125"/>
  <c r="C5" i="125"/>
  <c r="C6" i="179"/>
  <c r="C7" i="179"/>
  <c r="C8" i="179"/>
  <c r="C9" i="179"/>
  <c r="C10" i="179"/>
  <c r="C11" i="179"/>
  <c r="C12" i="179"/>
  <c r="C13" i="179"/>
  <c r="C14" i="179"/>
  <c r="C15" i="179"/>
  <c r="C16" i="179"/>
  <c r="C17" i="179"/>
  <c r="C18" i="179"/>
  <c r="C19" i="179"/>
  <c r="C20" i="179"/>
  <c r="C21" i="179"/>
  <c r="C22" i="179"/>
  <c r="C23" i="179"/>
  <c r="C24" i="179"/>
  <c r="C25" i="179"/>
  <c r="C26" i="179"/>
  <c r="C27" i="179"/>
  <c r="C28" i="179"/>
  <c r="C29" i="179"/>
  <c r="C30" i="179"/>
  <c r="C31" i="179"/>
  <c r="C32" i="179"/>
  <c r="C33" i="179"/>
  <c r="C34" i="179"/>
  <c r="C35" i="179"/>
  <c r="C36" i="179"/>
  <c r="C37" i="179"/>
  <c r="C38" i="179"/>
  <c r="C39" i="179"/>
  <c r="C40" i="179"/>
  <c r="C41" i="179"/>
  <c r="C42" i="179"/>
  <c r="C43" i="179"/>
  <c r="C44" i="179"/>
  <c r="C45" i="179"/>
  <c r="C46" i="179"/>
  <c r="C47" i="179"/>
  <c r="C48" i="179"/>
  <c r="C49" i="179"/>
  <c r="C50" i="179"/>
  <c r="C51" i="179"/>
  <c r="C52" i="179"/>
  <c r="C53" i="179"/>
  <c r="C54" i="179"/>
  <c r="C55" i="179"/>
  <c r="C56" i="179"/>
  <c r="C5" i="179"/>
  <c r="C6" i="126"/>
  <c r="C7" i="126"/>
  <c r="C8" i="126"/>
  <c r="C9" i="126"/>
  <c r="C10" i="126"/>
  <c r="C11" i="126"/>
  <c r="C12" i="126"/>
  <c r="C13" i="126"/>
  <c r="C14" i="126"/>
  <c r="C15" i="126"/>
  <c r="C16" i="126"/>
  <c r="C17" i="126"/>
  <c r="C18" i="126"/>
  <c r="C19" i="126"/>
  <c r="C20" i="126"/>
  <c r="C21" i="126"/>
  <c r="C22" i="126"/>
  <c r="C23" i="126"/>
  <c r="C24" i="126"/>
  <c r="C25" i="126"/>
  <c r="C26" i="126"/>
  <c r="C27" i="126"/>
  <c r="C28" i="126"/>
  <c r="C29" i="126"/>
  <c r="C30" i="126"/>
  <c r="C31" i="126"/>
  <c r="C32" i="126"/>
  <c r="C33" i="126"/>
  <c r="C34" i="126"/>
  <c r="C35" i="126"/>
  <c r="C36" i="126"/>
  <c r="C37" i="126"/>
  <c r="C38" i="126"/>
  <c r="C39" i="126"/>
  <c r="C40" i="126"/>
  <c r="C41" i="126"/>
  <c r="C42" i="126"/>
  <c r="C43" i="126"/>
  <c r="C44" i="126"/>
  <c r="C45" i="126"/>
  <c r="C46" i="126"/>
  <c r="C47" i="126"/>
  <c r="C48" i="126"/>
  <c r="C49" i="126"/>
  <c r="C50" i="126"/>
  <c r="C51" i="126"/>
  <c r="C52" i="126"/>
  <c r="C53" i="126"/>
  <c r="C54" i="126"/>
  <c r="C55" i="126"/>
  <c r="C56" i="126"/>
  <c r="C5" i="126"/>
  <c r="C6" i="127"/>
  <c r="C7" i="127"/>
  <c r="C8" i="127"/>
  <c r="C9" i="127"/>
  <c r="C10" i="127"/>
  <c r="C11" i="127"/>
  <c r="C12" i="127"/>
  <c r="C13" i="127"/>
  <c r="C14" i="127"/>
  <c r="C15" i="127"/>
  <c r="C16" i="127"/>
  <c r="C17" i="127"/>
  <c r="C18" i="127"/>
  <c r="C19" i="127"/>
  <c r="C20" i="127"/>
  <c r="C21" i="127"/>
  <c r="C22" i="127"/>
  <c r="C23" i="127"/>
  <c r="C24" i="127"/>
  <c r="C25" i="127"/>
  <c r="C26" i="127"/>
  <c r="C27" i="127"/>
  <c r="C28" i="127"/>
  <c r="C29" i="127"/>
  <c r="C30" i="127"/>
  <c r="C31" i="127"/>
  <c r="C32" i="127"/>
  <c r="C33" i="127"/>
  <c r="C34" i="127"/>
  <c r="C35" i="127"/>
  <c r="C36" i="127"/>
  <c r="C37" i="127"/>
  <c r="C38" i="127"/>
  <c r="C39" i="127"/>
  <c r="C40" i="127"/>
  <c r="C41" i="127"/>
  <c r="C42" i="127"/>
  <c r="C43" i="127"/>
  <c r="C44" i="127"/>
  <c r="C45" i="127"/>
  <c r="C46" i="127"/>
  <c r="C47" i="127"/>
  <c r="C48" i="127"/>
  <c r="C49" i="127"/>
  <c r="C50" i="127"/>
  <c r="C51" i="127"/>
  <c r="C52" i="127"/>
  <c r="C53" i="127"/>
  <c r="C54" i="127"/>
  <c r="C55" i="127"/>
  <c r="C56" i="127"/>
  <c r="C5" i="127"/>
  <c r="C6" i="129"/>
  <c r="C7" i="129"/>
  <c r="C8" i="129"/>
  <c r="C9" i="129"/>
  <c r="C10" i="129"/>
  <c r="C11" i="129"/>
  <c r="C12" i="129"/>
  <c r="C13" i="129"/>
  <c r="C14" i="129"/>
  <c r="C15" i="129"/>
  <c r="C16" i="129"/>
  <c r="C17" i="129"/>
  <c r="C18" i="129"/>
  <c r="C19" i="129"/>
  <c r="C20" i="129"/>
  <c r="C21" i="129"/>
  <c r="C22" i="129"/>
  <c r="C23" i="129"/>
  <c r="C24" i="129"/>
  <c r="C25" i="129"/>
  <c r="C26" i="129"/>
  <c r="C27" i="129"/>
  <c r="C28" i="129"/>
  <c r="C29" i="129"/>
  <c r="C30" i="129"/>
  <c r="C31" i="129"/>
  <c r="C32" i="129"/>
  <c r="C33" i="129"/>
  <c r="C34" i="129"/>
  <c r="C35" i="129"/>
  <c r="C36" i="129"/>
  <c r="C37" i="129"/>
  <c r="C38" i="129"/>
  <c r="C39" i="129"/>
  <c r="C40" i="129"/>
  <c r="C41" i="129"/>
  <c r="C42" i="129"/>
  <c r="C43" i="129"/>
  <c r="C44" i="129"/>
  <c r="C45" i="129"/>
  <c r="C46" i="129"/>
  <c r="C47" i="129"/>
  <c r="C48" i="129"/>
  <c r="C49" i="129"/>
  <c r="C50" i="129"/>
  <c r="C51" i="129"/>
  <c r="C52" i="129"/>
  <c r="C53" i="129"/>
  <c r="C54" i="129"/>
  <c r="C55" i="129"/>
  <c r="C56" i="129"/>
  <c r="C5" i="129"/>
  <c r="C6" i="130"/>
  <c r="C7" i="130"/>
  <c r="C8" i="130"/>
  <c r="C9" i="130"/>
  <c r="C10"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43" i="130"/>
  <c r="C44" i="130"/>
  <c r="C45" i="130"/>
  <c r="C46" i="130"/>
  <c r="C47" i="130"/>
  <c r="C48" i="130"/>
  <c r="C49" i="130"/>
  <c r="C50" i="130"/>
  <c r="C51" i="130"/>
  <c r="C52" i="130"/>
  <c r="C53" i="130"/>
  <c r="C54" i="130"/>
  <c r="C55" i="130"/>
  <c r="C56" i="130"/>
  <c r="C5" i="130"/>
  <c r="C6" i="131"/>
  <c r="C7" i="131"/>
  <c r="C8" i="131"/>
  <c r="C9" i="131"/>
  <c r="C10" i="131"/>
  <c r="C11" i="131"/>
  <c r="C12" i="131"/>
  <c r="C13" i="131"/>
  <c r="C14" i="131"/>
  <c r="C15" i="131"/>
  <c r="C16" i="131"/>
  <c r="C17" i="131"/>
  <c r="C18" i="131"/>
  <c r="C19" i="131"/>
  <c r="C20" i="131"/>
  <c r="C21" i="131"/>
  <c r="C22" i="131"/>
  <c r="C23" i="131"/>
  <c r="C24" i="131"/>
  <c r="C25" i="131"/>
  <c r="C26" i="131"/>
  <c r="C27" i="131"/>
  <c r="C28" i="131"/>
  <c r="C29" i="131"/>
  <c r="C30" i="131"/>
  <c r="C31" i="131"/>
  <c r="C32" i="131"/>
  <c r="C33" i="131"/>
  <c r="C34" i="131"/>
  <c r="C35" i="131"/>
  <c r="C36" i="131"/>
  <c r="C37" i="131"/>
  <c r="C38" i="131"/>
  <c r="C39" i="131"/>
  <c r="C40" i="131"/>
  <c r="C41" i="131"/>
  <c r="C42" i="131"/>
  <c r="C43" i="131"/>
  <c r="C44" i="131"/>
  <c r="C45" i="131"/>
  <c r="C46" i="131"/>
  <c r="C47" i="131"/>
  <c r="C48" i="131"/>
  <c r="C49" i="131"/>
  <c r="C50" i="131"/>
  <c r="C51" i="131"/>
  <c r="C52" i="131"/>
  <c r="C53" i="131"/>
  <c r="C54" i="131"/>
  <c r="C55" i="131"/>
  <c r="C56" i="131"/>
  <c r="C5" i="131"/>
  <c r="C6" i="133"/>
  <c r="C7" i="133"/>
  <c r="C8" i="133"/>
  <c r="C9" i="133"/>
  <c r="C10" i="133"/>
  <c r="C11" i="133"/>
  <c r="C12" i="133"/>
  <c r="C13" i="133"/>
  <c r="C14" i="133"/>
  <c r="C15" i="133"/>
  <c r="C16" i="133"/>
  <c r="C17" i="133"/>
  <c r="C18" i="133"/>
  <c r="C19" i="133"/>
  <c r="C20" i="133"/>
  <c r="C21" i="133"/>
  <c r="C22" i="133"/>
  <c r="C23" i="133"/>
  <c r="C24" i="133"/>
  <c r="C25" i="133"/>
  <c r="C26" i="133"/>
  <c r="C27" i="133"/>
  <c r="C28" i="133"/>
  <c r="C29" i="133"/>
  <c r="C30" i="133"/>
  <c r="C31" i="133"/>
  <c r="C32" i="133"/>
  <c r="C33" i="133"/>
  <c r="C34" i="133"/>
  <c r="C35" i="133"/>
  <c r="C36" i="133"/>
  <c r="C37" i="133"/>
  <c r="C38" i="133"/>
  <c r="C39" i="133"/>
  <c r="C40" i="133"/>
  <c r="C41" i="133"/>
  <c r="C42" i="133"/>
  <c r="C43" i="133"/>
  <c r="C44" i="133"/>
  <c r="C45" i="133"/>
  <c r="C46" i="133"/>
  <c r="C47" i="133"/>
  <c r="C48" i="133"/>
  <c r="C49" i="133"/>
  <c r="C50" i="133"/>
  <c r="C51" i="133"/>
  <c r="C52" i="133"/>
  <c r="C5" i="133"/>
  <c r="C6" i="136"/>
  <c r="C7" i="136"/>
  <c r="C8" i="136"/>
  <c r="C9" i="136"/>
  <c r="C10" i="136"/>
  <c r="C11" i="136"/>
  <c r="C12" i="136"/>
  <c r="C13" i="136"/>
  <c r="C14" i="136"/>
  <c r="C15" i="136"/>
  <c r="C16" i="136"/>
  <c r="C17" i="136"/>
  <c r="C18" i="136"/>
  <c r="C19" i="136"/>
  <c r="C20" i="136"/>
  <c r="C21" i="136"/>
  <c r="C22" i="136"/>
  <c r="C23" i="136"/>
  <c r="C24" i="136"/>
  <c r="C25" i="136"/>
  <c r="C26" i="136"/>
  <c r="C27" i="136"/>
  <c r="C28" i="136"/>
  <c r="C29" i="136"/>
  <c r="C30" i="136"/>
  <c r="C31" i="136"/>
  <c r="C32" i="136"/>
  <c r="C33" i="136"/>
  <c r="C34" i="136"/>
  <c r="C35" i="136"/>
  <c r="C36" i="136"/>
  <c r="C37" i="136"/>
  <c r="C38" i="136"/>
  <c r="C39" i="136"/>
  <c r="C40" i="136"/>
  <c r="C41" i="136"/>
  <c r="C42" i="136"/>
  <c r="C43" i="136"/>
  <c r="C44" i="136"/>
  <c r="C45" i="136"/>
  <c r="C46" i="136"/>
  <c r="C47" i="136"/>
  <c r="C48" i="136"/>
  <c r="C49" i="136"/>
  <c r="C50" i="136"/>
  <c r="C51" i="136"/>
  <c r="C52" i="136"/>
  <c r="C53" i="136"/>
  <c r="C54" i="136"/>
  <c r="C55" i="136"/>
  <c r="C56" i="136"/>
  <c r="C5" i="136"/>
  <c r="C6" i="134"/>
  <c r="C7" i="134"/>
  <c r="C8" i="134"/>
  <c r="C9" i="134"/>
  <c r="C10" i="134"/>
  <c r="C11" i="134"/>
  <c r="C12" i="134"/>
  <c r="C13" i="134"/>
  <c r="C14" i="134"/>
  <c r="C15" i="134"/>
  <c r="C16" i="134"/>
  <c r="C17" i="134"/>
  <c r="C18" i="134"/>
  <c r="C19" i="134"/>
  <c r="C20" i="134"/>
  <c r="C21" i="134"/>
  <c r="C22" i="134"/>
  <c r="C23" i="134"/>
  <c r="C24" i="134"/>
  <c r="C25" i="134"/>
  <c r="C26" i="134"/>
  <c r="C27" i="134"/>
  <c r="C28" i="134"/>
  <c r="C29" i="134"/>
  <c r="C30" i="134"/>
  <c r="C31" i="134"/>
  <c r="C32" i="134"/>
  <c r="C33" i="134"/>
  <c r="C34" i="134"/>
  <c r="C35" i="134"/>
  <c r="C36" i="134"/>
  <c r="C37" i="134"/>
  <c r="C38" i="134"/>
  <c r="C39" i="134"/>
  <c r="C40" i="134"/>
  <c r="C41" i="134"/>
  <c r="C42" i="134"/>
  <c r="C43" i="134"/>
  <c r="C44" i="134"/>
  <c r="C45" i="134"/>
  <c r="C46" i="134"/>
  <c r="C47" i="134"/>
  <c r="C48" i="134"/>
  <c r="C49" i="134"/>
  <c r="C50" i="134"/>
  <c r="C51" i="134"/>
  <c r="C52" i="134"/>
  <c r="C53" i="134"/>
  <c r="C54" i="134"/>
  <c r="C55" i="134"/>
  <c r="C56" i="134"/>
  <c r="C5" i="134"/>
  <c r="C6" i="135"/>
  <c r="C7" i="135"/>
  <c r="C8" i="135"/>
  <c r="C9" i="135"/>
  <c r="C10" i="135"/>
  <c r="C11" i="135"/>
  <c r="C12" i="135"/>
  <c r="C13" i="135"/>
  <c r="C14" i="135"/>
  <c r="C15" i="135"/>
  <c r="C16" i="135"/>
  <c r="C17" i="135"/>
  <c r="C18" i="135"/>
  <c r="C19" i="135"/>
  <c r="C20" i="135"/>
  <c r="C21" i="135"/>
  <c r="C22" i="135"/>
  <c r="C23" i="135"/>
  <c r="C24" i="135"/>
  <c r="C25" i="135"/>
  <c r="C26" i="135"/>
  <c r="C27" i="135"/>
  <c r="C28" i="135"/>
  <c r="C29" i="135"/>
  <c r="C30" i="135"/>
  <c r="C31" i="135"/>
  <c r="C32" i="135"/>
  <c r="C33" i="135"/>
  <c r="C34" i="135"/>
  <c r="C35" i="135"/>
  <c r="C36" i="135"/>
  <c r="C37" i="135"/>
  <c r="C38" i="135"/>
  <c r="C39" i="135"/>
  <c r="C40" i="135"/>
  <c r="C41" i="135"/>
  <c r="C42" i="135"/>
  <c r="C43" i="135"/>
  <c r="C44" i="135"/>
  <c r="C45" i="135"/>
  <c r="C46" i="135"/>
  <c r="C47" i="135"/>
  <c r="C48" i="135"/>
  <c r="C49" i="135"/>
  <c r="C50" i="135"/>
  <c r="C51" i="135"/>
  <c r="C52" i="135"/>
  <c r="C53" i="135"/>
  <c r="C54" i="135"/>
  <c r="C55" i="135"/>
  <c r="C56" i="135"/>
  <c r="C5" i="135"/>
  <c r="D55" i="137"/>
  <c r="F55" i="137" s="1"/>
  <c r="H55" i="137" s="1"/>
  <c r="K55" i="137" s="1"/>
  <c r="D56" i="137"/>
  <c r="C55" i="137"/>
  <c r="C56" i="137"/>
  <c r="L55" i="144" l="1"/>
  <c r="M55" i="144" s="1"/>
  <c r="Q55" i="144" s="1"/>
  <c r="P55" i="144" s="1"/>
  <c r="J55" i="144"/>
  <c r="J56" i="144"/>
  <c r="L55" i="143"/>
  <c r="M55" i="143" s="1"/>
  <c r="Q55" i="143" s="1"/>
  <c r="P55" i="143" s="1"/>
  <c r="J55" i="143"/>
  <c r="L56" i="143"/>
  <c r="M56" i="143" s="1"/>
  <c r="Q56" i="143" s="1"/>
  <c r="P56" i="143" s="1"/>
  <c r="J56" i="143"/>
  <c r="J55" i="177"/>
  <c r="L55" i="177"/>
  <c r="M55" i="177" s="1"/>
  <c r="Q55" i="177" s="1"/>
  <c r="P55" i="177" s="1"/>
  <c r="J56" i="177"/>
  <c r="L56" i="177"/>
  <c r="M56" i="177" s="1"/>
  <c r="Q56" i="177" s="1"/>
  <c r="P56" i="177" s="1"/>
  <c r="J55" i="142"/>
  <c r="L55" i="142"/>
  <c r="M55" i="142" s="1"/>
  <c r="Q55" i="142" s="1"/>
  <c r="P55" i="142" s="1"/>
  <c r="J56" i="142"/>
  <c r="L56" i="142"/>
  <c r="M56" i="142" s="1"/>
  <c r="Q56" i="142" s="1"/>
  <c r="P56" i="142" s="1"/>
  <c r="J55" i="141"/>
  <c r="L55" i="141"/>
  <c r="M55" i="141" s="1"/>
  <c r="Q55" i="141" s="1"/>
  <c r="P55" i="141" s="1"/>
  <c r="J56" i="141"/>
  <c r="L56" i="141"/>
  <c r="M56" i="141" s="1"/>
  <c r="Q56" i="141" s="1"/>
  <c r="P56" i="141" s="1"/>
  <c r="J55" i="137"/>
  <c r="L55" i="137"/>
  <c r="M55" i="137" s="1"/>
  <c r="Q55" i="137" s="1"/>
  <c r="P55" i="137" s="1"/>
  <c r="D55" i="135"/>
  <c r="F55" i="135" s="1"/>
  <c r="H55" i="135" s="1"/>
  <c r="K55" i="135" s="1"/>
  <c r="D56" i="135"/>
  <c r="F56" i="135" s="1"/>
  <c r="H56" i="135" s="1"/>
  <c r="K56" i="135" s="1"/>
  <c r="D55" i="134"/>
  <c r="F55" i="134" s="1"/>
  <c r="H55" i="134" s="1"/>
  <c r="K55" i="134" s="1"/>
  <c r="D56" i="134"/>
  <c r="F56" i="134" s="1"/>
  <c r="H56" i="134" s="1"/>
  <c r="K56" i="134" s="1"/>
  <c r="D55" i="136"/>
  <c r="F55" i="136" s="1"/>
  <c r="H55" i="136" s="1"/>
  <c r="K55" i="136" s="1"/>
  <c r="D56" i="136"/>
  <c r="F56" i="136" s="1"/>
  <c r="H56" i="136" s="1"/>
  <c r="K56" i="136" s="1"/>
  <c r="B55" i="132"/>
  <c r="B54" i="132" s="1"/>
  <c r="B53" i="132" s="1"/>
  <c r="H56" i="131"/>
  <c r="K56" i="131" s="1"/>
  <c r="F56" i="131"/>
  <c r="D55" i="131"/>
  <c r="F55" i="131" s="1"/>
  <c r="H55" i="131" s="1"/>
  <c r="K55" i="131" s="1"/>
  <c r="D56" i="131"/>
  <c r="H56" i="130"/>
  <c r="K56" i="130" s="1"/>
  <c r="F55" i="130"/>
  <c r="H55" i="130" s="1"/>
  <c r="K55" i="130" s="1"/>
  <c r="F56" i="130"/>
  <c r="D55" i="130"/>
  <c r="D56" i="130"/>
  <c r="D55" i="129"/>
  <c r="F55" i="129" s="1"/>
  <c r="H55" i="129" s="1"/>
  <c r="K55" i="129" s="1"/>
  <c r="D56" i="129"/>
  <c r="H56" i="128"/>
  <c r="K56" i="128" s="1"/>
  <c r="F56" i="128"/>
  <c r="D55" i="128"/>
  <c r="F55" i="128" s="1"/>
  <c r="H55" i="128" s="1"/>
  <c r="K55" i="128" s="1"/>
  <c r="D56" i="128"/>
  <c r="H56" i="127"/>
  <c r="K56" i="127" s="1"/>
  <c r="F56" i="127"/>
  <c r="D55" i="127"/>
  <c r="F55" i="127" s="1"/>
  <c r="H55" i="127" s="1"/>
  <c r="K55" i="127" s="1"/>
  <c r="D56" i="127"/>
  <c r="F56" i="129" l="1"/>
  <c r="B52" i="132"/>
  <c r="B51" i="132" s="1"/>
  <c r="B50" i="132" s="1"/>
  <c r="B49" i="132" s="1"/>
  <c r="B48" i="132" s="1"/>
  <c r="B47" i="132" s="1"/>
  <c r="B46" i="132" s="1"/>
  <c r="B45" i="132" s="1"/>
  <c r="B44" i="132" s="1"/>
  <c r="B43" i="132" s="1"/>
  <c r="B42" i="132" s="1"/>
  <c r="B41" i="132" s="1"/>
  <c r="B40" i="132" s="1"/>
  <c r="B39" i="132" s="1"/>
  <c r="B38" i="132" s="1"/>
  <c r="B37" i="132" s="1"/>
  <c r="B36" i="132" s="1"/>
  <c r="B35" i="132" s="1"/>
  <c r="B34" i="132" s="1"/>
  <c r="B33" i="132" s="1"/>
  <c r="B32" i="132" s="1"/>
  <c r="B31" i="132" s="1"/>
  <c r="B30" i="132" s="1"/>
  <c r="B29" i="132" s="1"/>
  <c r="B28" i="132" s="1"/>
  <c r="B27" i="132" s="1"/>
  <c r="B26" i="132" s="1"/>
  <c r="B25" i="132" s="1"/>
  <c r="B24" i="132" s="1"/>
  <c r="B23" i="132" s="1"/>
  <c r="B22" i="132" s="1"/>
  <c r="B21" i="132" s="1"/>
  <c r="B20" i="132" s="1"/>
  <c r="B19" i="132" s="1"/>
  <c r="B18" i="132" s="1"/>
  <c r="B17" i="132" s="1"/>
  <c r="B16" i="132" s="1"/>
  <c r="B15" i="132" s="1"/>
  <c r="B14" i="132" s="1"/>
  <c r="B13" i="132" s="1"/>
  <c r="B12" i="132" s="1"/>
  <c r="B11" i="132" s="1"/>
  <c r="B10" i="132" s="1"/>
  <c r="B9" i="132" s="1"/>
  <c r="B8" i="132" s="1"/>
  <c r="B7" i="132" s="1"/>
  <c r="B6" i="132" s="1"/>
  <c r="B5" i="132" s="1"/>
  <c r="B4" i="132" s="1"/>
  <c r="J55" i="135"/>
  <c r="L55" i="135"/>
  <c r="M55" i="135" s="1"/>
  <c r="Q55" i="135" s="1"/>
  <c r="P55" i="135" s="1"/>
  <c r="L56" i="135"/>
  <c r="M56" i="135" s="1"/>
  <c r="Q56" i="135" s="1"/>
  <c r="P56" i="135" s="1"/>
  <c r="J56" i="135"/>
  <c r="L55" i="134"/>
  <c r="M55" i="134" s="1"/>
  <c r="Q55" i="134" s="1"/>
  <c r="P55" i="134" s="1"/>
  <c r="J55" i="134"/>
  <c r="J56" i="134"/>
  <c r="L56" i="134"/>
  <c r="M56" i="134" s="1"/>
  <c r="Q56" i="134" s="1"/>
  <c r="P56" i="134" s="1"/>
  <c r="L55" i="136"/>
  <c r="M55" i="136" s="1"/>
  <c r="Q55" i="136" s="1"/>
  <c r="P55" i="136" s="1"/>
  <c r="J55" i="136"/>
  <c r="J56" i="136"/>
  <c r="L56" i="136"/>
  <c r="M56" i="136" s="1"/>
  <c r="Q56" i="136" s="1"/>
  <c r="P56" i="136" s="1"/>
  <c r="J55" i="131"/>
  <c r="L55" i="131"/>
  <c r="M55" i="131" s="1"/>
  <c r="Q55" i="131" s="1"/>
  <c r="P55" i="131" s="1"/>
  <c r="J56" i="131"/>
  <c r="L56" i="131"/>
  <c r="M56" i="131" s="1"/>
  <c r="Q56" i="131" s="1"/>
  <c r="P56" i="131" s="1"/>
  <c r="L55" i="130"/>
  <c r="M55" i="130" s="1"/>
  <c r="Q55" i="130" s="1"/>
  <c r="P55" i="130" s="1"/>
  <c r="J55" i="130"/>
  <c r="J56" i="130"/>
  <c r="L56" i="130"/>
  <c r="M56" i="130" s="1"/>
  <c r="Q56" i="130" s="1"/>
  <c r="P56" i="130" s="1"/>
  <c r="J55" i="129"/>
  <c r="L55" i="129"/>
  <c r="L55" i="128"/>
  <c r="M55" i="128" s="1"/>
  <c r="Q55" i="128" s="1"/>
  <c r="P55" i="128" s="1"/>
  <c r="J55" i="128"/>
  <c r="L56" i="128"/>
  <c r="M56" i="128" s="1"/>
  <c r="Q56" i="128" s="1"/>
  <c r="P56" i="128" s="1"/>
  <c r="J56" i="128"/>
  <c r="L55" i="127"/>
  <c r="M55" i="127" s="1"/>
  <c r="Q55" i="127" s="1"/>
  <c r="P55" i="127" s="1"/>
  <c r="J55" i="127"/>
  <c r="J56" i="127"/>
  <c r="L56" i="127"/>
  <c r="M56" i="127" s="1"/>
  <c r="Q56" i="127" s="1"/>
  <c r="P56" i="127" s="1"/>
  <c r="M55" i="129" l="1"/>
  <c r="H56" i="129"/>
  <c r="K56" i="129" l="1"/>
  <c r="Q55" i="129"/>
  <c r="P55" i="129" l="1"/>
  <c r="J56" i="129"/>
  <c r="L56" i="129"/>
  <c r="M56" i="129" l="1"/>
  <c r="Q56" i="129" l="1"/>
  <c r="P56" i="129" l="1"/>
  <c r="D55" i="126" l="1"/>
  <c r="F55" i="126" s="1"/>
  <c r="H55" i="126" s="1"/>
  <c r="D56" i="126"/>
  <c r="D55" i="179"/>
  <c r="F55" i="179" s="1"/>
  <c r="H55" i="179" s="1"/>
  <c r="K55" i="179" s="1"/>
  <c r="D56" i="179"/>
  <c r="F56" i="179" s="1"/>
  <c r="H56" i="179" s="1"/>
  <c r="K56" i="179" s="1"/>
  <c r="L56" i="179" s="1"/>
  <c r="M56" i="179" s="1"/>
  <c r="Q56" i="179" s="1"/>
  <c r="P56" i="179" s="1"/>
  <c r="H56" i="125"/>
  <c r="K56" i="125" s="1"/>
  <c r="F56" i="125"/>
  <c r="D55" i="125"/>
  <c r="F55" i="125" s="1"/>
  <c r="H55" i="125" s="1"/>
  <c r="K55" i="125" s="1"/>
  <c r="D56" i="125"/>
  <c r="F56" i="124"/>
  <c r="H56" i="124" s="1"/>
  <c r="K56" i="124" s="1"/>
  <c r="D51" i="124"/>
  <c r="D52" i="124"/>
  <c r="D53" i="124"/>
  <c r="D54" i="124"/>
  <c r="D55" i="124"/>
  <c r="F55" i="124" s="1"/>
  <c r="H55" i="124" s="1"/>
  <c r="K55" i="124" s="1"/>
  <c r="D56" i="124"/>
  <c r="D41" i="124"/>
  <c r="D42" i="124"/>
  <c r="D43" i="124"/>
  <c r="D44" i="124"/>
  <c r="D45" i="124"/>
  <c r="D46" i="124"/>
  <c r="D47" i="124"/>
  <c r="D48" i="124"/>
  <c r="D49" i="124"/>
  <c r="D50" i="124"/>
  <c r="D35" i="124"/>
  <c r="D36" i="124"/>
  <c r="D37" i="124"/>
  <c r="D38" i="124"/>
  <c r="D39" i="124"/>
  <c r="D40" i="124"/>
  <c r="K5" i="122"/>
  <c r="K6" i="122"/>
  <c r="K7" i="122"/>
  <c r="K8" i="122"/>
  <c r="K9" i="122"/>
  <c r="K10" i="122"/>
  <c r="K11" i="122"/>
  <c r="K12" i="122"/>
  <c r="K13" i="122"/>
  <c r="K14" i="122"/>
  <c r="K15" i="122"/>
  <c r="K16" i="122"/>
  <c r="K17" i="122"/>
  <c r="K18" i="122"/>
  <c r="K19" i="122"/>
  <c r="K20" i="122"/>
  <c r="K21" i="122"/>
  <c r="K22" i="122"/>
  <c r="K23" i="122"/>
  <c r="K24" i="122"/>
  <c r="K25" i="122"/>
  <c r="K26" i="122"/>
  <c r="K27" i="122"/>
  <c r="K28" i="122"/>
  <c r="K29" i="122"/>
  <c r="K30" i="122"/>
  <c r="K31" i="122"/>
  <c r="K32" i="122"/>
  <c r="K33" i="122"/>
  <c r="K34" i="122"/>
  <c r="K35" i="122"/>
  <c r="K36" i="122"/>
  <c r="K37" i="122"/>
  <c r="K38" i="122"/>
  <c r="K39" i="122"/>
  <c r="K40" i="122"/>
  <c r="K41" i="122"/>
  <c r="K42" i="122"/>
  <c r="K43" i="122"/>
  <c r="K44" i="122"/>
  <c r="K45" i="122"/>
  <c r="K46" i="122"/>
  <c r="K47" i="122"/>
  <c r="K48" i="122"/>
  <c r="K49" i="122"/>
  <c r="K50" i="122"/>
  <c r="K51" i="122"/>
  <c r="K52" i="122"/>
  <c r="K53" i="122"/>
  <c r="K54" i="122"/>
  <c r="K55" i="122"/>
  <c r="K4" i="122"/>
  <c r="J46" i="122"/>
  <c r="J47" i="122"/>
  <c r="J48" i="122"/>
  <c r="J49" i="122"/>
  <c r="J50" i="122"/>
  <c r="J51" i="122"/>
  <c r="J52" i="122"/>
  <c r="J53" i="122"/>
  <c r="J54" i="122"/>
  <c r="J55" i="122"/>
  <c r="J35" i="122"/>
  <c r="J36" i="122"/>
  <c r="J37" i="122"/>
  <c r="J38" i="122"/>
  <c r="J39" i="122"/>
  <c r="J40" i="122"/>
  <c r="J41" i="122"/>
  <c r="J42" i="122"/>
  <c r="J43" i="122"/>
  <c r="J44" i="122"/>
  <c r="J45" i="122"/>
  <c r="J25" i="122"/>
  <c r="J26" i="122"/>
  <c r="J27" i="122"/>
  <c r="J28" i="122"/>
  <c r="J29" i="122"/>
  <c r="J30" i="122"/>
  <c r="J31" i="122"/>
  <c r="J32" i="122"/>
  <c r="J33" i="122"/>
  <c r="J34" i="122"/>
  <c r="J15" i="122"/>
  <c r="J16" i="122"/>
  <c r="J17" i="122"/>
  <c r="J18" i="122"/>
  <c r="J19" i="122"/>
  <c r="J20" i="122"/>
  <c r="J21" i="122"/>
  <c r="J22" i="122"/>
  <c r="J23" i="122"/>
  <c r="J24" i="122"/>
  <c r="J5" i="122"/>
  <c r="J6" i="122"/>
  <c r="J7" i="122"/>
  <c r="J8" i="122"/>
  <c r="J9" i="122"/>
  <c r="J10" i="122"/>
  <c r="J11" i="122"/>
  <c r="J12" i="122"/>
  <c r="J13" i="122"/>
  <c r="J14" i="122"/>
  <c r="J4" i="122"/>
  <c r="I45" i="122"/>
  <c r="I46" i="122"/>
  <c r="I47" i="122"/>
  <c r="I48" i="122"/>
  <c r="I49" i="122"/>
  <c r="I50" i="122"/>
  <c r="I51" i="122"/>
  <c r="I52" i="122"/>
  <c r="I53" i="122"/>
  <c r="I54" i="122"/>
  <c r="I55" i="122"/>
  <c r="I40" i="122"/>
  <c r="I41" i="122"/>
  <c r="I42" i="122"/>
  <c r="I43" i="122"/>
  <c r="I44" i="122"/>
  <c r="I30" i="122"/>
  <c r="I31" i="122"/>
  <c r="I32" i="122"/>
  <c r="I33" i="122"/>
  <c r="I34" i="122"/>
  <c r="I35" i="122"/>
  <c r="I36" i="122"/>
  <c r="I37" i="122"/>
  <c r="I38" i="122"/>
  <c r="I39" i="122"/>
  <c r="I15" i="122"/>
  <c r="I16" i="122"/>
  <c r="I17" i="122"/>
  <c r="I18" i="122"/>
  <c r="I19" i="122"/>
  <c r="I20" i="122"/>
  <c r="I21" i="122"/>
  <c r="I22" i="122"/>
  <c r="I23" i="122"/>
  <c r="I24" i="122"/>
  <c r="I25" i="122"/>
  <c r="I26" i="122"/>
  <c r="I27" i="122"/>
  <c r="I28" i="122"/>
  <c r="I29" i="122"/>
  <c r="I5" i="122"/>
  <c r="I6" i="122"/>
  <c r="I7" i="122"/>
  <c r="I8" i="122"/>
  <c r="I9" i="122"/>
  <c r="I10" i="122"/>
  <c r="I11" i="122"/>
  <c r="I12" i="122"/>
  <c r="I13" i="122"/>
  <c r="I14" i="122"/>
  <c r="I4" i="122"/>
  <c r="H36" i="122"/>
  <c r="H37" i="122"/>
  <c r="H38" i="122"/>
  <c r="H39" i="122"/>
  <c r="H40" i="122"/>
  <c r="H41" i="122"/>
  <c r="H42" i="122"/>
  <c r="H43" i="122"/>
  <c r="H44" i="122"/>
  <c r="H45" i="122"/>
  <c r="H46" i="122"/>
  <c r="H47" i="122"/>
  <c r="H48" i="122"/>
  <c r="H49" i="122"/>
  <c r="H50" i="122"/>
  <c r="H51" i="122"/>
  <c r="H52" i="122"/>
  <c r="H53" i="122"/>
  <c r="H54" i="122"/>
  <c r="H55" i="122"/>
  <c r="H25" i="122"/>
  <c r="H26" i="122"/>
  <c r="H27" i="122"/>
  <c r="H28" i="122"/>
  <c r="H29" i="122"/>
  <c r="H30" i="122"/>
  <c r="H31" i="122"/>
  <c r="H32" i="122"/>
  <c r="H33" i="122"/>
  <c r="H34" i="122"/>
  <c r="H35" i="122"/>
  <c r="H23" i="122"/>
  <c r="H24" i="122"/>
  <c r="H10" i="122"/>
  <c r="H11" i="122"/>
  <c r="H12" i="122"/>
  <c r="H13" i="122"/>
  <c r="H14" i="122"/>
  <c r="H15" i="122"/>
  <c r="H16" i="122"/>
  <c r="H17" i="122"/>
  <c r="H18" i="122"/>
  <c r="H19" i="122"/>
  <c r="H20" i="122"/>
  <c r="H21" i="122"/>
  <c r="H22" i="122"/>
  <c r="H5" i="122"/>
  <c r="H6" i="122"/>
  <c r="H7" i="122"/>
  <c r="H8" i="122"/>
  <c r="H9" i="122"/>
  <c r="H4" i="122"/>
  <c r="G46" i="122"/>
  <c r="G47" i="122"/>
  <c r="G48" i="122"/>
  <c r="G49" i="122"/>
  <c r="G50" i="122"/>
  <c r="G51" i="122"/>
  <c r="G52" i="122"/>
  <c r="G53" i="122"/>
  <c r="G54" i="122"/>
  <c r="G55" i="122"/>
  <c r="G35" i="122"/>
  <c r="G36" i="122"/>
  <c r="G37" i="122"/>
  <c r="G38" i="122"/>
  <c r="G39" i="122"/>
  <c r="G40" i="122"/>
  <c r="G41" i="122"/>
  <c r="G42" i="122"/>
  <c r="G43" i="122"/>
  <c r="G44" i="122"/>
  <c r="G45" i="122"/>
  <c r="G28" i="122"/>
  <c r="G29" i="122"/>
  <c r="G30" i="122"/>
  <c r="G31" i="122"/>
  <c r="G32" i="122"/>
  <c r="G33" i="122"/>
  <c r="G34" i="122"/>
  <c r="G25" i="122"/>
  <c r="G26" i="122"/>
  <c r="G27" i="122"/>
  <c r="G15" i="122"/>
  <c r="G16" i="122"/>
  <c r="G17" i="122"/>
  <c r="G18" i="122"/>
  <c r="G19" i="122"/>
  <c r="G20" i="122"/>
  <c r="G21" i="122"/>
  <c r="G22" i="122"/>
  <c r="G23" i="122"/>
  <c r="G24" i="122"/>
  <c r="G5" i="122"/>
  <c r="G6" i="122"/>
  <c r="G7" i="122"/>
  <c r="G8" i="122"/>
  <c r="G9" i="122"/>
  <c r="G10" i="122"/>
  <c r="G11" i="122"/>
  <c r="G12" i="122"/>
  <c r="G13" i="122"/>
  <c r="G14" i="122"/>
  <c r="G4" i="122"/>
  <c r="E40" i="122"/>
  <c r="E41" i="122"/>
  <c r="E42" i="122"/>
  <c r="E43" i="122"/>
  <c r="E44" i="122"/>
  <c r="E45" i="122"/>
  <c r="E46" i="122"/>
  <c r="E47" i="122"/>
  <c r="E48" i="122"/>
  <c r="E49" i="122"/>
  <c r="E50" i="122"/>
  <c r="E51" i="122"/>
  <c r="E52" i="122"/>
  <c r="E53" i="122"/>
  <c r="E54" i="122"/>
  <c r="E55" i="122"/>
  <c r="E30" i="122"/>
  <c r="E31" i="122"/>
  <c r="E32" i="122"/>
  <c r="E33" i="122"/>
  <c r="E34" i="122"/>
  <c r="E35" i="122"/>
  <c r="E36" i="122"/>
  <c r="E37" i="122"/>
  <c r="E38" i="122"/>
  <c r="E39" i="122"/>
  <c r="E20" i="122"/>
  <c r="E21" i="122"/>
  <c r="E22" i="122"/>
  <c r="E23" i="122"/>
  <c r="E24" i="122"/>
  <c r="E25" i="122"/>
  <c r="E26" i="122"/>
  <c r="E27" i="122"/>
  <c r="E28" i="122"/>
  <c r="E29" i="122"/>
  <c r="E18" i="122"/>
  <c r="E19" i="122"/>
  <c r="E15" i="122"/>
  <c r="E16" i="122"/>
  <c r="E17" i="122"/>
  <c r="E5" i="122"/>
  <c r="E6" i="122"/>
  <c r="E7" i="122"/>
  <c r="E8" i="122"/>
  <c r="E9" i="122"/>
  <c r="E10" i="122"/>
  <c r="E11" i="122"/>
  <c r="E12" i="122"/>
  <c r="E13" i="122"/>
  <c r="E14" i="122"/>
  <c r="E4" i="122"/>
  <c r="D36" i="122"/>
  <c r="D37" i="122"/>
  <c r="D38" i="122"/>
  <c r="D39" i="122"/>
  <c r="D40" i="122"/>
  <c r="D41" i="122"/>
  <c r="D42" i="122"/>
  <c r="D43" i="122"/>
  <c r="D44" i="122"/>
  <c r="D45" i="122"/>
  <c r="D46" i="122"/>
  <c r="D47" i="122"/>
  <c r="D48" i="122"/>
  <c r="D49" i="122"/>
  <c r="D50" i="122"/>
  <c r="D51" i="122"/>
  <c r="D52" i="122"/>
  <c r="D53" i="122"/>
  <c r="D54" i="122"/>
  <c r="D55" i="122"/>
  <c r="D25" i="122"/>
  <c r="D26" i="122"/>
  <c r="D27" i="122"/>
  <c r="D28" i="122"/>
  <c r="D29" i="122"/>
  <c r="D30" i="122"/>
  <c r="D31" i="122"/>
  <c r="D32" i="122"/>
  <c r="D33" i="122"/>
  <c r="D34" i="122"/>
  <c r="D35" i="122"/>
  <c r="D15" i="122"/>
  <c r="D16" i="122"/>
  <c r="D17" i="122"/>
  <c r="D18" i="122"/>
  <c r="D19" i="122"/>
  <c r="D20" i="122"/>
  <c r="D21" i="122"/>
  <c r="D22" i="122"/>
  <c r="D23" i="122"/>
  <c r="D24" i="122"/>
  <c r="D5" i="122"/>
  <c r="D6" i="122"/>
  <c r="D7" i="122"/>
  <c r="D8" i="122"/>
  <c r="D9" i="122"/>
  <c r="D10" i="122"/>
  <c r="D11" i="122"/>
  <c r="D12" i="122"/>
  <c r="D13" i="122"/>
  <c r="D14" i="122"/>
  <c r="D4" i="122"/>
  <c r="C15" i="122"/>
  <c r="C16" i="122"/>
  <c r="C17" i="122"/>
  <c r="C18" i="122"/>
  <c r="C19" i="122"/>
  <c r="C20" i="122"/>
  <c r="C21" i="122"/>
  <c r="C22" i="122"/>
  <c r="C23" i="122"/>
  <c r="C24" i="122"/>
  <c r="C25" i="122"/>
  <c r="C26" i="122"/>
  <c r="C27" i="122"/>
  <c r="C28" i="122"/>
  <c r="C29" i="122"/>
  <c r="C30" i="122"/>
  <c r="C31" i="122"/>
  <c r="C32" i="122"/>
  <c r="C33" i="122"/>
  <c r="C34" i="122"/>
  <c r="C35" i="122"/>
  <c r="C36" i="122"/>
  <c r="C37" i="122"/>
  <c r="C38" i="122"/>
  <c r="C39" i="122"/>
  <c r="C40" i="122"/>
  <c r="C41" i="122"/>
  <c r="C42" i="122"/>
  <c r="C43" i="122"/>
  <c r="C44" i="122"/>
  <c r="C45" i="122"/>
  <c r="C46" i="122"/>
  <c r="C47" i="122"/>
  <c r="C48" i="122"/>
  <c r="C49" i="122"/>
  <c r="C50" i="122"/>
  <c r="C51" i="122"/>
  <c r="C52" i="122"/>
  <c r="C53" i="122"/>
  <c r="C54" i="122"/>
  <c r="C55" i="122"/>
  <c r="C12" i="122"/>
  <c r="C13" i="122"/>
  <c r="C14" i="122"/>
  <c r="C5" i="122"/>
  <c r="C6" i="122"/>
  <c r="C7" i="122"/>
  <c r="C8" i="122"/>
  <c r="C9" i="122"/>
  <c r="C10" i="122"/>
  <c r="C11" i="122"/>
  <c r="C4" i="122"/>
  <c r="B10" i="122"/>
  <c r="B11" i="122"/>
  <c r="B12" i="122"/>
  <c r="B13" i="122"/>
  <c r="B14" i="122"/>
  <c r="B15" i="122"/>
  <c r="B16" i="122"/>
  <c r="B17" i="122"/>
  <c r="B18" i="122"/>
  <c r="B19" i="122"/>
  <c r="B20" i="122"/>
  <c r="B21" i="122"/>
  <c r="B22" i="122"/>
  <c r="B23" i="122"/>
  <c r="B24" i="122"/>
  <c r="B25" i="122"/>
  <c r="B26" i="122"/>
  <c r="B27" i="122"/>
  <c r="B28" i="122"/>
  <c r="B29" i="122"/>
  <c r="B30" i="122"/>
  <c r="B31" i="122"/>
  <c r="B32" i="122"/>
  <c r="B33" i="122"/>
  <c r="B34" i="122"/>
  <c r="B35" i="122"/>
  <c r="B36" i="122"/>
  <c r="B37" i="122"/>
  <c r="B38" i="122"/>
  <c r="B39" i="122"/>
  <c r="B40" i="122"/>
  <c r="B41" i="122"/>
  <c r="B42" i="122"/>
  <c r="B43" i="122"/>
  <c r="B44" i="122"/>
  <c r="B45" i="122"/>
  <c r="B46" i="122"/>
  <c r="B47" i="122"/>
  <c r="B48" i="122"/>
  <c r="B49" i="122"/>
  <c r="B50" i="122"/>
  <c r="B51" i="122"/>
  <c r="B52" i="122"/>
  <c r="B53" i="122"/>
  <c r="B54" i="122"/>
  <c r="B55" i="122"/>
  <c r="B5" i="122"/>
  <c r="B6" i="122"/>
  <c r="B7" i="122"/>
  <c r="B8" i="122"/>
  <c r="B9" i="122"/>
  <c r="B4" i="122"/>
  <c r="P55" i="117"/>
  <c r="P56" i="117"/>
  <c r="Q55" i="117"/>
  <c r="Q56" i="117"/>
  <c r="M55" i="117"/>
  <c r="M56" i="117"/>
  <c r="L55" i="117"/>
  <c r="L56" i="117"/>
  <c r="K55" i="117"/>
  <c r="J55" i="117" s="1"/>
  <c r="K56" i="117"/>
  <c r="J56" i="117" s="1"/>
  <c r="H55" i="117"/>
  <c r="H56" i="117"/>
  <c r="F55" i="117"/>
  <c r="F56" i="117"/>
  <c r="D55" i="117"/>
  <c r="D56" i="117"/>
  <c r="H56" i="119"/>
  <c r="K56" i="119" s="1"/>
  <c r="F56" i="119"/>
  <c r="D55" i="119"/>
  <c r="F55" i="119" s="1"/>
  <c r="H55" i="119" s="1"/>
  <c r="K55" i="119" s="1"/>
  <c r="D56" i="119"/>
  <c r="H56" i="174"/>
  <c r="K56" i="174" s="1"/>
  <c r="F56" i="174"/>
  <c r="D55" i="174"/>
  <c r="F55" i="174" s="1"/>
  <c r="H55" i="174" s="1"/>
  <c r="K55" i="174" s="1"/>
  <c r="D56" i="174"/>
  <c r="H56" i="118"/>
  <c r="K56" i="118" s="1"/>
  <c r="F56" i="118"/>
  <c r="D55" i="118"/>
  <c r="F55" i="118" s="1"/>
  <c r="H55" i="118" s="1"/>
  <c r="K55" i="118" s="1"/>
  <c r="D56" i="118"/>
  <c r="C55" i="132" l="1"/>
  <c r="K55" i="126"/>
  <c r="L55" i="126" s="1"/>
  <c r="E54" i="132"/>
  <c r="F56" i="126"/>
  <c r="F55" i="122"/>
  <c r="F54" i="122"/>
  <c r="L55" i="179"/>
  <c r="M55" i="179" s="1"/>
  <c r="Q55" i="179" s="1"/>
  <c r="P55" i="179" s="1"/>
  <c r="J55" i="179"/>
  <c r="J56" i="179"/>
  <c r="J55" i="125"/>
  <c r="L55" i="125"/>
  <c r="M55" i="125" s="1"/>
  <c r="Q55" i="125" s="1"/>
  <c r="P55" i="125" s="1"/>
  <c r="J56" i="125"/>
  <c r="L56" i="125"/>
  <c r="M56" i="125" s="1"/>
  <c r="Q56" i="125" s="1"/>
  <c r="P56" i="125" s="1"/>
  <c r="L55" i="124"/>
  <c r="M55" i="124" s="1"/>
  <c r="Q55" i="124" s="1"/>
  <c r="P55" i="124" s="1"/>
  <c r="J55" i="124"/>
  <c r="L56" i="124"/>
  <c r="M56" i="124" s="1"/>
  <c r="Q56" i="124" s="1"/>
  <c r="P56" i="124" s="1"/>
  <c r="J56" i="124"/>
  <c r="L55" i="119"/>
  <c r="M55" i="119" s="1"/>
  <c r="Q55" i="119" s="1"/>
  <c r="P55" i="119" s="1"/>
  <c r="J55" i="119"/>
  <c r="L56" i="119"/>
  <c r="M56" i="119" s="1"/>
  <c r="Q56" i="119" s="1"/>
  <c r="P56" i="119" s="1"/>
  <c r="J56" i="119"/>
  <c r="J55" i="174"/>
  <c r="L55" i="174"/>
  <c r="M55" i="174" s="1"/>
  <c r="Q55" i="174" s="1"/>
  <c r="P55" i="174" s="1"/>
  <c r="L56" i="174"/>
  <c r="M56" i="174" s="1"/>
  <c r="Q56" i="174" s="1"/>
  <c r="P56" i="174" s="1"/>
  <c r="J56" i="174"/>
  <c r="J55" i="118"/>
  <c r="L55" i="118"/>
  <c r="M55" i="118" s="1"/>
  <c r="Q55" i="118" s="1"/>
  <c r="P55" i="118" s="1"/>
  <c r="L56" i="118"/>
  <c r="M56" i="118" s="1"/>
  <c r="Q56" i="118" s="1"/>
  <c r="P56" i="118" s="1"/>
  <c r="J56" i="118"/>
  <c r="D55" i="132" l="1"/>
  <c r="C54" i="132" s="1"/>
  <c r="H56" i="126"/>
  <c r="M55" i="126"/>
  <c r="H54" i="132"/>
  <c r="H56" i="121"/>
  <c r="K56" i="121" s="1"/>
  <c r="L56" i="121" s="1"/>
  <c r="M56" i="121" s="1"/>
  <c r="Q56" i="121" s="1"/>
  <c r="P56" i="121" s="1"/>
  <c r="F56" i="121"/>
  <c r="D55" i="121"/>
  <c r="F55" i="121" s="1"/>
  <c r="H55" i="121" s="1"/>
  <c r="K55" i="121" s="1"/>
  <c r="L55" i="121" s="1"/>
  <c r="M55" i="121" s="1"/>
  <c r="Q55" i="121" s="1"/>
  <c r="P55" i="121" s="1"/>
  <c r="D56" i="121"/>
  <c r="K56" i="111"/>
  <c r="J56" i="111" s="1"/>
  <c r="H56" i="111"/>
  <c r="F56" i="111"/>
  <c r="D55" i="111"/>
  <c r="F55" i="111" s="1"/>
  <c r="D56" i="111"/>
  <c r="H56" i="110"/>
  <c r="K56" i="110" s="1"/>
  <c r="F56" i="110"/>
  <c r="D55" i="110"/>
  <c r="F55" i="110" s="1"/>
  <c r="H55" i="110" s="1"/>
  <c r="K55" i="110" s="1"/>
  <c r="D56" i="110"/>
  <c r="H55" i="120"/>
  <c r="K55" i="120" s="1"/>
  <c r="H56" i="120"/>
  <c r="K56" i="120" s="1"/>
  <c r="F55" i="120"/>
  <c r="F56" i="120"/>
  <c r="D55" i="120"/>
  <c r="D56" i="120"/>
  <c r="H56" i="112"/>
  <c r="K56" i="112" s="1"/>
  <c r="F56" i="112"/>
  <c r="D55" i="112"/>
  <c r="F55" i="112" s="1"/>
  <c r="H55" i="112" s="1"/>
  <c r="K55" i="112" s="1"/>
  <c r="D56" i="112"/>
  <c r="F56" i="109"/>
  <c r="H56" i="109" s="1"/>
  <c r="K56" i="109" s="1"/>
  <c r="D55" i="109"/>
  <c r="F55" i="109" s="1"/>
  <c r="H55" i="109" s="1"/>
  <c r="K55" i="109" s="1"/>
  <c r="D56" i="109"/>
  <c r="H56" i="113"/>
  <c r="K56" i="113" s="1"/>
  <c r="F56" i="113"/>
  <c r="D55" i="113"/>
  <c r="F55" i="113" s="1"/>
  <c r="H55" i="113" s="1"/>
  <c r="K55" i="113" s="1"/>
  <c r="D56" i="113"/>
  <c r="H56" i="114"/>
  <c r="K56" i="114" s="1"/>
  <c r="L56" i="114" s="1"/>
  <c r="M56" i="114" s="1"/>
  <c r="Q56" i="114" s="1"/>
  <c r="P56" i="114" s="1"/>
  <c r="F56" i="114"/>
  <c r="D55" i="114"/>
  <c r="F55" i="114" s="1"/>
  <c r="H55" i="114" s="1"/>
  <c r="K55" i="114" s="1"/>
  <c r="L55" i="114" s="1"/>
  <c r="M55" i="114" s="1"/>
  <c r="Q55" i="114" s="1"/>
  <c r="P55" i="114" s="1"/>
  <c r="D56" i="114"/>
  <c r="K55" i="115"/>
  <c r="L55" i="115" s="1"/>
  <c r="M55" i="115" s="1"/>
  <c r="Q55" i="115" s="1"/>
  <c r="P55" i="115" s="1"/>
  <c r="H55" i="115"/>
  <c r="H56" i="115"/>
  <c r="K56" i="115" s="1"/>
  <c r="F55" i="115"/>
  <c r="F56" i="115"/>
  <c r="D55" i="115"/>
  <c r="D56" i="115"/>
  <c r="H56" i="116"/>
  <c r="K56" i="116" s="1"/>
  <c r="F56" i="116"/>
  <c r="D55" i="116"/>
  <c r="F55" i="116" s="1"/>
  <c r="H55" i="116" s="1"/>
  <c r="K55" i="116" s="1"/>
  <c r="D56" i="116"/>
  <c r="H56" i="108"/>
  <c r="K56" i="108" s="1"/>
  <c r="F56" i="108"/>
  <c r="D55" i="108"/>
  <c r="F55" i="108" s="1"/>
  <c r="H55" i="108" s="1"/>
  <c r="K55" i="108" s="1"/>
  <c r="D56" i="108"/>
  <c r="H55" i="171"/>
  <c r="K55" i="171" s="1"/>
  <c r="H56" i="171"/>
  <c r="K56" i="171" s="1"/>
  <c r="F55" i="171"/>
  <c r="F56" i="171"/>
  <c r="D55" i="171"/>
  <c r="D56" i="171"/>
  <c r="H55" i="107"/>
  <c r="K55" i="107" s="1"/>
  <c r="H56" i="107"/>
  <c r="K56" i="107" s="1"/>
  <c r="F55" i="107"/>
  <c r="F56" i="107"/>
  <c r="D55" i="107"/>
  <c r="D56" i="107"/>
  <c r="K55" i="106"/>
  <c r="L55" i="106" s="1"/>
  <c r="M55" i="106" s="1"/>
  <c r="Q55" i="106" s="1"/>
  <c r="P55" i="106" s="1"/>
  <c r="K56" i="106"/>
  <c r="J56" i="106" s="1"/>
  <c r="H55" i="106"/>
  <c r="H56" i="106"/>
  <c r="F55" i="106"/>
  <c r="F56" i="106"/>
  <c r="D55" i="106"/>
  <c r="D56" i="106"/>
  <c r="H56" i="105"/>
  <c r="K56" i="105" s="1"/>
  <c r="F55" i="105"/>
  <c r="H55" i="105" s="1"/>
  <c r="K55" i="105" s="1"/>
  <c r="F56" i="105"/>
  <c r="D53" i="105"/>
  <c r="D54" i="105"/>
  <c r="F54" i="105" s="1"/>
  <c r="D55" i="105"/>
  <c r="D56" i="105"/>
  <c r="F56" i="103"/>
  <c r="H56" i="103" s="1"/>
  <c r="K56" i="103" s="1"/>
  <c r="D55" i="103"/>
  <c r="F55" i="103" s="1"/>
  <c r="H55" i="103" s="1"/>
  <c r="K55" i="103" s="1"/>
  <c r="D56" i="103"/>
  <c r="K5" i="98"/>
  <c r="K6" i="98"/>
  <c r="K7" i="98"/>
  <c r="K8" i="98"/>
  <c r="K9" i="98"/>
  <c r="K10" i="98"/>
  <c r="K11" i="98"/>
  <c r="K12" i="98"/>
  <c r="K13" i="98"/>
  <c r="K14" i="98"/>
  <c r="K15" i="98"/>
  <c r="K16" i="98"/>
  <c r="K17" i="98"/>
  <c r="K18" i="98"/>
  <c r="K19" i="98"/>
  <c r="K20" i="98"/>
  <c r="K21" i="98"/>
  <c r="K22" i="98"/>
  <c r="K23" i="98"/>
  <c r="K24" i="98"/>
  <c r="K25" i="98"/>
  <c r="K26" i="98"/>
  <c r="K27" i="98"/>
  <c r="K28" i="98"/>
  <c r="K29" i="98"/>
  <c r="K30" i="98"/>
  <c r="K31" i="98"/>
  <c r="K32" i="98"/>
  <c r="K33" i="98"/>
  <c r="K34" i="98"/>
  <c r="K35" i="98"/>
  <c r="K36" i="98"/>
  <c r="K37" i="98"/>
  <c r="K38" i="98"/>
  <c r="K39" i="98"/>
  <c r="K40" i="98"/>
  <c r="K41" i="98"/>
  <c r="K42" i="98"/>
  <c r="K43" i="98"/>
  <c r="K44" i="98"/>
  <c r="K45" i="98"/>
  <c r="K46" i="98"/>
  <c r="K47" i="98"/>
  <c r="K48" i="98"/>
  <c r="K49" i="98"/>
  <c r="K50" i="98"/>
  <c r="K51" i="98"/>
  <c r="K52" i="98"/>
  <c r="K53" i="98"/>
  <c r="K54" i="98"/>
  <c r="K54" i="123" s="1"/>
  <c r="K55" i="98"/>
  <c r="K55" i="123" s="1"/>
  <c r="K56" i="98"/>
  <c r="K4" i="98"/>
  <c r="J5" i="98"/>
  <c r="J6" i="98"/>
  <c r="J7" i="98"/>
  <c r="J8" i="98"/>
  <c r="J9" i="98"/>
  <c r="J10" i="98"/>
  <c r="J11" i="98"/>
  <c r="J12" i="98"/>
  <c r="J13" i="98"/>
  <c r="J14" i="98"/>
  <c r="J15" i="98"/>
  <c r="J16" i="98"/>
  <c r="J17" i="98"/>
  <c r="J18" i="98"/>
  <c r="J19" i="98"/>
  <c r="J20" i="98"/>
  <c r="J21" i="98"/>
  <c r="J22" i="98"/>
  <c r="J23" i="98"/>
  <c r="J24" i="98"/>
  <c r="J25" i="98"/>
  <c r="J26" i="98"/>
  <c r="J27" i="98"/>
  <c r="J28" i="98"/>
  <c r="J29" i="98"/>
  <c r="J30" i="98"/>
  <c r="J31" i="98"/>
  <c r="J32" i="98"/>
  <c r="J33" i="98"/>
  <c r="J34" i="98"/>
  <c r="J35" i="98"/>
  <c r="J36" i="98"/>
  <c r="J37" i="98"/>
  <c r="J38" i="98"/>
  <c r="J39" i="98"/>
  <c r="J40" i="98"/>
  <c r="J41" i="98"/>
  <c r="J42" i="98"/>
  <c r="J43" i="98"/>
  <c r="J44" i="98"/>
  <c r="J45" i="98"/>
  <c r="J46" i="98"/>
  <c r="J47" i="98"/>
  <c r="J48" i="98"/>
  <c r="J49" i="98"/>
  <c r="J50" i="98"/>
  <c r="J51" i="98"/>
  <c r="J52" i="98"/>
  <c r="J53" i="98"/>
  <c r="J54" i="98"/>
  <c r="J54" i="123" s="1"/>
  <c r="J55" i="98"/>
  <c r="J55" i="123" s="1"/>
  <c r="J56" i="98"/>
  <c r="J4" i="98"/>
  <c r="I30" i="98"/>
  <c r="I31" i="98"/>
  <c r="I32" i="98"/>
  <c r="I33" i="98"/>
  <c r="I34" i="98"/>
  <c r="I35" i="98"/>
  <c r="I36" i="98"/>
  <c r="I37" i="98"/>
  <c r="I38" i="98"/>
  <c r="I39" i="98"/>
  <c r="I40" i="98"/>
  <c r="I41" i="98"/>
  <c r="I42" i="98"/>
  <c r="I43" i="98"/>
  <c r="I44" i="98"/>
  <c r="I45" i="98"/>
  <c r="I46" i="98"/>
  <c r="I47" i="98"/>
  <c r="I48" i="98"/>
  <c r="I49" i="98"/>
  <c r="I50" i="98"/>
  <c r="I51" i="98"/>
  <c r="I52" i="98"/>
  <c r="I53" i="98"/>
  <c r="I54" i="98"/>
  <c r="I54" i="123" s="1"/>
  <c r="I55" i="98"/>
  <c r="I55" i="123" s="1"/>
  <c r="I56" i="98"/>
  <c r="I25" i="98"/>
  <c r="I26" i="98"/>
  <c r="I27" i="98"/>
  <c r="I28" i="98"/>
  <c r="I29" i="98"/>
  <c r="I15" i="98"/>
  <c r="I16" i="98"/>
  <c r="I17" i="98"/>
  <c r="I18" i="98"/>
  <c r="I19" i="98"/>
  <c r="I20" i="98"/>
  <c r="I21" i="98"/>
  <c r="I22" i="98"/>
  <c r="I23" i="98"/>
  <c r="I24" i="98"/>
  <c r="I5" i="98"/>
  <c r="I6" i="98"/>
  <c r="I7" i="98"/>
  <c r="I8" i="98"/>
  <c r="I9" i="98"/>
  <c r="I10" i="98"/>
  <c r="I11" i="98"/>
  <c r="I12" i="98"/>
  <c r="I13" i="98"/>
  <c r="I14" i="98"/>
  <c r="I4" i="98"/>
  <c r="H25" i="98"/>
  <c r="H26" i="98"/>
  <c r="H27" i="98"/>
  <c r="H28" i="98"/>
  <c r="H29" i="98"/>
  <c r="H30" i="98"/>
  <c r="H31" i="98"/>
  <c r="H32" i="98"/>
  <c r="H33" i="98"/>
  <c r="H34" i="98"/>
  <c r="H35" i="98"/>
  <c r="H36" i="98"/>
  <c r="H37" i="98"/>
  <c r="H38" i="98"/>
  <c r="H39" i="98"/>
  <c r="H40" i="98"/>
  <c r="H41" i="98"/>
  <c r="H42" i="98"/>
  <c r="H43" i="98"/>
  <c r="H44" i="98"/>
  <c r="H45" i="98"/>
  <c r="H46" i="98"/>
  <c r="H47" i="98"/>
  <c r="H48" i="98"/>
  <c r="H49" i="98"/>
  <c r="H50" i="98"/>
  <c r="H51" i="98"/>
  <c r="H52" i="98"/>
  <c r="H53" i="98"/>
  <c r="H54" i="98"/>
  <c r="H54" i="123" s="1"/>
  <c r="H55" i="98"/>
  <c r="H55" i="123" s="1"/>
  <c r="H56" i="98"/>
  <c r="H10" i="98"/>
  <c r="H11" i="98"/>
  <c r="H12" i="98"/>
  <c r="H13" i="98"/>
  <c r="H14" i="98"/>
  <c r="H15" i="98"/>
  <c r="H16" i="98"/>
  <c r="H17" i="98"/>
  <c r="H18" i="98"/>
  <c r="H19" i="98"/>
  <c r="H20" i="98"/>
  <c r="H21" i="98"/>
  <c r="H22" i="98"/>
  <c r="H23" i="98"/>
  <c r="H24" i="98"/>
  <c r="H5" i="98"/>
  <c r="H6" i="98"/>
  <c r="H7" i="98"/>
  <c r="H8" i="98"/>
  <c r="H9" i="98"/>
  <c r="H4" i="98"/>
  <c r="G40" i="98"/>
  <c r="G41" i="98"/>
  <c r="G42" i="98"/>
  <c r="G43" i="98"/>
  <c r="G44" i="98"/>
  <c r="G45" i="98"/>
  <c r="G46" i="98"/>
  <c r="G47" i="98"/>
  <c r="G48" i="98"/>
  <c r="G49" i="98"/>
  <c r="G50" i="98"/>
  <c r="G51" i="98"/>
  <c r="G52" i="98"/>
  <c r="G53" i="98"/>
  <c r="G54" i="98"/>
  <c r="G54" i="123" s="1"/>
  <c r="G55" i="98"/>
  <c r="G56" i="98"/>
  <c r="G25" i="98"/>
  <c r="G26" i="98"/>
  <c r="G27" i="98"/>
  <c r="G28" i="98"/>
  <c r="G29" i="98"/>
  <c r="G30" i="98"/>
  <c r="G31" i="98"/>
  <c r="G32" i="98"/>
  <c r="G33" i="98"/>
  <c r="G34" i="98"/>
  <c r="G35" i="98"/>
  <c r="G36" i="98"/>
  <c r="G37" i="98"/>
  <c r="G38" i="98"/>
  <c r="G39" i="98"/>
  <c r="G5" i="98"/>
  <c r="G6" i="98"/>
  <c r="G7" i="98"/>
  <c r="G8" i="98"/>
  <c r="G9" i="98"/>
  <c r="G10" i="98"/>
  <c r="G11" i="98"/>
  <c r="G12" i="98"/>
  <c r="G13" i="98"/>
  <c r="G14" i="98"/>
  <c r="G15" i="98"/>
  <c r="G16" i="98"/>
  <c r="G17" i="98"/>
  <c r="G18" i="98"/>
  <c r="G19" i="98"/>
  <c r="G20" i="98"/>
  <c r="G21" i="98"/>
  <c r="G22" i="98"/>
  <c r="G23" i="98"/>
  <c r="G24" i="98"/>
  <c r="G4" i="98"/>
  <c r="E37" i="98"/>
  <c r="E38" i="98"/>
  <c r="E39" i="98"/>
  <c r="E40" i="98"/>
  <c r="E41" i="98"/>
  <c r="E42" i="98"/>
  <c r="E43" i="98"/>
  <c r="E44" i="98"/>
  <c r="E45" i="98"/>
  <c r="E46" i="98"/>
  <c r="E47" i="98"/>
  <c r="E48" i="98"/>
  <c r="E49" i="98"/>
  <c r="E50" i="98"/>
  <c r="E51" i="98"/>
  <c r="E52" i="98"/>
  <c r="E53" i="98"/>
  <c r="E54" i="98"/>
  <c r="E54" i="123" s="1"/>
  <c r="E55" i="98"/>
  <c r="E55" i="123" s="1"/>
  <c r="E56" i="98"/>
  <c r="E35" i="98"/>
  <c r="E36" i="98"/>
  <c r="E20" i="98"/>
  <c r="E21" i="98"/>
  <c r="E22" i="98"/>
  <c r="E23" i="98"/>
  <c r="E24" i="98"/>
  <c r="E25" i="98"/>
  <c r="E26" i="98"/>
  <c r="E27" i="98"/>
  <c r="E28" i="98"/>
  <c r="E29" i="98"/>
  <c r="E30" i="98"/>
  <c r="E31" i="98"/>
  <c r="E32" i="98"/>
  <c r="E33" i="98"/>
  <c r="E34" i="98"/>
  <c r="E5" i="98"/>
  <c r="E6" i="98"/>
  <c r="E7" i="98"/>
  <c r="E8" i="98"/>
  <c r="E9" i="98"/>
  <c r="E10" i="98"/>
  <c r="E11" i="98"/>
  <c r="E12" i="98"/>
  <c r="E13" i="98"/>
  <c r="E14" i="98"/>
  <c r="E15" i="98"/>
  <c r="E16" i="98"/>
  <c r="E17" i="98"/>
  <c r="E18" i="98"/>
  <c r="E19" i="98"/>
  <c r="E4" i="98"/>
  <c r="D25" i="98"/>
  <c r="D26" i="98"/>
  <c r="D27" i="98"/>
  <c r="D28" i="98"/>
  <c r="D29" i="98"/>
  <c r="D30" i="98"/>
  <c r="D31" i="98"/>
  <c r="D32" i="98"/>
  <c r="D33" i="98"/>
  <c r="D34" i="98"/>
  <c r="D35" i="98"/>
  <c r="D36" i="98"/>
  <c r="D37" i="98"/>
  <c r="D38" i="98"/>
  <c r="D39" i="98"/>
  <c r="D40" i="98"/>
  <c r="D41" i="98"/>
  <c r="D42" i="98"/>
  <c r="D43" i="98"/>
  <c r="D44" i="98"/>
  <c r="D45" i="98"/>
  <c r="D46" i="98"/>
  <c r="D47" i="98"/>
  <c r="D48" i="98"/>
  <c r="D49" i="98"/>
  <c r="D50" i="98"/>
  <c r="D51" i="98"/>
  <c r="D52" i="98"/>
  <c r="D53" i="98"/>
  <c r="D54" i="98"/>
  <c r="D54" i="123" s="1"/>
  <c r="D55" i="98"/>
  <c r="D55" i="123" s="1"/>
  <c r="D56" i="98"/>
  <c r="D10" i="98"/>
  <c r="D11" i="98"/>
  <c r="D12" i="98"/>
  <c r="D13" i="98"/>
  <c r="D14" i="98"/>
  <c r="D15" i="98"/>
  <c r="D16" i="98"/>
  <c r="D17" i="98"/>
  <c r="D18" i="98"/>
  <c r="D19" i="98"/>
  <c r="D20" i="98"/>
  <c r="D21" i="98"/>
  <c r="D22" i="98"/>
  <c r="D23" i="98"/>
  <c r="D24" i="98"/>
  <c r="D5" i="98"/>
  <c r="D6" i="98"/>
  <c r="D7" i="98"/>
  <c r="D8" i="98"/>
  <c r="D9" i="98"/>
  <c r="D4" i="98"/>
  <c r="C45" i="98"/>
  <c r="C46" i="98"/>
  <c r="C47" i="98"/>
  <c r="C48" i="98"/>
  <c r="C49" i="98"/>
  <c r="C50" i="98"/>
  <c r="C51" i="98"/>
  <c r="C52" i="98"/>
  <c r="C53" i="98"/>
  <c r="C54" i="98"/>
  <c r="C54" i="123" s="1"/>
  <c r="C55" i="98"/>
  <c r="C55" i="123" s="1"/>
  <c r="C56" i="98"/>
  <c r="C17" i="98"/>
  <c r="C18" i="98"/>
  <c r="C19" i="98"/>
  <c r="C20" i="98"/>
  <c r="C21" i="98"/>
  <c r="C22" i="98"/>
  <c r="C23" i="98"/>
  <c r="C24" i="98"/>
  <c r="C25" i="98"/>
  <c r="C26" i="98"/>
  <c r="C27" i="98"/>
  <c r="C28" i="98"/>
  <c r="C29" i="98"/>
  <c r="C30" i="98"/>
  <c r="C31" i="98"/>
  <c r="C32" i="98"/>
  <c r="C33" i="98"/>
  <c r="C34" i="98"/>
  <c r="C35" i="98"/>
  <c r="C36" i="98"/>
  <c r="C37" i="98"/>
  <c r="C38" i="98"/>
  <c r="C39" i="98"/>
  <c r="C40" i="98"/>
  <c r="C41" i="98"/>
  <c r="C42" i="98"/>
  <c r="C43" i="98"/>
  <c r="C44" i="98"/>
  <c r="C5" i="98"/>
  <c r="C6" i="98"/>
  <c r="C7" i="98"/>
  <c r="C8" i="98"/>
  <c r="C9" i="98"/>
  <c r="C10" i="98"/>
  <c r="C11" i="98"/>
  <c r="C12" i="98"/>
  <c r="C13" i="98"/>
  <c r="C14" i="98"/>
  <c r="C15" i="98"/>
  <c r="C16" i="98"/>
  <c r="C4" i="98"/>
  <c r="B55" i="98"/>
  <c r="B55" i="123" s="1"/>
  <c r="B56" i="98"/>
  <c r="F56" i="98" s="1"/>
  <c r="B10" i="98"/>
  <c r="B11" i="98"/>
  <c r="B12" i="98"/>
  <c r="B13" i="98"/>
  <c r="B14" i="98"/>
  <c r="B15" i="98"/>
  <c r="B16" i="98"/>
  <c r="B17" i="98"/>
  <c r="B18" i="98"/>
  <c r="B19" i="98"/>
  <c r="B20" i="98"/>
  <c r="B21" i="98"/>
  <c r="B22" i="98"/>
  <c r="B23" i="98"/>
  <c r="B24" i="98"/>
  <c r="B25" i="98"/>
  <c r="B26" i="98"/>
  <c r="B27" i="98"/>
  <c r="B28" i="98"/>
  <c r="B29" i="98"/>
  <c r="B30" i="98"/>
  <c r="B31" i="98"/>
  <c r="B32" i="98"/>
  <c r="B33" i="98"/>
  <c r="B34" i="98"/>
  <c r="B35" i="98"/>
  <c r="B36" i="98"/>
  <c r="B37" i="98"/>
  <c r="B38" i="98"/>
  <c r="B39" i="98"/>
  <c r="B40" i="98"/>
  <c r="B41" i="98"/>
  <c r="B42" i="98"/>
  <c r="B43" i="98"/>
  <c r="B44" i="98"/>
  <c r="B45" i="98"/>
  <c r="B46" i="98"/>
  <c r="B47" i="98"/>
  <c r="B48" i="98"/>
  <c r="B49" i="98"/>
  <c r="B50" i="98"/>
  <c r="B51" i="98"/>
  <c r="B52" i="98"/>
  <c r="B53" i="98"/>
  <c r="B54" i="98"/>
  <c r="B54" i="123" s="1"/>
  <c r="B5" i="98"/>
  <c r="B6" i="98"/>
  <c r="B7" i="98"/>
  <c r="B8" i="98"/>
  <c r="B9" i="98"/>
  <c r="B4" i="98"/>
  <c r="F57" i="104"/>
  <c r="H57" i="104" s="1"/>
  <c r="K57" i="104" s="1"/>
  <c r="D56" i="104"/>
  <c r="F56" i="104" s="1"/>
  <c r="H56" i="104" s="1"/>
  <c r="K56" i="104" s="1"/>
  <c r="D57" i="104"/>
  <c r="F57" i="102"/>
  <c r="H57" i="102" s="1"/>
  <c r="K57" i="102" s="1"/>
  <c r="D56" i="102"/>
  <c r="F56" i="102" s="1"/>
  <c r="H56" i="102" s="1"/>
  <c r="K56" i="102" s="1"/>
  <c r="D57" i="102"/>
  <c r="Q55" i="126" l="1"/>
  <c r="I54" i="132"/>
  <c r="K56" i="126"/>
  <c r="E55" i="132"/>
  <c r="F55" i="98"/>
  <c r="G55" i="123"/>
  <c r="F55" i="123" s="1"/>
  <c r="F54" i="123"/>
  <c r="H55" i="111"/>
  <c r="K55" i="111"/>
  <c r="L56" i="111"/>
  <c r="M56" i="111" s="1"/>
  <c r="Q56" i="111" s="1"/>
  <c r="P56" i="111" s="1"/>
  <c r="L55" i="110"/>
  <c r="M55" i="110" s="1"/>
  <c r="Q55" i="110" s="1"/>
  <c r="P55" i="110" s="1"/>
  <c r="J55" i="110"/>
  <c r="J56" i="110"/>
  <c r="L56" i="110"/>
  <c r="M56" i="110" s="1"/>
  <c r="Q56" i="110" s="1"/>
  <c r="P56" i="110" s="1"/>
  <c r="J56" i="120"/>
  <c r="L56" i="120"/>
  <c r="M56" i="120" s="1"/>
  <c r="Q56" i="120" s="1"/>
  <c r="P56" i="120" s="1"/>
  <c r="L55" i="120"/>
  <c r="M55" i="120" s="1"/>
  <c r="Q55" i="120" s="1"/>
  <c r="P55" i="120" s="1"/>
  <c r="J55" i="120"/>
  <c r="L55" i="112"/>
  <c r="M55" i="112" s="1"/>
  <c r="Q55" i="112" s="1"/>
  <c r="P55" i="112" s="1"/>
  <c r="J55" i="112"/>
  <c r="J56" i="112"/>
  <c r="L56" i="112"/>
  <c r="M56" i="112" s="1"/>
  <c r="Q56" i="112" s="1"/>
  <c r="P56" i="112" s="1"/>
  <c r="L55" i="109"/>
  <c r="M55" i="109" s="1"/>
  <c r="Q55" i="109" s="1"/>
  <c r="P55" i="109" s="1"/>
  <c r="J55" i="109"/>
  <c r="J56" i="109"/>
  <c r="L56" i="109"/>
  <c r="M56" i="109" s="1"/>
  <c r="Q56" i="109" s="1"/>
  <c r="P56" i="109" s="1"/>
  <c r="L55" i="113"/>
  <c r="M55" i="113" s="1"/>
  <c r="Q55" i="113" s="1"/>
  <c r="P55" i="113" s="1"/>
  <c r="J55" i="113"/>
  <c r="J56" i="113"/>
  <c r="L56" i="113"/>
  <c r="M56" i="113" s="1"/>
  <c r="Q56" i="113" s="1"/>
  <c r="P56" i="113" s="1"/>
  <c r="J56" i="115"/>
  <c r="L56" i="115"/>
  <c r="M56" i="115" s="1"/>
  <c r="Q56" i="115" s="1"/>
  <c r="P56" i="115" s="1"/>
  <c r="J55" i="115"/>
  <c r="J55" i="116"/>
  <c r="L55" i="116"/>
  <c r="M55" i="116" s="1"/>
  <c r="Q55" i="116" s="1"/>
  <c r="P55" i="116" s="1"/>
  <c r="J56" i="116"/>
  <c r="L56" i="116"/>
  <c r="M56" i="116" s="1"/>
  <c r="Q56" i="116" s="1"/>
  <c r="P56" i="116" s="1"/>
  <c r="J55" i="108"/>
  <c r="L55" i="108"/>
  <c r="M55" i="108" s="1"/>
  <c r="Q55" i="108" s="1"/>
  <c r="P55" i="108" s="1"/>
  <c r="J56" i="108"/>
  <c r="L56" i="108"/>
  <c r="M56" i="108" s="1"/>
  <c r="Q56" i="108" s="1"/>
  <c r="P56" i="108" s="1"/>
  <c r="J56" i="171"/>
  <c r="L56" i="171"/>
  <c r="M56" i="171" s="1"/>
  <c r="Q56" i="171" s="1"/>
  <c r="P56" i="171" s="1"/>
  <c r="L55" i="171"/>
  <c r="M55" i="171" s="1"/>
  <c r="Q55" i="171" s="1"/>
  <c r="P55" i="171" s="1"/>
  <c r="J55" i="171"/>
  <c r="L56" i="107"/>
  <c r="M56" i="107" s="1"/>
  <c r="Q56" i="107" s="1"/>
  <c r="P56" i="107" s="1"/>
  <c r="J56" i="107"/>
  <c r="J55" i="107"/>
  <c r="L55" i="107"/>
  <c r="M55" i="107" s="1"/>
  <c r="Q55" i="107" s="1"/>
  <c r="P55" i="107" s="1"/>
  <c r="J55" i="106"/>
  <c r="L56" i="106"/>
  <c r="M56" i="106" s="1"/>
  <c r="Q56" i="106" s="1"/>
  <c r="P56" i="106" s="1"/>
  <c r="J55" i="105"/>
  <c r="L55" i="105"/>
  <c r="M55" i="105" s="1"/>
  <c r="Q55" i="105" s="1"/>
  <c r="P55" i="105" s="1"/>
  <c r="J56" i="105"/>
  <c r="L56" i="105"/>
  <c r="M56" i="105" s="1"/>
  <c r="Q56" i="105" s="1"/>
  <c r="P56" i="105" s="1"/>
  <c r="L55" i="103"/>
  <c r="M55" i="103" s="1"/>
  <c r="Q55" i="103" s="1"/>
  <c r="P55" i="103" s="1"/>
  <c r="J55" i="103"/>
  <c r="J56" i="103"/>
  <c r="L56" i="103"/>
  <c r="M56" i="103" s="1"/>
  <c r="Q56" i="103" s="1"/>
  <c r="P56" i="103" s="1"/>
  <c r="J57" i="104"/>
  <c r="L57" i="104"/>
  <c r="M57" i="104" s="1"/>
  <c r="Q57" i="104" s="1"/>
  <c r="P57" i="104" s="1"/>
  <c r="L56" i="104"/>
  <c r="M56" i="104" s="1"/>
  <c r="Q56" i="104" s="1"/>
  <c r="P56" i="104" s="1"/>
  <c r="J56" i="104"/>
  <c r="L56" i="102"/>
  <c r="M56" i="102" s="1"/>
  <c r="Q56" i="102" s="1"/>
  <c r="P56" i="102" s="1"/>
  <c r="J56" i="102"/>
  <c r="J57" i="102"/>
  <c r="L57" i="102"/>
  <c r="M57" i="102" s="1"/>
  <c r="Q57" i="102" s="1"/>
  <c r="P57" i="102" s="1"/>
  <c r="L56" i="126" l="1"/>
  <c r="G55" i="132"/>
  <c r="F55" i="132" s="1"/>
  <c r="D54" i="132" s="1"/>
  <c r="P55" i="126"/>
  <c r="J54" i="132" s="1"/>
  <c r="K54" i="132"/>
  <c r="L55" i="111"/>
  <c r="M55" i="111" s="1"/>
  <c r="Q55" i="111" s="1"/>
  <c r="P55" i="111" s="1"/>
  <c r="J55" i="111"/>
  <c r="M56" i="126" l="1"/>
  <c r="H55" i="132"/>
  <c r="P56" i="101"/>
  <c r="P57" i="101"/>
  <c r="Q56" i="101"/>
  <c r="Q57" i="101"/>
  <c r="M56" i="101"/>
  <c r="M57" i="101"/>
  <c r="L56" i="101"/>
  <c r="L57" i="101"/>
  <c r="K56" i="101"/>
  <c r="J56" i="101" s="1"/>
  <c r="K57" i="101"/>
  <c r="J57" i="101" s="1"/>
  <c r="H55" i="101"/>
  <c r="H56" i="101"/>
  <c r="H57" i="101"/>
  <c r="F53" i="101"/>
  <c r="F54" i="101"/>
  <c r="F55" i="101"/>
  <c r="F56" i="101"/>
  <c r="F57" i="101"/>
  <c r="D56" i="101"/>
  <c r="D57" i="101"/>
  <c r="H54" i="100"/>
  <c r="H57" i="100"/>
  <c r="K57" i="100" s="1"/>
  <c r="F56" i="100"/>
  <c r="H56" i="100" s="1"/>
  <c r="K56" i="100" s="1"/>
  <c r="F57" i="100"/>
  <c r="D55" i="100"/>
  <c r="D56" i="100"/>
  <c r="D57" i="100"/>
  <c r="P56" i="99"/>
  <c r="P57" i="99"/>
  <c r="Q55" i="99"/>
  <c r="Q56" i="99"/>
  <c r="Q57" i="99"/>
  <c r="M56" i="99"/>
  <c r="M57" i="99"/>
  <c r="L56" i="99"/>
  <c r="L57" i="99"/>
  <c r="K55" i="99"/>
  <c r="K56" i="99"/>
  <c r="J56" i="99" s="1"/>
  <c r="K57" i="99"/>
  <c r="J57" i="99" s="1"/>
  <c r="J55" i="99"/>
  <c r="H55" i="99"/>
  <c r="H56" i="99"/>
  <c r="H57" i="99"/>
  <c r="F55" i="99"/>
  <c r="F56" i="99"/>
  <c r="F57" i="99"/>
  <c r="D56" i="99"/>
  <c r="D57" i="99"/>
  <c r="Q56" i="126" l="1"/>
  <c r="I55" i="132"/>
  <c r="L56" i="100"/>
  <c r="M56" i="100" s="1"/>
  <c r="Q56" i="100" s="1"/>
  <c r="P56" i="100" s="1"/>
  <c r="J56" i="100"/>
  <c r="L57" i="100"/>
  <c r="M57" i="100" s="1"/>
  <c r="Q57" i="100" s="1"/>
  <c r="P57" i="100" s="1"/>
  <c r="J57" i="100"/>
  <c r="P56" i="126" l="1"/>
  <c r="J55" i="132" s="1"/>
  <c r="K55" i="132"/>
  <c r="G54" i="132" s="1"/>
  <c r="F54" i="132" s="1"/>
  <c r="D5" i="99"/>
  <c r="F5" i="99" s="1"/>
  <c r="D54" i="162" l="1"/>
  <c r="F54" i="162" s="1"/>
  <c r="H54" i="162" s="1"/>
  <c r="K54" i="162" s="1"/>
  <c r="C54" i="153"/>
  <c r="D54" i="153" s="1"/>
  <c r="F54" i="153" s="1"/>
  <c r="H54" i="153" s="1"/>
  <c r="K54" i="153" s="1"/>
  <c r="C54" i="151"/>
  <c r="D54" i="151" s="1"/>
  <c r="F54" i="151" s="1"/>
  <c r="H54" i="151" s="1"/>
  <c r="K54" i="151" s="1"/>
  <c r="C54" i="150"/>
  <c r="D54" i="150" s="1"/>
  <c r="F54" i="150" s="1"/>
  <c r="H54" i="150" s="1"/>
  <c r="K54" i="150" s="1"/>
  <c r="C54" i="149"/>
  <c r="D54" i="149" s="1"/>
  <c r="F54" i="149" s="1"/>
  <c r="H54" i="149" s="1"/>
  <c r="K54" i="149" s="1"/>
  <c r="C54" i="148"/>
  <c r="C54" i="147"/>
  <c r="D54" i="147" s="1"/>
  <c r="C54" i="144"/>
  <c r="D54" i="144" s="1"/>
  <c r="F54" i="144" s="1"/>
  <c r="H54" i="144" s="1"/>
  <c r="K54" i="144" s="1"/>
  <c r="C54" i="143"/>
  <c r="D54" i="143" s="1"/>
  <c r="F54" i="143" s="1"/>
  <c r="H54" i="143" s="1"/>
  <c r="K54" i="143" s="1"/>
  <c r="C54" i="177"/>
  <c r="D54" i="177" s="1"/>
  <c r="F54" i="177" s="1"/>
  <c r="H54" i="177" s="1"/>
  <c r="K54" i="177" s="1"/>
  <c r="C54" i="142"/>
  <c r="D54" i="142" s="1"/>
  <c r="C54" i="141"/>
  <c r="C54" i="137"/>
  <c r="D54" i="137" s="1"/>
  <c r="F54" i="137" s="1"/>
  <c r="H54" i="137" s="1"/>
  <c r="K54" i="137" s="1"/>
  <c r="D54" i="135"/>
  <c r="F54" i="135" s="1"/>
  <c r="H54" i="135" s="1"/>
  <c r="K54" i="135" s="1"/>
  <c r="D54" i="136"/>
  <c r="F54" i="136" s="1"/>
  <c r="H54" i="136" s="1"/>
  <c r="D54" i="131"/>
  <c r="D54" i="130"/>
  <c r="F54" i="130" s="1"/>
  <c r="H54" i="130" s="1"/>
  <c r="K54" i="130" s="1"/>
  <c r="D54" i="129"/>
  <c r="D54" i="128"/>
  <c r="F54" i="128" s="1"/>
  <c r="H54" i="128" s="1"/>
  <c r="K54" i="128" s="1"/>
  <c r="L54" i="128" s="1"/>
  <c r="M54" i="128" s="1"/>
  <c r="Q54" i="128" s="1"/>
  <c r="P54" i="128" s="1"/>
  <c r="D54" i="127"/>
  <c r="D54" i="126"/>
  <c r="F54" i="126" s="1"/>
  <c r="H54" i="126" s="1"/>
  <c r="K54" i="126" s="1"/>
  <c r="L54" i="126" s="1"/>
  <c r="M54" i="126" s="1"/>
  <c r="Q54" i="126" s="1"/>
  <c r="P54" i="126" s="1"/>
  <c r="D54" i="179"/>
  <c r="F54" i="179" s="1"/>
  <c r="H54" i="179" s="1"/>
  <c r="K54" i="179" s="1"/>
  <c r="D54" i="125"/>
  <c r="F54" i="124"/>
  <c r="D54" i="117"/>
  <c r="F54" i="117" s="1"/>
  <c r="H54" i="117" s="1"/>
  <c r="K54" i="117" s="1"/>
  <c r="D54" i="119"/>
  <c r="F54" i="119" s="1"/>
  <c r="H54" i="119" s="1"/>
  <c r="K54" i="119" s="1"/>
  <c r="D54" i="174"/>
  <c r="F54" i="174" s="1"/>
  <c r="H54" i="174" s="1"/>
  <c r="K54" i="174" s="1"/>
  <c r="D54" i="118"/>
  <c r="F54" i="118" s="1"/>
  <c r="H54" i="118" s="1"/>
  <c r="K54" i="118" s="1"/>
  <c r="D54" i="121"/>
  <c r="F54" i="121" s="1"/>
  <c r="H54" i="121" s="1"/>
  <c r="K54" i="121" s="1"/>
  <c r="D54" i="111"/>
  <c r="F54" i="111" s="1"/>
  <c r="D54" i="110"/>
  <c r="F54" i="110" s="1"/>
  <c r="H54" i="110" s="1"/>
  <c r="K54" i="110" s="1"/>
  <c r="D54" i="120"/>
  <c r="F54" i="120" s="1"/>
  <c r="H54" i="120" s="1"/>
  <c r="K54" i="120" s="1"/>
  <c r="L54" i="120" s="1"/>
  <c r="M54" i="120" s="1"/>
  <c r="Q54" i="120" s="1"/>
  <c r="P54" i="120" s="1"/>
  <c r="D54" i="112"/>
  <c r="F54" i="112" s="1"/>
  <c r="H54" i="112" s="1"/>
  <c r="K54" i="112" s="1"/>
  <c r="D54" i="109"/>
  <c r="F54" i="109" s="1"/>
  <c r="H54" i="109" s="1"/>
  <c r="K54" i="109" s="1"/>
  <c r="D54" i="113"/>
  <c r="F54" i="113" s="1"/>
  <c r="H54" i="113" s="1"/>
  <c r="K54" i="113" s="1"/>
  <c r="D54" i="114"/>
  <c r="F54" i="114" s="1"/>
  <c r="H54" i="114" s="1"/>
  <c r="K54" i="114" s="1"/>
  <c r="L54" i="114" s="1"/>
  <c r="M54" i="114" s="1"/>
  <c r="Q54" i="114" s="1"/>
  <c r="P54" i="114" s="1"/>
  <c r="D54" i="115"/>
  <c r="F54" i="115" s="1"/>
  <c r="H54" i="115" s="1"/>
  <c r="K54" i="115" s="1"/>
  <c r="D54" i="116"/>
  <c r="F54" i="116" s="1"/>
  <c r="H54" i="116" s="1"/>
  <c r="K54" i="116" s="1"/>
  <c r="D54" i="108"/>
  <c r="F54" i="108" s="1"/>
  <c r="H54" i="108" s="1"/>
  <c r="K54" i="108" s="1"/>
  <c r="D54" i="171"/>
  <c r="F54" i="171" s="1"/>
  <c r="H54" i="171" s="1"/>
  <c r="K54" i="171" s="1"/>
  <c r="D54" i="107"/>
  <c r="F54" i="107" s="1"/>
  <c r="H54" i="107" s="1"/>
  <c r="K54" i="107" s="1"/>
  <c r="D54" i="106"/>
  <c r="F54" i="106" s="1"/>
  <c r="H54" i="106" s="1"/>
  <c r="K54" i="106" s="1"/>
  <c r="J54" i="106" s="1"/>
  <c r="D54" i="103"/>
  <c r="D55" i="104"/>
  <c r="F55" i="104" s="1"/>
  <c r="H55" i="104" s="1"/>
  <c r="K55" i="104" s="1"/>
  <c r="D55" i="102"/>
  <c r="F55" i="102" s="1"/>
  <c r="H55" i="102" s="1"/>
  <c r="K55" i="102" s="1"/>
  <c r="D55" i="101"/>
  <c r="K55" i="101" s="1"/>
  <c r="F55" i="100"/>
  <c r="D15" i="112"/>
  <c r="F15" i="112" s="1"/>
  <c r="H15" i="112" s="1"/>
  <c r="K15" i="112" s="1"/>
  <c r="D23" i="118"/>
  <c r="F23" i="118" s="1"/>
  <c r="H23" i="118" s="1"/>
  <c r="K23" i="118" s="1"/>
  <c r="D19" i="112"/>
  <c r="F19" i="112" s="1"/>
  <c r="H19" i="112" s="1"/>
  <c r="K19" i="112" s="1"/>
  <c r="D32" i="112"/>
  <c r="F32" i="112" s="1"/>
  <c r="H32" i="112" s="1"/>
  <c r="K32" i="112" s="1"/>
  <c r="D31" i="110"/>
  <c r="D16" i="120"/>
  <c r="F16" i="120" s="1"/>
  <c r="H16" i="120" s="1"/>
  <c r="K16" i="120" s="1"/>
  <c r="D18" i="116"/>
  <c r="F18" i="116" s="1"/>
  <c r="D19" i="111"/>
  <c r="F19" i="111" s="1"/>
  <c r="K19" i="111" s="1"/>
  <c r="J19" i="111" s="1"/>
  <c r="D22" i="171"/>
  <c r="F22" i="171" s="1"/>
  <c r="H22" i="171" s="1"/>
  <c r="K22" i="171" s="1"/>
  <c r="D38" i="107"/>
  <c r="F38" i="107" s="1"/>
  <c r="H38" i="107" s="1"/>
  <c r="K38" i="107" s="1"/>
  <c r="D23" i="115"/>
  <c r="F23" i="115" s="1"/>
  <c r="H23" i="115" s="1"/>
  <c r="K23" i="115" s="1"/>
  <c r="D45" i="109"/>
  <c r="F45" i="109" s="1"/>
  <c r="H45" i="109" s="1"/>
  <c r="K45" i="109" s="1"/>
  <c r="L45" i="109" s="1"/>
  <c r="M45" i="109" s="1"/>
  <c r="Q45" i="109" s="1"/>
  <c r="P45" i="109" s="1"/>
  <c r="D6" i="120"/>
  <c r="F6" i="120" s="1"/>
  <c r="H6" i="120" s="1"/>
  <c r="K6" i="120" s="1"/>
  <c r="D14" i="121"/>
  <c r="F14" i="121" s="1"/>
  <c r="H14" i="121" s="1"/>
  <c r="K14" i="121" s="1"/>
  <c r="D24" i="112"/>
  <c r="F24" i="112" s="1"/>
  <c r="H24" i="112" s="1"/>
  <c r="K24" i="112" s="1"/>
  <c r="D47" i="118"/>
  <c r="F47" i="118" s="1"/>
  <c r="H47" i="118" s="1"/>
  <c r="K47" i="118" s="1"/>
  <c r="D24" i="121"/>
  <c r="F24" i="121" s="1"/>
  <c r="H24" i="121" s="1"/>
  <c r="K24" i="121" s="1"/>
  <c r="D22" i="111"/>
  <c r="F22" i="111"/>
  <c r="D20" i="111"/>
  <c r="F20" i="111" s="1"/>
  <c r="D37" i="110"/>
  <c r="F37" i="110" s="1"/>
  <c r="H37" i="110" s="1"/>
  <c r="K37" i="110" s="1"/>
  <c r="D21" i="114"/>
  <c r="F21" i="114" s="1"/>
  <c r="H21" i="114" s="1"/>
  <c r="K21" i="114" s="1"/>
  <c r="D30" i="104"/>
  <c r="F30" i="104" s="1"/>
  <c r="H30" i="104" s="1"/>
  <c r="K30" i="104" s="1"/>
  <c r="D32" i="115"/>
  <c r="F32" i="115" s="1"/>
  <c r="H32" i="115" s="1"/>
  <c r="K32" i="115" s="1"/>
  <c r="D34" i="120"/>
  <c r="F34" i="120" s="1"/>
  <c r="H34" i="120" s="1"/>
  <c r="K34" i="120" s="1"/>
  <c r="D15" i="121"/>
  <c r="F15" i="121" s="1"/>
  <c r="H15" i="121" s="1"/>
  <c r="K15" i="121" s="1"/>
  <c r="D47" i="114"/>
  <c r="F47" i="114" s="1"/>
  <c r="H47" i="114" s="1"/>
  <c r="K47" i="114" s="1"/>
  <c r="D42" i="110"/>
  <c r="D8" i="105"/>
  <c r="D53" i="162"/>
  <c r="F53" i="162" s="1"/>
  <c r="C53" i="153"/>
  <c r="C53" i="151"/>
  <c r="D53" i="151" s="1"/>
  <c r="F53" i="151" s="1"/>
  <c r="H53" i="151" s="1"/>
  <c r="K53" i="151" s="1"/>
  <c r="C53" i="150"/>
  <c r="D53" i="150" s="1"/>
  <c r="F53" i="150" s="1"/>
  <c r="H53" i="150" s="1"/>
  <c r="K53" i="150" s="1"/>
  <c r="C53" i="149"/>
  <c r="D53" i="149" s="1"/>
  <c r="F53" i="149" s="1"/>
  <c r="H53" i="149" s="1"/>
  <c r="K53" i="149" s="1"/>
  <c r="C53" i="148"/>
  <c r="D53" i="148"/>
  <c r="F53" i="148" s="1"/>
  <c r="C53" i="147"/>
  <c r="C53" i="144"/>
  <c r="D53" i="144" s="1"/>
  <c r="C53" i="143"/>
  <c r="D53" i="143" s="1"/>
  <c r="F53" i="143" s="1"/>
  <c r="H53" i="143" s="1"/>
  <c r="K53" i="143" s="1"/>
  <c r="C53" i="177"/>
  <c r="C53" i="142"/>
  <c r="C53" i="141"/>
  <c r="D53" i="141" s="1"/>
  <c r="F53" i="141" s="1"/>
  <c r="H53" i="141" s="1"/>
  <c r="K53" i="141" s="1"/>
  <c r="C53" i="137"/>
  <c r="D53" i="137" s="1"/>
  <c r="F53" i="137" s="1"/>
  <c r="H53" i="137" s="1"/>
  <c r="K53" i="137" s="1"/>
  <c r="D53" i="107"/>
  <c r="F53" i="107" s="1"/>
  <c r="H53" i="107" s="1"/>
  <c r="K53" i="107" s="1"/>
  <c r="D43" i="117"/>
  <c r="D27" i="171"/>
  <c r="F27" i="171" s="1"/>
  <c r="H27" i="171" s="1"/>
  <c r="K27" i="171" s="1"/>
  <c r="D20" i="115"/>
  <c r="D46" i="106"/>
  <c r="F46" i="106" s="1"/>
  <c r="H46" i="106" s="1"/>
  <c r="K46" i="106" s="1"/>
  <c r="D19" i="119"/>
  <c r="F19" i="119" s="1"/>
  <c r="H19" i="119" s="1"/>
  <c r="K19" i="119" s="1"/>
  <c r="L19" i="119" s="1"/>
  <c r="M19" i="119" s="1"/>
  <c r="Q19" i="119" s="1"/>
  <c r="P19" i="119" s="1"/>
  <c r="D52" i="108"/>
  <c r="F52" i="108" s="1"/>
  <c r="H52" i="108" s="1"/>
  <c r="K52" i="108" s="1"/>
  <c r="J52" i="108" s="1"/>
  <c r="D53" i="115"/>
  <c r="F53" i="115" s="1"/>
  <c r="H53" i="115" s="1"/>
  <c r="K53" i="115" s="1"/>
  <c r="J53" i="115" s="1"/>
  <c r="D15" i="111"/>
  <c r="F15" i="111" s="1"/>
  <c r="K15" i="111" s="1"/>
  <c r="D39" i="120"/>
  <c r="F39" i="120" s="1"/>
  <c r="H39" i="120" s="1"/>
  <c r="K39" i="120" s="1"/>
  <c r="D22" i="109"/>
  <c r="F22" i="109" s="1"/>
  <c r="H22" i="109" s="1"/>
  <c r="K22" i="109" s="1"/>
  <c r="D9" i="113"/>
  <c r="F9" i="113" s="1"/>
  <c r="H9" i="113" s="1"/>
  <c r="K9" i="113" s="1"/>
  <c r="D43" i="113"/>
  <c r="D29" i="113"/>
  <c r="F29" i="113" s="1"/>
  <c r="H29" i="113" s="1"/>
  <c r="K29" i="113" s="1"/>
  <c r="D41" i="114"/>
  <c r="F41" i="114"/>
  <c r="H41" i="114" s="1"/>
  <c r="K41" i="114" s="1"/>
  <c r="D41" i="109"/>
  <c r="F41" i="109" s="1"/>
  <c r="H41" i="109" s="1"/>
  <c r="K41" i="109" s="1"/>
  <c r="D15" i="100"/>
  <c r="F15" i="100" s="1"/>
  <c r="D10" i="100"/>
  <c r="F10" i="100" s="1"/>
  <c r="H10" i="100" s="1"/>
  <c r="K10" i="100" s="1"/>
  <c r="D29" i="117"/>
  <c r="F29" i="117" s="1"/>
  <c r="H29" i="117" s="1"/>
  <c r="K29" i="117" s="1"/>
  <c r="J29" i="117" s="1"/>
  <c r="D25" i="117"/>
  <c r="F25" i="117" s="1"/>
  <c r="H25" i="117" s="1"/>
  <c r="K25" i="117" s="1"/>
  <c r="D21" i="117"/>
  <c r="F21" i="117" s="1"/>
  <c r="H21" i="117" s="1"/>
  <c r="K21" i="117" s="1"/>
  <c r="D38" i="117"/>
  <c r="F38" i="117" s="1"/>
  <c r="H38" i="117" s="1"/>
  <c r="K38" i="117" s="1"/>
  <c r="D27" i="117"/>
  <c r="F27" i="117" s="1"/>
  <c r="H27" i="117" s="1"/>
  <c r="K27" i="117" s="1"/>
  <c r="D8" i="117"/>
  <c r="F8" i="117" s="1"/>
  <c r="H8" i="117" s="1"/>
  <c r="K8" i="117" s="1"/>
  <c r="D35" i="119"/>
  <c r="F35" i="119" s="1"/>
  <c r="H35" i="119" s="1"/>
  <c r="K35" i="119" s="1"/>
  <c r="D43" i="118"/>
  <c r="F43" i="118" s="1"/>
  <c r="H43" i="118" s="1"/>
  <c r="K43" i="118" s="1"/>
  <c r="L43" i="118" s="1"/>
  <c r="M43" i="118" s="1"/>
  <c r="Q43" i="118" s="1"/>
  <c r="P43" i="118" s="1"/>
  <c r="D12" i="118"/>
  <c r="F12" i="118" s="1"/>
  <c r="H12" i="118" s="1"/>
  <c r="K12" i="118" s="1"/>
  <c r="D33" i="118"/>
  <c r="F33" i="118" s="1"/>
  <c r="H33" i="118" s="1"/>
  <c r="K33" i="118" s="1"/>
  <c r="J33" i="118" s="1"/>
  <c r="D23" i="109"/>
  <c r="F23" i="109" s="1"/>
  <c r="H23" i="109" s="1"/>
  <c r="K23" i="109" s="1"/>
  <c r="J23" i="109" s="1"/>
  <c r="D43" i="99"/>
  <c r="D53" i="120"/>
  <c r="F53" i="120" s="1"/>
  <c r="H53" i="120" s="1"/>
  <c r="K53" i="120" s="1"/>
  <c r="D26" i="104"/>
  <c r="F26" i="104" s="1"/>
  <c r="H26" i="104" s="1"/>
  <c r="K26" i="104" s="1"/>
  <c r="D21" i="108"/>
  <c r="F21" i="108" s="1"/>
  <c r="H21" i="108" s="1"/>
  <c r="K21" i="108" s="1"/>
  <c r="D20" i="108"/>
  <c r="F20" i="108" s="1"/>
  <c r="H20" i="108" s="1"/>
  <c r="K20" i="108" s="1"/>
  <c r="D16" i="106"/>
  <c r="F16" i="106" s="1"/>
  <c r="H16" i="106" s="1"/>
  <c r="K16" i="106" s="1"/>
  <c r="D53" i="135"/>
  <c r="F53" i="135" s="1"/>
  <c r="H53" i="135" s="1"/>
  <c r="K53" i="135" s="1"/>
  <c r="D53" i="131"/>
  <c r="D53" i="130"/>
  <c r="D53" i="129"/>
  <c r="F53" i="129" s="1"/>
  <c r="H53" i="129" s="1"/>
  <c r="K53" i="129" s="1"/>
  <c r="D53" i="128"/>
  <c r="F53" i="128" s="1"/>
  <c r="H53" i="128" s="1"/>
  <c r="K53" i="128" s="1"/>
  <c r="D53" i="127"/>
  <c r="D52" i="127"/>
  <c r="D53" i="126"/>
  <c r="F53" i="126" s="1"/>
  <c r="H53" i="126" s="1"/>
  <c r="K53" i="126" s="1"/>
  <c r="L53" i="126" s="1"/>
  <c r="M53" i="126" s="1"/>
  <c r="Q53" i="126" s="1"/>
  <c r="P53" i="126" s="1"/>
  <c r="D53" i="179"/>
  <c r="D53" i="125"/>
  <c r="F53" i="124"/>
  <c r="D10" i="128"/>
  <c r="F10" i="128" s="1"/>
  <c r="H10" i="128" s="1"/>
  <c r="K10" i="128" s="1"/>
  <c r="D47" i="131"/>
  <c r="D23" i="127"/>
  <c r="D21" i="127"/>
  <c r="D29" i="131"/>
  <c r="D20" i="131"/>
  <c r="D23" i="125"/>
  <c r="D29" i="125"/>
  <c r="D26" i="131"/>
  <c r="F26" i="131" s="1"/>
  <c r="H26" i="131" s="1"/>
  <c r="K26" i="131" s="1"/>
  <c r="D47" i="130"/>
  <c r="D10" i="127"/>
  <c r="D32" i="127"/>
  <c r="D21" i="131"/>
  <c r="F21" i="131" s="1"/>
  <c r="H21" i="131" s="1"/>
  <c r="K21" i="131" s="1"/>
  <c r="D53" i="174"/>
  <c r="F53" i="174" s="1"/>
  <c r="H53" i="174" s="1"/>
  <c r="K53" i="174" s="1"/>
  <c r="D53" i="118"/>
  <c r="F53" i="118" s="1"/>
  <c r="H53" i="118" s="1"/>
  <c r="K53" i="118" s="1"/>
  <c r="D53" i="110"/>
  <c r="F53" i="110" s="1"/>
  <c r="H53" i="110" s="1"/>
  <c r="K53" i="110" s="1"/>
  <c r="D53" i="112"/>
  <c r="F53" i="112" s="1"/>
  <c r="H53" i="112" s="1"/>
  <c r="K53" i="112" s="1"/>
  <c r="D53" i="113"/>
  <c r="F53" i="113" s="1"/>
  <c r="H53" i="113" s="1"/>
  <c r="K53" i="113" s="1"/>
  <c r="D53" i="108"/>
  <c r="F53" i="108" s="1"/>
  <c r="H53" i="108" s="1"/>
  <c r="K53" i="108" s="1"/>
  <c r="L53" i="108" s="1"/>
  <c r="M53" i="108" s="1"/>
  <c r="Q53" i="108" s="1"/>
  <c r="P53" i="108" s="1"/>
  <c r="D53" i="171"/>
  <c r="F53" i="171" s="1"/>
  <c r="H53" i="171" s="1"/>
  <c r="K53" i="171" s="1"/>
  <c r="D54" i="102"/>
  <c r="F54" i="102" s="1"/>
  <c r="H54" i="102" s="1"/>
  <c r="K54" i="102" s="1"/>
  <c r="D53" i="103"/>
  <c r="F53" i="103" s="1"/>
  <c r="H53" i="103" s="1"/>
  <c r="K53" i="103" s="1"/>
  <c r="D52" i="162"/>
  <c r="F52" i="162" s="1"/>
  <c r="C52" i="153"/>
  <c r="C52" i="151"/>
  <c r="C52" i="150"/>
  <c r="C52" i="149"/>
  <c r="C52" i="148"/>
  <c r="C52" i="147"/>
  <c r="D52" i="147" s="1"/>
  <c r="C52" i="144"/>
  <c r="D52" i="144" s="1"/>
  <c r="F52" i="144" s="1"/>
  <c r="H52" i="144" s="1"/>
  <c r="K52" i="144" s="1"/>
  <c r="C52" i="143"/>
  <c r="C52" i="177"/>
  <c r="D52" i="177" s="1"/>
  <c r="F52" i="177" s="1"/>
  <c r="H52" i="177" s="1"/>
  <c r="K52" i="177" s="1"/>
  <c r="C52" i="142"/>
  <c r="C52" i="141"/>
  <c r="C52" i="137"/>
  <c r="D52" i="135"/>
  <c r="F52" i="135" s="1"/>
  <c r="H52" i="135" s="1"/>
  <c r="K52" i="135" s="1"/>
  <c r="D52" i="126"/>
  <c r="F52" i="126" s="1"/>
  <c r="H52" i="126" s="1"/>
  <c r="K52" i="126" s="1"/>
  <c r="L52" i="126" s="1"/>
  <c r="M52" i="126" s="1"/>
  <c r="Q52" i="126" s="1"/>
  <c r="P52" i="126" s="1"/>
  <c r="D52" i="113"/>
  <c r="F52" i="113" s="1"/>
  <c r="H52" i="113" s="1"/>
  <c r="K52" i="113" s="1"/>
  <c r="D53" i="104"/>
  <c r="F53" i="104" s="1"/>
  <c r="H53" i="104" s="1"/>
  <c r="K53" i="104" s="1"/>
  <c r="D53" i="100"/>
  <c r="F53" i="100" s="1"/>
  <c r="H53" i="100" s="1"/>
  <c r="K53" i="100" s="1"/>
  <c r="J53" i="100" s="1"/>
  <c r="D53" i="99"/>
  <c r="F53" i="99" s="1"/>
  <c r="D6" i="166"/>
  <c r="F6" i="166"/>
  <c r="H6" i="166" s="1"/>
  <c r="K6" i="166" s="1"/>
  <c r="D7" i="166"/>
  <c r="F7" i="166" s="1"/>
  <c r="H7" i="166" s="1"/>
  <c r="D8" i="166"/>
  <c r="F8" i="166" s="1"/>
  <c r="H8" i="166" s="1"/>
  <c r="K8" i="166" s="1"/>
  <c r="D9" i="166"/>
  <c r="F9" i="166" s="1"/>
  <c r="D10" i="166"/>
  <c r="F10" i="166" s="1"/>
  <c r="H10" i="166" s="1"/>
  <c r="K10" i="166" s="1"/>
  <c r="D11" i="166"/>
  <c r="F11" i="166" s="1"/>
  <c r="H11" i="166" s="1"/>
  <c r="K11" i="166" s="1"/>
  <c r="D12" i="166"/>
  <c r="F12" i="166" s="1"/>
  <c r="H12" i="166" s="1"/>
  <c r="K12" i="166" s="1"/>
  <c r="D13" i="166"/>
  <c r="F13" i="166" s="1"/>
  <c r="H13" i="166" s="1"/>
  <c r="D14" i="166"/>
  <c r="D15" i="166"/>
  <c r="F15" i="166" s="1"/>
  <c r="H15" i="166" s="1"/>
  <c r="K15" i="166" s="1"/>
  <c r="D17" i="166"/>
  <c r="F17" i="166" s="1"/>
  <c r="H17" i="166" s="1"/>
  <c r="K17" i="166" s="1"/>
  <c r="D18" i="166"/>
  <c r="F18" i="166" s="1"/>
  <c r="H18" i="166" s="1"/>
  <c r="K18" i="166" s="1"/>
  <c r="D19" i="166"/>
  <c r="D20" i="166"/>
  <c r="F20" i="166" s="1"/>
  <c r="H20" i="166" s="1"/>
  <c r="K20" i="166" s="1"/>
  <c r="D21" i="166"/>
  <c r="F21" i="166" s="1"/>
  <c r="H21" i="166" s="1"/>
  <c r="K21" i="166" s="1"/>
  <c r="D22" i="166"/>
  <c r="F22" i="166" s="1"/>
  <c r="H22" i="166" s="1"/>
  <c r="K22" i="166" s="1"/>
  <c r="D23" i="166"/>
  <c r="F23" i="166" s="1"/>
  <c r="H23" i="166" s="1"/>
  <c r="K23" i="166" s="1"/>
  <c r="D5" i="166"/>
  <c r="F5" i="166" s="1"/>
  <c r="H5" i="166" s="1"/>
  <c r="K5" i="166" s="1"/>
  <c r="L5" i="166" s="1"/>
  <c r="D24" i="162"/>
  <c r="D25" i="162"/>
  <c r="F25" i="162" s="1"/>
  <c r="H25" i="162" s="1"/>
  <c r="K25" i="162" s="1"/>
  <c r="D26" i="162"/>
  <c r="F26" i="162" s="1"/>
  <c r="D27" i="162"/>
  <c r="F27" i="162" s="1"/>
  <c r="H27" i="162" s="1"/>
  <c r="K27" i="162" s="1"/>
  <c r="M27" i="162" s="1"/>
  <c r="N27" i="162" s="1"/>
  <c r="R27" i="162" s="1"/>
  <c r="Q27" i="162" s="1"/>
  <c r="D28" i="162"/>
  <c r="F28" i="162"/>
  <c r="H28" i="162" s="1"/>
  <c r="K28" i="162" s="1"/>
  <c r="M28" i="162" s="1"/>
  <c r="N28" i="162" s="1"/>
  <c r="R28" i="162" s="1"/>
  <c r="Q28" i="162" s="1"/>
  <c r="D29" i="162"/>
  <c r="F29" i="162" s="1"/>
  <c r="H29" i="162" s="1"/>
  <c r="K29" i="162" s="1"/>
  <c r="M29" i="162" s="1"/>
  <c r="N29" i="162" s="1"/>
  <c r="R29" i="162" s="1"/>
  <c r="Q29" i="162" s="1"/>
  <c r="D30" i="162"/>
  <c r="F30" i="162" s="1"/>
  <c r="H30" i="162" s="1"/>
  <c r="K30" i="162" s="1"/>
  <c r="D31" i="162"/>
  <c r="F31" i="162" s="1"/>
  <c r="H31" i="162" s="1"/>
  <c r="K31" i="162" s="1"/>
  <c r="D32" i="162"/>
  <c r="F32" i="162" s="1"/>
  <c r="D33" i="162"/>
  <c r="F33" i="162" s="1"/>
  <c r="H33" i="162" s="1"/>
  <c r="K33" i="162" s="1"/>
  <c r="D34" i="162"/>
  <c r="F34" i="162" s="1"/>
  <c r="H34" i="162" s="1"/>
  <c r="K34" i="162" s="1"/>
  <c r="L34" i="162" s="1"/>
  <c r="D35" i="162"/>
  <c r="F35" i="162" s="1"/>
  <c r="H35" i="162" s="1"/>
  <c r="K35" i="162" s="1"/>
  <c r="L35" i="162" s="1"/>
  <c r="D36" i="162"/>
  <c r="F36" i="162" s="1"/>
  <c r="H36" i="162" s="1"/>
  <c r="K36" i="162" s="1"/>
  <c r="D37" i="162"/>
  <c r="F37" i="162" s="1"/>
  <c r="H37" i="162" s="1"/>
  <c r="K37" i="162" s="1"/>
  <c r="D38" i="162"/>
  <c r="F38" i="162" s="1"/>
  <c r="H38" i="162" s="1"/>
  <c r="K38" i="162" s="1"/>
  <c r="D39" i="162"/>
  <c r="F39" i="162" s="1"/>
  <c r="H39" i="162" s="1"/>
  <c r="K39" i="162" s="1"/>
  <c r="L39" i="162" s="1"/>
  <c r="D40" i="162"/>
  <c r="F40" i="162" s="1"/>
  <c r="H40" i="162" s="1"/>
  <c r="D41" i="162"/>
  <c r="F41" i="162" s="1"/>
  <c r="H41" i="162" s="1"/>
  <c r="K41" i="162" s="1"/>
  <c r="M41" i="162" s="1"/>
  <c r="N41" i="162" s="1"/>
  <c r="R41" i="162" s="1"/>
  <c r="Q41" i="162" s="1"/>
  <c r="D42" i="162"/>
  <c r="F42" i="162" s="1"/>
  <c r="D43" i="162"/>
  <c r="F43" i="162" s="1"/>
  <c r="D44" i="162"/>
  <c r="F44" i="162" s="1"/>
  <c r="H44" i="162" s="1"/>
  <c r="K44" i="162" s="1"/>
  <c r="D45" i="162"/>
  <c r="F45" i="162" s="1"/>
  <c r="H45" i="162" s="1"/>
  <c r="K45" i="162" s="1"/>
  <c r="D46" i="162"/>
  <c r="F46" i="162" s="1"/>
  <c r="H46" i="162" s="1"/>
  <c r="K46" i="162" s="1"/>
  <c r="D48" i="162"/>
  <c r="F48" i="162" s="1"/>
  <c r="H48" i="162" s="1"/>
  <c r="K48" i="162" s="1"/>
  <c r="D49" i="162"/>
  <c r="F49" i="162" s="1"/>
  <c r="H49" i="162" s="1"/>
  <c r="K49" i="162" s="1"/>
  <c r="D50" i="162"/>
  <c r="F50" i="162" s="1"/>
  <c r="H50" i="162" s="1"/>
  <c r="K50" i="162" s="1"/>
  <c r="J50" i="162" s="1"/>
  <c r="D51" i="162"/>
  <c r="F51" i="162" s="1"/>
  <c r="H51" i="162" s="1"/>
  <c r="K51" i="162" s="1"/>
  <c r="L51" i="162" s="1"/>
  <c r="B16" i="160"/>
  <c r="B40" i="160"/>
  <c r="B43" i="160"/>
  <c r="B51" i="160"/>
  <c r="C51" i="153"/>
  <c r="C51" i="151"/>
  <c r="C51" i="150"/>
  <c r="C51" i="149"/>
  <c r="D51" i="149" s="1"/>
  <c r="F51" i="149" s="1"/>
  <c r="H51" i="149" s="1"/>
  <c r="K51" i="149" s="1"/>
  <c r="C51" i="148"/>
  <c r="C51" i="147"/>
  <c r="C51" i="144"/>
  <c r="D51" i="144" s="1"/>
  <c r="F51" i="144" s="1"/>
  <c r="H51" i="144" s="1"/>
  <c r="K51" i="144" s="1"/>
  <c r="C51" i="143"/>
  <c r="C51" i="177"/>
  <c r="D51" i="177" s="1"/>
  <c r="F51" i="177" s="1"/>
  <c r="H51" i="177" s="1"/>
  <c r="K51" i="177" s="1"/>
  <c r="C51" i="142"/>
  <c r="C51" i="141"/>
  <c r="C51" i="137"/>
  <c r="D51" i="134"/>
  <c r="D51" i="136"/>
  <c r="F51" i="136" s="1"/>
  <c r="H51" i="136" s="1"/>
  <c r="K51" i="136" s="1"/>
  <c r="D51" i="113"/>
  <c r="F51" i="113" s="1"/>
  <c r="H51" i="113" s="1"/>
  <c r="K51" i="113" s="1"/>
  <c r="L51" i="113" s="1"/>
  <c r="M51" i="113" s="1"/>
  <c r="Q51" i="113" s="1"/>
  <c r="P51" i="113" s="1"/>
  <c r="C50" i="153"/>
  <c r="C50" i="151"/>
  <c r="D50" i="151" s="1"/>
  <c r="F50" i="151" s="1"/>
  <c r="H50" i="151" s="1"/>
  <c r="K50" i="151" s="1"/>
  <c r="L50" i="151" s="1"/>
  <c r="M50" i="151" s="1"/>
  <c r="Q50" i="151" s="1"/>
  <c r="P50" i="151" s="1"/>
  <c r="C50" i="150"/>
  <c r="C50" i="149"/>
  <c r="C50" i="148"/>
  <c r="C50" i="147"/>
  <c r="C50" i="173"/>
  <c r="C50" i="144"/>
  <c r="D50" i="144" s="1"/>
  <c r="C50" i="142"/>
  <c r="C50" i="141"/>
  <c r="C50" i="137"/>
  <c r="D50" i="137" s="1"/>
  <c r="F50" i="137" s="1"/>
  <c r="H50" i="137" s="1"/>
  <c r="K50" i="137" s="1"/>
  <c r="C50" i="143"/>
  <c r="D50" i="143" s="1"/>
  <c r="F50" i="143" s="1"/>
  <c r="H50" i="143" s="1"/>
  <c r="K50" i="143" s="1"/>
  <c r="J50" i="143" s="1"/>
  <c r="C50" i="177"/>
  <c r="D50" i="136"/>
  <c r="F50" i="136" s="1"/>
  <c r="H50" i="136" s="1"/>
  <c r="K50" i="136" s="1"/>
  <c r="J50" i="136" s="1"/>
  <c r="C49" i="153"/>
  <c r="C49" i="151"/>
  <c r="C49" i="150"/>
  <c r="C49" i="149"/>
  <c r="C49" i="148"/>
  <c r="C49" i="147"/>
  <c r="C49" i="173"/>
  <c r="C49" i="144"/>
  <c r="C49" i="142"/>
  <c r="C49" i="141"/>
  <c r="C49" i="137"/>
  <c r="D49" i="135"/>
  <c r="F49" i="135" s="1"/>
  <c r="H49" i="135" s="1"/>
  <c r="K49" i="135" s="1"/>
  <c r="C49" i="143"/>
  <c r="C49" i="177"/>
  <c r="D49" i="177" s="1"/>
  <c r="D49" i="136"/>
  <c r="F49" i="136" s="1"/>
  <c r="H49" i="136" s="1"/>
  <c r="K49" i="136" s="1"/>
  <c r="D49" i="133"/>
  <c r="C48" i="140" s="1"/>
  <c r="D49" i="126"/>
  <c r="F49" i="126" s="1"/>
  <c r="H49" i="126" s="1"/>
  <c r="K49" i="126" s="1"/>
  <c r="L49" i="126" s="1"/>
  <c r="M49" i="126" s="1"/>
  <c r="Q49" i="126" s="1"/>
  <c r="P49" i="126" s="1"/>
  <c r="D49" i="179"/>
  <c r="F49" i="179" s="1"/>
  <c r="H49" i="179" s="1"/>
  <c r="K49" i="179" s="1"/>
  <c r="J49" i="179" s="1"/>
  <c r="D47" i="133"/>
  <c r="C46" i="140" s="1"/>
  <c r="D45" i="133"/>
  <c r="C44" i="140" s="1"/>
  <c r="D40" i="133"/>
  <c r="C39" i="140" s="1"/>
  <c r="D39" i="133"/>
  <c r="D38" i="133"/>
  <c r="C37" i="140" s="1"/>
  <c r="D37" i="133"/>
  <c r="C36" i="140" s="1"/>
  <c r="D35" i="133"/>
  <c r="C34" i="140" s="1"/>
  <c r="D32" i="133"/>
  <c r="C31" i="140" s="1"/>
  <c r="D28" i="133"/>
  <c r="C27" i="140" s="1"/>
  <c r="D27" i="133"/>
  <c r="D25" i="133"/>
  <c r="C24" i="140" s="1"/>
  <c r="D23" i="133"/>
  <c r="C22" i="140" s="1"/>
  <c r="D21" i="133"/>
  <c r="C20" i="140" s="1"/>
  <c r="D18" i="133"/>
  <c r="C17" i="140" s="1"/>
  <c r="D16" i="133"/>
  <c r="C15" i="140" s="1"/>
  <c r="D14" i="133"/>
  <c r="C13" i="140" s="1"/>
  <c r="D13" i="133"/>
  <c r="D11" i="133"/>
  <c r="D10" i="133"/>
  <c r="C9" i="140" s="1"/>
  <c r="D5" i="133"/>
  <c r="C48" i="153"/>
  <c r="C48" i="151"/>
  <c r="C48" i="150"/>
  <c r="D48" i="150" s="1"/>
  <c r="F48" i="150" s="1"/>
  <c r="C48" i="149"/>
  <c r="C48" i="148"/>
  <c r="C48" i="147"/>
  <c r="C48" i="173"/>
  <c r="C48" i="144"/>
  <c r="D48" i="144" s="1"/>
  <c r="F48" i="144" s="1"/>
  <c r="H48" i="144" s="1"/>
  <c r="K48" i="144" s="1"/>
  <c r="C48" i="142"/>
  <c r="C48" i="141"/>
  <c r="D48" i="141" s="1"/>
  <c r="F48" i="141" s="1"/>
  <c r="H48" i="141" s="1"/>
  <c r="K48" i="141" s="1"/>
  <c r="C48" i="137"/>
  <c r="C48" i="143"/>
  <c r="C48" i="177"/>
  <c r="D48" i="136"/>
  <c r="F48" i="136" s="1"/>
  <c r="H48" i="136" s="1"/>
  <c r="K48" i="136" s="1"/>
  <c r="J48" i="136" s="1"/>
  <c r="D48" i="126"/>
  <c r="F48" i="126" s="1"/>
  <c r="H48" i="126" s="1"/>
  <c r="K48" i="126" s="1"/>
  <c r="L48" i="126" s="1"/>
  <c r="M48" i="126" s="1"/>
  <c r="Q48" i="126" s="1"/>
  <c r="P48" i="126" s="1"/>
  <c r="C47" i="153"/>
  <c r="C47" i="151"/>
  <c r="C47" i="150"/>
  <c r="C47" i="149"/>
  <c r="C47" i="148"/>
  <c r="D47" i="148" s="1"/>
  <c r="F47" i="148" s="1"/>
  <c r="H47" i="148" s="1"/>
  <c r="K47" i="148" s="1"/>
  <c r="C47" i="147"/>
  <c r="D47" i="147" s="1"/>
  <c r="F47" i="147" s="1"/>
  <c r="H47" i="147" s="1"/>
  <c r="C47" i="173"/>
  <c r="D47" i="173" s="1"/>
  <c r="F47" i="173" s="1"/>
  <c r="H47" i="173" s="1"/>
  <c r="K47" i="173" s="1"/>
  <c r="C5" i="173"/>
  <c r="C6" i="173"/>
  <c r="D6" i="173" s="1"/>
  <c r="F6" i="173" s="1"/>
  <c r="H6" i="173" s="1"/>
  <c r="K6" i="173" s="1"/>
  <c r="C7" i="173"/>
  <c r="D7" i="173" s="1"/>
  <c r="F7" i="173" s="1"/>
  <c r="H7" i="173" s="1"/>
  <c r="K7" i="173" s="1"/>
  <c r="J7" i="173" s="1"/>
  <c r="C8" i="173"/>
  <c r="C9" i="173"/>
  <c r="C10" i="173"/>
  <c r="C11" i="173"/>
  <c r="D11" i="173" s="1"/>
  <c r="F11" i="173" s="1"/>
  <c r="H11" i="173" s="1"/>
  <c r="K11" i="173" s="1"/>
  <c r="C12" i="173"/>
  <c r="C47" i="144"/>
  <c r="D47" i="144" s="1"/>
  <c r="F47" i="144" s="1"/>
  <c r="H47" i="144" s="1"/>
  <c r="K47" i="144" s="1"/>
  <c r="C47" i="142"/>
  <c r="D47" i="142" s="1"/>
  <c r="F47" i="142" s="1"/>
  <c r="H47" i="142" s="1"/>
  <c r="K47" i="142" s="1"/>
  <c r="C47" i="141"/>
  <c r="D47" i="141" s="1"/>
  <c r="C47" i="137"/>
  <c r="D47" i="135"/>
  <c r="F47" i="135" s="1"/>
  <c r="H47" i="135" s="1"/>
  <c r="K47" i="135" s="1"/>
  <c r="D47" i="134"/>
  <c r="F47" i="134" s="1"/>
  <c r="H47" i="134" s="1"/>
  <c r="K47" i="134" s="1"/>
  <c r="C47" i="143"/>
  <c r="D47" i="143" s="1"/>
  <c r="F47" i="143" s="1"/>
  <c r="H47" i="143" s="1"/>
  <c r="K47" i="143" s="1"/>
  <c r="C47" i="177"/>
  <c r="D47" i="136"/>
  <c r="F47" i="136" s="1"/>
  <c r="H47" i="136" s="1"/>
  <c r="K47" i="136" s="1"/>
  <c r="C46" i="153"/>
  <c r="C46" i="151"/>
  <c r="D46" i="151" s="1"/>
  <c r="C46" i="149"/>
  <c r="C46" i="150"/>
  <c r="D13" i="149"/>
  <c r="F13" i="149" s="1"/>
  <c r="H13" i="149" s="1"/>
  <c r="K13" i="149" s="1"/>
  <c r="C46" i="148"/>
  <c r="D46" i="148" s="1"/>
  <c r="F46" i="148" s="1"/>
  <c r="H46" i="148" s="1"/>
  <c r="K46" i="148" s="1"/>
  <c r="C46" i="147"/>
  <c r="C46" i="173"/>
  <c r="D46" i="173" s="1"/>
  <c r="C46" i="144"/>
  <c r="C46" i="142"/>
  <c r="C46" i="141"/>
  <c r="C46" i="137"/>
  <c r="D46" i="137" s="1"/>
  <c r="F46" i="137" s="1"/>
  <c r="H46" i="137" s="1"/>
  <c r="K46" i="137" s="1"/>
  <c r="C46" i="143"/>
  <c r="C46" i="177"/>
  <c r="D46" i="126"/>
  <c r="F46" i="126" s="1"/>
  <c r="H46" i="126" s="1"/>
  <c r="K46" i="126" s="1"/>
  <c r="C45" i="177"/>
  <c r="D45" i="177" s="1"/>
  <c r="C45" i="143"/>
  <c r="D45" i="143" s="1"/>
  <c r="F45" i="143" s="1"/>
  <c r="H45" i="143" s="1"/>
  <c r="K45" i="143" s="1"/>
  <c r="D45" i="135"/>
  <c r="F45" i="135" s="1"/>
  <c r="H45" i="135" s="1"/>
  <c r="K45" i="135" s="1"/>
  <c r="C45" i="137"/>
  <c r="C45" i="141"/>
  <c r="C45" i="142"/>
  <c r="D45" i="142" s="1"/>
  <c r="F45" i="142" s="1"/>
  <c r="H45" i="142" s="1"/>
  <c r="K45" i="142" s="1"/>
  <c r="C45" i="144"/>
  <c r="C45" i="173"/>
  <c r="C45" i="147"/>
  <c r="C45" i="148"/>
  <c r="D45" i="148" s="1"/>
  <c r="F45" i="148" s="1"/>
  <c r="H45" i="148" s="1"/>
  <c r="K45" i="148" s="1"/>
  <c r="C45" i="149"/>
  <c r="C45" i="150"/>
  <c r="C45" i="151"/>
  <c r="D45" i="151" s="1"/>
  <c r="F45" i="151" s="1"/>
  <c r="H45" i="151" s="1"/>
  <c r="K45" i="151" s="1"/>
  <c r="C45" i="153"/>
  <c r="D44" i="179"/>
  <c r="F44" i="179" s="1"/>
  <c r="D44" i="136"/>
  <c r="F44" i="136" s="1"/>
  <c r="H44" i="136" s="1"/>
  <c r="K44" i="136" s="1"/>
  <c r="C44" i="177"/>
  <c r="D44" i="177" s="1"/>
  <c r="F44" i="177" s="1"/>
  <c r="H44" i="177" s="1"/>
  <c r="K44" i="177" s="1"/>
  <c r="C44" i="143"/>
  <c r="D44" i="135"/>
  <c r="F44" i="135" s="1"/>
  <c r="H44" i="135" s="1"/>
  <c r="K44" i="135" s="1"/>
  <c r="C44" i="137"/>
  <c r="C44" i="141"/>
  <c r="D44" i="141" s="1"/>
  <c r="C44" i="142"/>
  <c r="C44" i="144"/>
  <c r="C44" i="173"/>
  <c r="C44" i="147"/>
  <c r="D44" i="147" s="1"/>
  <c r="F44" i="147" s="1"/>
  <c r="H44" i="147" s="1"/>
  <c r="K44" i="147" s="1"/>
  <c r="C44" i="148"/>
  <c r="D44" i="148" s="1"/>
  <c r="F44" i="148" s="1"/>
  <c r="H44" i="148" s="1"/>
  <c r="K44" i="148" s="1"/>
  <c r="J44" i="148" s="1"/>
  <c r="C44" i="149"/>
  <c r="D44" i="149" s="1"/>
  <c r="F44" i="149" s="1"/>
  <c r="H44" i="149" s="1"/>
  <c r="K44" i="149" s="1"/>
  <c r="C44" i="150"/>
  <c r="D44" i="150" s="1"/>
  <c r="F44" i="150" s="1"/>
  <c r="H44" i="150" s="1"/>
  <c r="K44" i="150" s="1"/>
  <c r="C44" i="151"/>
  <c r="C44" i="153"/>
  <c r="D44" i="153" s="1"/>
  <c r="F44" i="153" s="1"/>
  <c r="H44" i="153" s="1"/>
  <c r="K44" i="153" s="1"/>
  <c r="D43" i="126"/>
  <c r="F43" i="126" s="1"/>
  <c r="D43" i="136"/>
  <c r="F43" i="136" s="1"/>
  <c r="H43" i="136" s="1"/>
  <c r="K43" i="136" s="1"/>
  <c r="C43" i="177"/>
  <c r="C43" i="143"/>
  <c r="D43" i="134"/>
  <c r="F43" i="134" s="1"/>
  <c r="H43" i="134" s="1"/>
  <c r="K43" i="134" s="1"/>
  <c r="C43" i="137"/>
  <c r="C43" i="141"/>
  <c r="D43" i="141" s="1"/>
  <c r="F43" i="141" s="1"/>
  <c r="C43" i="142"/>
  <c r="D43" i="142" s="1"/>
  <c r="F43" i="142" s="1"/>
  <c r="H43" i="142" s="1"/>
  <c r="K43" i="142" s="1"/>
  <c r="C43" i="144"/>
  <c r="D43" i="144" s="1"/>
  <c r="F43" i="144" s="1"/>
  <c r="H43" i="144" s="1"/>
  <c r="K43" i="144" s="1"/>
  <c r="C43" i="173"/>
  <c r="C43" i="147"/>
  <c r="C43" i="148"/>
  <c r="C43" i="149"/>
  <c r="C43" i="150"/>
  <c r="C43" i="151"/>
  <c r="D43" i="151" s="1"/>
  <c r="C43" i="153"/>
  <c r="D42" i="129"/>
  <c r="F42" i="129" s="1"/>
  <c r="H42" i="129" s="1"/>
  <c r="C42" i="177"/>
  <c r="C42" i="143"/>
  <c r="D42" i="143" s="1"/>
  <c r="F42" i="143" s="1"/>
  <c r="H42" i="143" s="1"/>
  <c r="K42" i="143" s="1"/>
  <c r="D42" i="134"/>
  <c r="C42" i="137"/>
  <c r="C42" i="141"/>
  <c r="C42" i="142"/>
  <c r="C42" i="144"/>
  <c r="C42" i="173"/>
  <c r="C42" i="147"/>
  <c r="C42" i="148"/>
  <c r="C42" i="149"/>
  <c r="C42" i="150"/>
  <c r="C42" i="151"/>
  <c r="C42" i="153"/>
  <c r="C41" i="142"/>
  <c r="D41" i="142" s="1"/>
  <c r="C6" i="151"/>
  <c r="D6" i="151" s="1"/>
  <c r="F6" i="151" s="1"/>
  <c r="H6" i="151" s="1"/>
  <c r="K6" i="151" s="1"/>
  <c r="C7" i="151"/>
  <c r="D7" i="151" s="1"/>
  <c r="F7" i="151" s="1"/>
  <c r="H7" i="151" s="1"/>
  <c r="K7" i="151" s="1"/>
  <c r="C8" i="151"/>
  <c r="D8" i="151" s="1"/>
  <c r="C9" i="151"/>
  <c r="D9" i="151" s="1"/>
  <c r="F9" i="151" s="1"/>
  <c r="H9" i="151" s="1"/>
  <c r="K9" i="151" s="1"/>
  <c r="L9" i="151" s="1"/>
  <c r="M9" i="151" s="1"/>
  <c r="Q9" i="151" s="1"/>
  <c r="P9" i="151" s="1"/>
  <c r="C10" i="151"/>
  <c r="C11" i="151"/>
  <c r="C12" i="151"/>
  <c r="C13" i="151"/>
  <c r="C14" i="151"/>
  <c r="C15" i="151"/>
  <c r="C16" i="151"/>
  <c r="D16" i="151" s="1"/>
  <c r="F16" i="151" s="1"/>
  <c r="H16" i="151" s="1"/>
  <c r="K16" i="151" s="1"/>
  <c r="C17" i="151"/>
  <c r="D17" i="151" s="1"/>
  <c r="F17" i="151" s="1"/>
  <c r="H17" i="151" s="1"/>
  <c r="K17" i="151" s="1"/>
  <c r="C18" i="151"/>
  <c r="D18" i="151" s="1"/>
  <c r="C19" i="151"/>
  <c r="D19" i="151" s="1"/>
  <c r="C20" i="151"/>
  <c r="D20" i="151" s="1"/>
  <c r="F20" i="151" s="1"/>
  <c r="H20" i="151" s="1"/>
  <c r="K20" i="151" s="1"/>
  <c r="C21" i="151"/>
  <c r="D21" i="151" s="1"/>
  <c r="F21" i="151" s="1"/>
  <c r="H21" i="151" s="1"/>
  <c r="K21" i="151" s="1"/>
  <c r="C22" i="151"/>
  <c r="C23" i="151"/>
  <c r="C24" i="151"/>
  <c r="C25" i="151"/>
  <c r="C26" i="151"/>
  <c r="C27" i="151"/>
  <c r="C28" i="151"/>
  <c r="C29" i="151"/>
  <c r="D29" i="151" s="1"/>
  <c r="F29" i="151" s="1"/>
  <c r="H29" i="151" s="1"/>
  <c r="K29" i="151" s="1"/>
  <c r="C30" i="151"/>
  <c r="D30" i="151" s="1"/>
  <c r="F30" i="151" s="1"/>
  <c r="H30" i="151" s="1"/>
  <c r="K30" i="151" s="1"/>
  <c r="C31" i="151"/>
  <c r="D31" i="151" s="1"/>
  <c r="C32" i="151"/>
  <c r="C33" i="151"/>
  <c r="C34" i="151"/>
  <c r="C35" i="151"/>
  <c r="C36" i="151"/>
  <c r="C37" i="151"/>
  <c r="C38" i="151"/>
  <c r="C39" i="151"/>
  <c r="C40" i="151"/>
  <c r="C41" i="151"/>
  <c r="D41" i="151" s="1"/>
  <c r="F41" i="151" s="1"/>
  <c r="H41" i="151" s="1"/>
  <c r="K41" i="151" s="1"/>
  <c r="C5" i="151"/>
  <c r="D5" i="151"/>
  <c r="F5" i="151" s="1"/>
  <c r="H5" i="151" s="1"/>
  <c r="K5" i="151" s="1"/>
  <c r="L5" i="151" s="1"/>
  <c r="M5" i="151" s="1"/>
  <c r="Q5" i="151" s="1"/>
  <c r="P5" i="151" s="1"/>
  <c r="C6" i="149"/>
  <c r="C7" i="149"/>
  <c r="C8" i="149"/>
  <c r="D8" i="149" s="1"/>
  <c r="F8" i="149" s="1"/>
  <c r="H8" i="149" s="1"/>
  <c r="K8" i="149" s="1"/>
  <c r="C9" i="149"/>
  <c r="D9" i="149" s="1"/>
  <c r="F9" i="149" s="1"/>
  <c r="H9" i="149" s="1"/>
  <c r="K9" i="149" s="1"/>
  <c r="C10" i="149"/>
  <c r="D10" i="149" s="1"/>
  <c r="F10" i="149" s="1"/>
  <c r="H10" i="149" s="1"/>
  <c r="K10" i="149" s="1"/>
  <c r="C11" i="149"/>
  <c r="D11" i="149" s="1"/>
  <c r="F11" i="149" s="1"/>
  <c r="H11" i="149" s="1"/>
  <c r="K11" i="149" s="1"/>
  <c r="C12" i="149"/>
  <c r="D12" i="149" s="1"/>
  <c r="C13" i="149"/>
  <c r="C14" i="149"/>
  <c r="C15" i="149"/>
  <c r="D15" i="149" s="1"/>
  <c r="F15" i="149" s="1"/>
  <c r="H15" i="149" s="1"/>
  <c r="K15" i="149" s="1"/>
  <c r="C16" i="149"/>
  <c r="D16" i="149" s="1"/>
  <c r="F16" i="149" s="1"/>
  <c r="H16" i="149" s="1"/>
  <c r="K16" i="149" s="1"/>
  <c r="C17" i="149"/>
  <c r="C18" i="149"/>
  <c r="C19" i="149"/>
  <c r="C20" i="149"/>
  <c r="C21" i="149"/>
  <c r="C22" i="149"/>
  <c r="C23" i="149"/>
  <c r="D23" i="149" s="1"/>
  <c r="F23" i="149" s="1"/>
  <c r="H23" i="149" s="1"/>
  <c r="K23" i="149" s="1"/>
  <c r="C24" i="149"/>
  <c r="C25" i="149"/>
  <c r="D25" i="149" s="1"/>
  <c r="F25" i="149" s="1"/>
  <c r="H25" i="149" s="1"/>
  <c r="K25" i="149" s="1"/>
  <c r="C26" i="149"/>
  <c r="C27" i="149"/>
  <c r="D27" i="149" s="1"/>
  <c r="F27" i="149" s="1"/>
  <c r="H27" i="149" s="1"/>
  <c r="K27" i="149" s="1"/>
  <c r="C28" i="149"/>
  <c r="D28" i="149" s="1"/>
  <c r="F28" i="149" s="1"/>
  <c r="H28" i="149" s="1"/>
  <c r="K28" i="149" s="1"/>
  <c r="C29" i="149"/>
  <c r="C30" i="149"/>
  <c r="C31" i="149"/>
  <c r="C32" i="149"/>
  <c r="C33" i="149"/>
  <c r="C34" i="149"/>
  <c r="C35" i="149"/>
  <c r="C36" i="149"/>
  <c r="C37" i="149"/>
  <c r="C38" i="149"/>
  <c r="C39" i="149"/>
  <c r="D39" i="149" s="1"/>
  <c r="F39" i="149" s="1"/>
  <c r="H39" i="149" s="1"/>
  <c r="K39" i="149" s="1"/>
  <c r="C40" i="149"/>
  <c r="D40" i="149" s="1"/>
  <c r="F40" i="149" s="1"/>
  <c r="H40" i="149" s="1"/>
  <c r="K40" i="149" s="1"/>
  <c r="C41" i="149"/>
  <c r="C5" i="149"/>
  <c r="D5" i="149" s="1"/>
  <c r="F5" i="149" s="1"/>
  <c r="H5" i="149" s="1"/>
  <c r="K5" i="149" s="1"/>
  <c r="L5" i="149" s="1"/>
  <c r="M5" i="149" s="1"/>
  <c r="Q5" i="149" s="1"/>
  <c r="P5" i="149" s="1"/>
  <c r="D8" i="135"/>
  <c r="F8" i="135" s="1"/>
  <c r="H8" i="135" s="1"/>
  <c r="K8" i="135" s="1"/>
  <c r="D9" i="135"/>
  <c r="F9" i="135" s="1"/>
  <c r="H9" i="135" s="1"/>
  <c r="K9" i="135" s="1"/>
  <c r="D11" i="135"/>
  <c r="F11" i="135" s="1"/>
  <c r="H11" i="135" s="1"/>
  <c r="K11" i="135" s="1"/>
  <c r="D14" i="135"/>
  <c r="F14" i="135" s="1"/>
  <c r="H14" i="135" s="1"/>
  <c r="K14" i="135" s="1"/>
  <c r="D15" i="135"/>
  <c r="F15" i="135" s="1"/>
  <c r="H15" i="135" s="1"/>
  <c r="K15" i="135" s="1"/>
  <c r="D16" i="135"/>
  <c r="F16" i="135" s="1"/>
  <c r="H16" i="135" s="1"/>
  <c r="K16" i="135" s="1"/>
  <c r="J16" i="135" s="1"/>
  <c r="D17" i="135"/>
  <c r="F17" i="135" s="1"/>
  <c r="H17" i="135" s="1"/>
  <c r="K17" i="135" s="1"/>
  <c r="L17" i="135" s="1"/>
  <c r="M17" i="135" s="1"/>
  <c r="Q17" i="135" s="1"/>
  <c r="P17" i="135" s="1"/>
  <c r="D20" i="135"/>
  <c r="D26" i="135"/>
  <c r="F26" i="135" s="1"/>
  <c r="H26" i="135" s="1"/>
  <c r="K26" i="135" s="1"/>
  <c r="D27" i="135"/>
  <c r="D28" i="135"/>
  <c r="F28" i="135" s="1"/>
  <c r="H28" i="135" s="1"/>
  <c r="K28" i="135" s="1"/>
  <c r="L28" i="135" s="1"/>
  <c r="M28" i="135" s="1"/>
  <c r="Q28" i="135" s="1"/>
  <c r="P28" i="135" s="1"/>
  <c r="D29" i="135"/>
  <c r="F29" i="135" s="1"/>
  <c r="H29" i="135" s="1"/>
  <c r="K29" i="135" s="1"/>
  <c r="D38" i="135"/>
  <c r="F38" i="135" s="1"/>
  <c r="H38" i="135" s="1"/>
  <c r="K38" i="135" s="1"/>
  <c r="D39" i="135"/>
  <c r="F39" i="135" s="1"/>
  <c r="H39" i="135" s="1"/>
  <c r="K39" i="135" s="1"/>
  <c r="D40" i="135"/>
  <c r="F40" i="135" s="1"/>
  <c r="H40" i="135" s="1"/>
  <c r="K40" i="135" s="1"/>
  <c r="J40" i="135" s="1"/>
  <c r="D41" i="135"/>
  <c r="F41" i="135" s="1"/>
  <c r="H41" i="135" s="1"/>
  <c r="K41" i="135" s="1"/>
  <c r="L41" i="135" s="1"/>
  <c r="M41" i="135" s="1"/>
  <c r="Q41" i="135" s="1"/>
  <c r="P41" i="135" s="1"/>
  <c r="D5" i="135"/>
  <c r="F5" i="135" s="1"/>
  <c r="H5" i="135" s="1"/>
  <c r="K5" i="135" s="1"/>
  <c r="L5" i="135" s="1"/>
  <c r="M5" i="135" s="1"/>
  <c r="Q5" i="135" s="1"/>
  <c r="P5" i="135" s="1"/>
  <c r="D10" i="134"/>
  <c r="D11" i="134"/>
  <c r="F11" i="134" s="1"/>
  <c r="H11" i="134" s="1"/>
  <c r="K11" i="134" s="1"/>
  <c r="D16" i="134"/>
  <c r="F16" i="134" s="1"/>
  <c r="H16" i="134" s="1"/>
  <c r="K16" i="134" s="1"/>
  <c r="D17" i="134"/>
  <c r="F17" i="134" s="1"/>
  <c r="D22" i="134"/>
  <c r="D23" i="134"/>
  <c r="F23" i="134" s="1"/>
  <c r="H23" i="134" s="1"/>
  <c r="K23" i="134" s="1"/>
  <c r="D29" i="134"/>
  <c r="F29" i="134" s="1"/>
  <c r="H29" i="134" s="1"/>
  <c r="K29" i="134" s="1"/>
  <c r="J29" i="134" s="1"/>
  <c r="D35" i="134"/>
  <c r="F35" i="134" s="1"/>
  <c r="H35" i="134" s="1"/>
  <c r="K35" i="134" s="1"/>
  <c r="D37" i="134"/>
  <c r="F37" i="134" s="1"/>
  <c r="H37" i="134" s="1"/>
  <c r="K37" i="134" s="1"/>
  <c r="D40" i="134"/>
  <c r="F40" i="134" s="1"/>
  <c r="H40" i="134" s="1"/>
  <c r="K40" i="134" s="1"/>
  <c r="J40" i="134" s="1"/>
  <c r="D41" i="134"/>
  <c r="D7" i="136"/>
  <c r="D8" i="136"/>
  <c r="F8" i="136" s="1"/>
  <c r="H8" i="136" s="1"/>
  <c r="K8" i="136" s="1"/>
  <c r="D10" i="136"/>
  <c r="F10" i="136" s="1"/>
  <c r="H10" i="136" s="1"/>
  <c r="K10" i="136" s="1"/>
  <c r="D13" i="136"/>
  <c r="D19" i="136"/>
  <c r="D20" i="136"/>
  <c r="F20" i="136" s="1"/>
  <c r="D21" i="136"/>
  <c r="F21" i="136" s="1"/>
  <c r="H21" i="136" s="1"/>
  <c r="K21" i="136" s="1"/>
  <c r="D22" i="136"/>
  <c r="F22" i="136" s="1"/>
  <c r="H22" i="136" s="1"/>
  <c r="K22" i="136" s="1"/>
  <c r="D29" i="136"/>
  <c r="F29" i="136" s="1"/>
  <c r="H29" i="136" s="1"/>
  <c r="K29" i="136" s="1"/>
  <c r="L29" i="136" s="1"/>
  <c r="M29" i="136" s="1"/>
  <c r="Q29" i="136" s="1"/>
  <c r="P29" i="136" s="1"/>
  <c r="D31" i="136"/>
  <c r="D33" i="136"/>
  <c r="F33" i="136" s="1"/>
  <c r="H33" i="136" s="1"/>
  <c r="K33" i="136" s="1"/>
  <c r="D34" i="136"/>
  <c r="F34" i="136" s="1"/>
  <c r="H34" i="136" s="1"/>
  <c r="K34" i="136" s="1"/>
  <c r="D36" i="136"/>
  <c r="F36" i="136" s="1"/>
  <c r="H36" i="136" s="1"/>
  <c r="K36" i="136" s="1"/>
  <c r="D8" i="126"/>
  <c r="F8" i="126" s="1"/>
  <c r="H8" i="126" s="1"/>
  <c r="K8" i="126" s="1"/>
  <c r="D9" i="126"/>
  <c r="F9" i="126" s="1"/>
  <c r="H9" i="126" s="1"/>
  <c r="K9" i="126" s="1"/>
  <c r="D10" i="126"/>
  <c r="D11" i="126"/>
  <c r="F11" i="126" s="1"/>
  <c r="H11" i="126" s="1"/>
  <c r="K11" i="126" s="1"/>
  <c r="D12" i="126"/>
  <c r="F12" i="126" s="1"/>
  <c r="H12" i="126" s="1"/>
  <c r="K12" i="126" s="1"/>
  <c r="D20" i="126"/>
  <c r="F20" i="126" s="1"/>
  <c r="H20" i="126" s="1"/>
  <c r="K20" i="126" s="1"/>
  <c r="D21" i="126"/>
  <c r="F21" i="126" s="1"/>
  <c r="H21" i="126" s="1"/>
  <c r="K21" i="126" s="1"/>
  <c r="D22" i="126"/>
  <c r="D23" i="126"/>
  <c r="F23" i="126" s="1"/>
  <c r="H23" i="126" s="1"/>
  <c r="K23" i="126" s="1"/>
  <c r="D24" i="126"/>
  <c r="F24" i="126" s="1"/>
  <c r="H24" i="126" s="1"/>
  <c r="K24" i="126" s="1"/>
  <c r="D32" i="126"/>
  <c r="F32" i="126" s="1"/>
  <c r="H32" i="126" s="1"/>
  <c r="K32" i="126" s="1"/>
  <c r="D33" i="126"/>
  <c r="F33" i="126" s="1"/>
  <c r="H33" i="126" s="1"/>
  <c r="K33" i="126" s="1"/>
  <c r="D34" i="126"/>
  <c r="D35" i="126"/>
  <c r="F35" i="126" s="1"/>
  <c r="H35" i="126" s="1"/>
  <c r="K35" i="126" s="1"/>
  <c r="D36" i="126"/>
  <c r="F36" i="126" s="1"/>
  <c r="H36" i="126" s="1"/>
  <c r="K36" i="126" s="1"/>
  <c r="D7" i="179"/>
  <c r="F7" i="179" s="1"/>
  <c r="H7" i="179" s="1"/>
  <c r="K7" i="179" s="1"/>
  <c r="D11" i="179"/>
  <c r="D12" i="179"/>
  <c r="F12" i="179" s="1"/>
  <c r="H12" i="179" s="1"/>
  <c r="K12" i="179" s="1"/>
  <c r="D13" i="179"/>
  <c r="F13" i="179" s="1"/>
  <c r="H13" i="179" s="1"/>
  <c r="K13" i="179" s="1"/>
  <c r="D23" i="179"/>
  <c r="D24" i="179"/>
  <c r="F24" i="179" s="1"/>
  <c r="H24" i="179" s="1"/>
  <c r="K24" i="179" s="1"/>
  <c r="D25" i="179"/>
  <c r="F25" i="179" s="1"/>
  <c r="H25" i="179" s="1"/>
  <c r="K25" i="179" s="1"/>
  <c r="D31" i="179"/>
  <c r="F31" i="179" s="1"/>
  <c r="H31" i="179" s="1"/>
  <c r="K31" i="179" s="1"/>
  <c r="D36" i="179"/>
  <c r="F36" i="179" s="1"/>
  <c r="H36" i="179" s="1"/>
  <c r="K36" i="179" s="1"/>
  <c r="D37" i="179"/>
  <c r="F37" i="179" s="1"/>
  <c r="C6" i="143"/>
  <c r="C7" i="143"/>
  <c r="D7" i="143" s="1"/>
  <c r="F7" i="143" s="1"/>
  <c r="H7" i="143" s="1"/>
  <c r="K7" i="143" s="1"/>
  <c r="C8" i="143"/>
  <c r="D8" i="143" s="1"/>
  <c r="F8" i="143" s="1"/>
  <c r="H8" i="143" s="1"/>
  <c r="C9" i="143"/>
  <c r="C10" i="143"/>
  <c r="D10" i="143" s="1"/>
  <c r="F10" i="143" s="1"/>
  <c r="H10" i="143" s="1"/>
  <c r="K10" i="143" s="1"/>
  <c r="C11" i="143"/>
  <c r="C12" i="143"/>
  <c r="D12" i="143" s="1"/>
  <c r="F12" i="143" s="1"/>
  <c r="H12" i="143" s="1"/>
  <c r="K12" i="143" s="1"/>
  <c r="C13" i="143"/>
  <c r="C14" i="143"/>
  <c r="D14" i="143" s="1"/>
  <c r="F14" i="143" s="1"/>
  <c r="C15" i="143"/>
  <c r="C16" i="143"/>
  <c r="C17" i="143"/>
  <c r="C18" i="143"/>
  <c r="C19" i="143"/>
  <c r="D19" i="143" s="1"/>
  <c r="F19" i="143" s="1"/>
  <c r="H19" i="143" s="1"/>
  <c r="K19" i="143" s="1"/>
  <c r="C20" i="143"/>
  <c r="D20" i="143" s="1"/>
  <c r="F20" i="143" s="1"/>
  <c r="H20" i="143" s="1"/>
  <c r="K20" i="143" s="1"/>
  <c r="C21" i="143"/>
  <c r="C22" i="143"/>
  <c r="D22" i="143" s="1"/>
  <c r="F22" i="143" s="1"/>
  <c r="H22" i="143" s="1"/>
  <c r="K22" i="143" s="1"/>
  <c r="C23" i="143"/>
  <c r="C24" i="143"/>
  <c r="D24" i="143" s="1"/>
  <c r="C25" i="143"/>
  <c r="C26" i="143"/>
  <c r="C27" i="143"/>
  <c r="C28" i="143"/>
  <c r="C29" i="143"/>
  <c r="C30" i="143"/>
  <c r="C31" i="143"/>
  <c r="D31" i="143" s="1"/>
  <c r="F31" i="143" s="1"/>
  <c r="H31" i="143" s="1"/>
  <c r="K31" i="143" s="1"/>
  <c r="C32" i="143"/>
  <c r="D32" i="143" s="1"/>
  <c r="F32" i="143" s="1"/>
  <c r="H32" i="143" s="1"/>
  <c r="K32" i="143" s="1"/>
  <c r="C33" i="143"/>
  <c r="C34" i="143"/>
  <c r="C35" i="143"/>
  <c r="C36" i="143"/>
  <c r="C37" i="143"/>
  <c r="C38" i="143"/>
  <c r="C39" i="143"/>
  <c r="C40" i="143"/>
  <c r="C41" i="143"/>
  <c r="C5" i="143"/>
  <c r="D5" i="143" s="1"/>
  <c r="C6" i="177"/>
  <c r="D6" i="177" s="1"/>
  <c r="F6" i="177" s="1"/>
  <c r="H6" i="177" s="1"/>
  <c r="K6" i="177" s="1"/>
  <c r="C7" i="177"/>
  <c r="D7" i="177" s="1"/>
  <c r="F7" i="177" s="1"/>
  <c r="H7" i="177" s="1"/>
  <c r="K7" i="177" s="1"/>
  <c r="C8" i="177"/>
  <c r="D8" i="177" s="1"/>
  <c r="F8" i="177" s="1"/>
  <c r="H8" i="177" s="1"/>
  <c r="K8" i="177" s="1"/>
  <c r="C9" i="177"/>
  <c r="D9" i="177" s="1"/>
  <c r="C10" i="177"/>
  <c r="D10" i="177" s="1"/>
  <c r="C11" i="177"/>
  <c r="C12" i="177"/>
  <c r="C13" i="177"/>
  <c r="C14" i="177"/>
  <c r="C15" i="177"/>
  <c r="C16" i="177"/>
  <c r="C17" i="177"/>
  <c r="D17" i="177" s="1"/>
  <c r="F17" i="177" s="1"/>
  <c r="H17" i="177" s="1"/>
  <c r="K17" i="177" s="1"/>
  <c r="C18" i="177"/>
  <c r="C19" i="177"/>
  <c r="D19" i="177" s="1"/>
  <c r="C20" i="177"/>
  <c r="C21" i="177"/>
  <c r="C22" i="177"/>
  <c r="D22" i="177" s="1"/>
  <c r="F22" i="177" s="1"/>
  <c r="H22" i="177" s="1"/>
  <c r="K22" i="177" s="1"/>
  <c r="C23" i="177"/>
  <c r="C24" i="177"/>
  <c r="C25" i="177"/>
  <c r="C26" i="177"/>
  <c r="C27" i="177"/>
  <c r="C28" i="177"/>
  <c r="C29" i="177"/>
  <c r="D29" i="177" s="1"/>
  <c r="F29" i="177" s="1"/>
  <c r="H29" i="177" s="1"/>
  <c r="K29" i="177" s="1"/>
  <c r="C30" i="177"/>
  <c r="D30" i="177" s="1"/>
  <c r="C31" i="177"/>
  <c r="D31" i="177" s="1"/>
  <c r="C32" i="177"/>
  <c r="C33" i="177"/>
  <c r="C34" i="177"/>
  <c r="D34" i="177" s="1"/>
  <c r="F34" i="177" s="1"/>
  <c r="H34" i="177" s="1"/>
  <c r="K34" i="177" s="1"/>
  <c r="C35" i="177"/>
  <c r="C36" i="177"/>
  <c r="C37" i="177"/>
  <c r="C38" i="177"/>
  <c r="C39" i="177"/>
  <c r="C40" i="177"/>
  <c r="C41" i="177"/>
  <c r="D41" i="177" s="1"/>
  <c r="F41" i="177" s="1"/>
  <c r="H41" i="177" s="1"/>
  <c r="K41" i="177" s="1"/>
  <c r="C5" i="177"/>
  <c r="D5" i="177" s="1"/>
  <c r="F5" i="177" s="1"/>
  <c r="H5" i="177" s="1"/>
  <c r="K5" i="177" s="1"/>
  <c r="D8" i="129"/>
  <c r="F8" i="129" s="1"/>
  <c r="H8" i="129" s="1"/>
  <c r="D15" i="129"/>
  <c r="F15" i="129" s="1"/>
  <c r="H15" i="129" s="1"/>
  <c r="D16" i="129"/>
  <c r="F16" i="129" s="1"/>
  <c r="H16" i="129" s="1"/>
  <c r="D17" i="129"/>
  <c r="F17" i="129" s="1"/>
  <c r="H17" i="129" s="1"/>
  <c r="D29" i="129"/>
  <c r="F29" i="129" s="1"/>
  <c r="H29" i="129" s="1"/>
  <c r="D32" i="129"/>
  <c r="F32" i="129" s="1"/>
  <c r="H32" i="129" s="1"/>
  <c r="D41" i="129"/>
  <c r="F41" i="129" s="1"/>
  <c r="H41" i="129" s="1"/>
  <c r="C6" i="137"/>
  <c r="D6" i="137" s="1"/>
  <c r="F6" i="137" s="1"/>
  <c r="H6" i="137" s="1"/>
  <c r="K6" i="137" s="1"/>
  <c r="C7" i="137"/>
  <c r="D7" i="137" s="1"/>
  <c r="F7" i="137" s="1"/>
  <c r="H7" i="137" s="1"/>
  <c r="K7" i="137" s="1"/>
  <c r="C8" i="137"/>
  <c r="D8" i="137" s="1"/>
  <c r="F8" i="137" s="1"/>
  <c r="H8" i="137" s="1"/>
  <c r="K8" i="137" s="1"/>
  <c r="C9" i="137"/>
  <c r="C10" i="137"/>
  <c r="D10" i="137" s="1"/>
  <c r="F10" i="137" s="1"/>
  <c r="H10" i="137" s="1"/>
  <c r="K10" i="137" s="1"/>
  <c r="C11" i="137"/>
  <c r="C12" i="137"/>
  <c r="D12" i="137" s="1"/>
  <c r="F12" i="137" s="1"/>
  <c r="H12" i="137" s="1"/>
  <c r="K12" i="137" s="1"/>
  <c r="C13" i="137"/>
  <c r="D13" i="137" s="1"/>
  <c r="C14" i="137"/>
  <c r="C15" i="137"/>
  <c r="C16" i="137"/>
  <c r="D16" i="137" s="1"/>
  <c r="F16" i="137" s="1"/>
  <c r="H16" i="137" s="1"/>
  <c r="K16" i="137" s="1"/>
  <c r="C17" i="137"/>
  <c r="C18" i="137"/>
  <c r="D18" i="137" s="1"/>
  <c r="F18" i="137" s="1"/>
  <c r="H18" i="137" s="1"/>
  <c r="K18" i="137" s="1"/>
  <c r="J18" i="137" s="1"/>
  <c r="C19" i="137"/>
  <c r="D19" i="137" s="1"/>
  <c r="F19" i="137" s="1"/>
  <c r="H19" i="137" s="1"/>
  <c r="K19" i="137" s="1"/>
  <c r="C20" i="137"/>
  <c r="C21" i="137"/>
  <c r="D21" i="137"/>
  <c r="F21" i="137" s="1"/>
  <c r="H21" i="137" s="1"/>
  <c r="K21" i="137" s="1"/>
  <c r="C22" i="137"/>
  <c r="D22" i="137" s="1"/>
  <c r="F22" i="137" s="1"/>
  <c r="H22" i="137" s="1"/>
  <c r="K22" i="137" s="1"/>
  <c r="C23" i="137"/>
  <c r="C24" i="137"/>
  <c r="C25" i="137"/>
  <c r="C26" i="137"/>
  <c r="C27" i="137"/>
  <c r="D27" i="137" s="1"/>
  <c r="C28" i="137"/>
  <c r="D28" i="137" s="1"/>
  <c r="F28" i="137" s="1"/>
  <c r="H28" i="137" s="1"/>
  <c r="K28" i="137" s="1"/>
  <c r="C29" i="137"/>
  <c r="D29" i="137" s="1"/>
  <c r="F29" i="137" s="1"/>
  <c r="H29" i="137" s="1"/>
  <c r="K29" i="137" s="1"/>
  <c r="C30" i="137"/>
  <c r="C31" i="137"/>
  <c r="C32" i="137"/>
  <c r="C33" i="137"/>
  <c r="D33" i="137" s="1"/>
  <c r="F33" i="137" s="1"/>
  <c r="H33" i="137" s="1"/>
  <c r="K33" i="137" s="1"/>
  <c r="J33" i="137" s="1"/>
  <c r="C34" i="137"/>
  <c r="D34" i="137" s="1"/>
  <c r="F34" i="137" s="1"/>
  <c r="H34" i="137" s="1"/>
  <c r="K34" i="137" s="1"/>
  <c r="C35" i="137"/>
  <c r="C36" i="137"/>
  <c r="C37" i="137"/>
  <c r="C38" i="137"/>
  <c r="C39" i="137"/>
  <c r="D39" i="137" s="1"/>
  <c r="F39" i="137" s="1"/>
  <c r="H39" i="137" s="1"/>
  <c r="K39" i="137" s="1"/>
  <c r="C40" i="137"/>
  <c r="D40" i="137" s="1"/>
  <c r="F40" i="137" s="1"/>
  <c r="H40" i="137" s="1"/>
  <c r="K40" i="137" s="1"/>
  <c r="C41" i="137"/>
  <c r="D41" i="137" s="1"/>
  <c r="F41" i="137" s="1"/>
  <c r="H41" i="137" s="1"/>
  <c r="K41" i="137" s="1"/>
  <c r="C6" i="141"/>
  <c r="C7" i="141"/>
  <c r="C8" i="141"/>
  <c r="C9" i="141"/>
  <c r="D9" i="141" s="1"/>
  <c r="F9" i="141" s="1"/>
  <c r="H9" i="141" s="1"/>
  <c r="K9" i="141" s="1"/>
  <c r="C10" i="141"/>
  <c r="C11" i="141"/>
  <c r="C12" i="141"/>
  <c r="C13" i="141"/>
  <c r="D13" i="141" s="1"/>
  <c r="F13" i="141" s="1"/>
  <c r="H13" i="141" s="1"/>
  <c r="K13" i="141" s="1"/>
  <c r="C14" i="141"/>
  <c r="C15" i="141"/>
  <c r="C16" i="141"/>
  <c r="C17" i="141"/>
  <c r="C18" i="141"/>
  <c r="C19" i="141"/>
  <c r="C20" i="141"/>
  <c r="D20" i="141" s="1"/>
  <c r="F20" i="141" s="1"/>
  <c r="H20" i="141" s="1"/>
  <c r="K20" i="141" s="1"/>
  <c r="J20" i="141" s="1"/>
  <c r="C21" i="141"/>
  <c r="D21" i="141" s="1"/>
  <c r="F21" i="141" s="1"/>
  <c r="C22" i="141"/>
  <c r="C23" i="141"/>
  <c r="C24" i="141"/>
  <c r="C25" i="141"/>
  <c r="D25" i="141" s="1"/>
  <c r="C26" i="141"/>
  <c r="C27" i="141"/>
  <c r="C28" i="141"/>
  <c r="C29" i="141"/>
  <c r="C30" i="141"/>
  <c r="C31" i="141"/>
  <c r="C32" i="141"/>
  <c r="C33" i="141"/>
  <c r="D33" i="141" s="1"/>
  <c r="C34" i="141"/>
  <c r="C35" i="141"/>
  <c r="C36" i="141"/>
  <c r="C37" i="141"/>
  <c r="D37" i="141" s="1"/>
  <c r="C38" i="141"/>
  <c r="C39" i="141"/>
  <c r="C40" i="141"/>
  <c r="D40" i="141" s="1"/>
  <c r="C41" i="141"/>
  <c r="C6" i="142"/>
  <c r="C7" i="142"/>
  <c r="D7" i="142" s="1"/>
  <c r="C8" i="142"/>
  <c r="C9" i="142"/>
  <c r="C10" i="142"/>
  <c r="D10" i="142" s="1"/>
  <c r="F10" i="142" s="1"/>
  <c r="H10" i="142" s="1"/>
  <c r="K10" i="142" s="1"/>
  <c r="C11" i="142"/>
  <c r="C12" i="142"/>
  <c r="D12" i="142" s="1"/>
  <c r="C13" i="142"/>
  <c r="C14" i="142"/>
  <c r="C15" i="142"/>
  <c r="D15" i="142"/>
  <c r="F15" i="142" s="1"/>
  <c r="H15" i="142" s="1"/>
  <c r="K15" i="142" s="1"/>
  <c r="C16" i="142"/>
  <c r="C17" i="142"/>
  <c r="D17" i="142" s="1"/>
  <c r="C18" i="142"/>
  <c r="C19" i="142"/>
  <c r="C20" i="142"/>
  <c r="C21" i="142"/>
  <c r="D21" i="142" s="1"/>
  <c r="F21" i="142" s="1"/>
  <c r="H21" i="142" s="1"/>
  <c r="K21" i="142" s="1"/>
  <c r="C22" i="142"/>
  <c r="D22" i="142" s="1"/>
  <c r="F22" i="142" s="1"/>
  <c r="C23" i="142"/>
  <c r="D23" i="142" s="1"/>
  <c r="F23" i="142" s="1"/>
  <c r="H23" i="142" s="1"/>
  <c r="K23" i="142" s="1"/>
  <c r="C24" i="142"/>
  <c r="C25" i="142"/>
  <c r="C26" i="142"/>
  <c r="C27" i="142"/>
  <c r="D27" i="142" s="1"/>
  <c r="F27" i="142" s="1"/>
  <c r="C28" i="142"/>
  <c r="C29" i="142"/>
  <c r="D29" i="142" s="1"/>
  <c r="F29" i="142" s="1"/>
  <c r="H29" i="142" s="1"/>
  <c r="K29" i="142" s="1"/>
  <c r="C30" i="142"/>
  <c r="C31" i="142"/>
  <c r="C32" i="142"/>
  <c r="C33" i="142"/>
  <c r="D33" i="142" s="1"/>
  <c r="F33" i="142" s="1"/>
  <c r="H33" i="142" s="1"/>
  <c r="K33" i="142" s="1"/>
  <c r="C34" i="142"/>
  <c r="D34" i="142" s="1"/>
  <c r="C35" i="142"/>
  <c r="C36" i="142"/>
  <c r="C37" i="142"/>
  <c r="C38" i="142"/>
  <c r="C39" i="142"/>
  <c r="C40" i="142"/>
  <c r="D40" i="142" s="1"/>
  <c r="F40" i="142" s="1"/>
  <c r="H40" i="142" s="1"/>
  <c r="K40" i="142" s="1"/>
  <c r="L40" i="142" s="1"/>
  <c r="M40" i="142" s="1"/>
  <c r="Q40" i="142" s="1"/>
  <c r="P40" i="142" s="1"/>
  <c r="C6" i="144"/>
  <c r="C7" i="144"/>
  <c r="D7" i="144" s="1"/>
  <c r="F7" i="144" s="1"/>
  <c r="H7" i="144" s="1"/>
  <c r="K7" i="144" s="1"/>
  <c r="C8" i="144"/>
  <c r="D8" i="144"/>
  <c r="F8" i="144" s="1"/>
  <c r="H8" i="144" s="1"/>
  <c r="K8" i="144" s="1"/>
  <c r="C9" i="144"/>
  <c r="D9" i="144" s="1"/>
  <c r="F9" i="144" s="1"/>
  <c r="H9" i="144" s="1"/>
  <c r="K9" i="144" s="1"/>
  <c r="L9" i="144" s="1"/>
  <c r="M9" i="144" s="1"/>
  <c r="Q9" i="144" s="1"/>
  <c r="P9" i="144" s="1"/>
  <c r="C10" i="144"/>
  <c r="D10" i="144" s="1"/>
  <c r="F10" i="144" s="1"/>
  <c r="H10" i="144" s="1"/>
  <c r="K10" i="144" s="1"/>
  <c r="J10" i="144" s="1"/>
  <c r="C11" i="144"/>
  <c r="D11" i="144" s="1"/>
  <c r="F11" i="144" s="1"/>
  <c r="H11" i="144" s="1"/>
  <c r="K11" i="144" s="1"/>
  <c r="C12" i="144"/>
  <c r="C13" i="144"/>
  <c r="C14" i="144"/>
  <c r="C15" i="144"/>
  <c r="D15" i="144" s="1"/>
  <c r="C16" i="144"/>
  <c r="D16" i="144" s="1"/>
  <c r="F16" i="144" s="1"/>
  <c r="H16" i="144" s="1"/>
  <c r="K16" i="144" s="1"/>
  <c r="C17" i="144"/>
  <c r="C18" i="144"/>
  <c r="D18" i="144" s="1"/>
  <c r="F18" i="144" s="1"/>
  <c r="H18" i="144" s="1"/>
  <c r="K18" i="144" s="1"/>
  <c r="C19" i="144"/>
  <c r="C20" i="144"/>
  <c r="D20" i="144" s="1"/>
  <c r="F20" i="144" s="1"/>
  <c r="H20" i="144" s="1"/>
  <c r="K20" i="144" s="1"/>
  <c r="C21" i="144"/>
  <c r="C22" i="144"/>
  <c r="C23" i="144"/>
  <c r="C24" i="144"/>
  <c r="D24" i="144" s="1"/>
  <c r="F24" i="144" s="1"/>
  <c r="H24" i="144" s="1"/>
  <c r="K24" i="144" s="1"/>
  <c r="C25" i="144"/>
  <c r="C26" i="144"/>
  <c r="C27" i="144"/>
  <c r="C28" i="144"/>
  <c r="D28" i="144" s="1"/>
  <c r="F28" i="144" s="1"/>
  <c r="H28" i="144" s="1"/>
  <c r="K28" i="144" s="1"/>
  <c r="C29" i="144"/>
  <c r="D29" i="144" s="1"/>
  <c r="C30" i="144"/>
  <c r="C31" i="144"/>
  <c r="C32" i="144"/>
  <c r="D32" i="144" s="1"/>
  <c r="F32" i="144" s="1"/>
  <c r="H32" i="144" s="1"/>
  <c r="K32" i="144" s="1"/>
  <c r="C33" i="144"/>
  <c r="D33" i="144" s="1"/>
  <c r="F33" i="144" s="1"/>
  <c r="H33" i="144" s="1"/>
  <c r="K33" i="144" s="1"/>
  <c r="L33" i="144" s="1"/>
  <c r="M33" i="144" s="1"/>
  <c r="Q33" i="144" s="1"/>
  <c r="P33" i="144" s="1"/>
  <c r="C34" i="144"/>
  <c r="C35" i="144"/>
  <c r="C36" i="144"/>
  <c r="D36" i="144" s="1"/>
  <c r="C37" i="144"/>
  <c r="C38" i="144"/>
  <c r="D38" i="144" s="1"/>
  <c r="F38" i="144" s="1"/>
  <c r="H38" i="144" s="1"/>
  <c r="K38" i="144" s="1"/>
  <c r="L38" i="144" s="1"/>
  <c r="M38" i="144" s="1"/>
  <c r="Q38" i="144" s="1"/>
  <c r="P38" i="144" s="1"/>
  <c r="C39" i="144"/>
  <c r="D39" i="144" s="1"/>
  <c r="F39" i="144" s="1"/>
  <c r="C40" i="144"/>
  <c r="C41" i="144"/>
  <c r="C13" i="173"/>
  <c r="D13" i="173" s="1"/>
  <c r="F13" i="173" s="1"/>
  <c r="H13" i="173" s="1"/>
  <c r="K13" i="173" s="1"/>
  <c r="C14" i="173"/>
  <c r="D14" i="173" s="1"/>
  <c r="C15" i="173"/>
  <c r="C16" i="173"/>
  <c r="C17" i="173"/>
  <c r="D17" i="173" s="1"/>
  <c r="F17" i="173" s="1"/>
  <c r="H17" i="173" s="1"/>
  <c r="K17" i="173" s="1"/>
  <c r="C18" i="173"/>
  <c r="D18" i="173" s="1"/>
  <c r="F18" i="173" s="1"/>
  <c r="H18" i="173" s="1"/>
  <c r="K18" i="173" s="1"/>
  <c r="C19" i="173"/>
  <c r="D19" i="173" s="1"/>
  <c r="F19" i="173" s="1"/>
  <c r="H19" i="173" s="1"/>
  <c r="K19" i="173" s="1"/>
  <c r="C20" i="173"/>
  <c r="C21" i="173"/>
  <c r="C22" i="173"/>
  <c r="D22" i="173" s="1"/>
  <c r="F22" i="173" s="1"/>
  <c r="H22" i="173" s="1"/>
  <c r="K22" i="173" s="1"/>
  <c r="C23" i="173"/>
  <c r="C24" i="173"/>
  <c r="D24" i="173" s="1"/>
  <c r="F24" i="173" s="1"/>
  <c r="H24" i="173" s="1"/>
  <c r="K24" i="173" s="1"/>
  <c r="C25" i="173"/>
  <c r="C26" i="173"/>
  <c r="D26" i="173" s="1"/>
  <c r="F26" i="173" s="1"/>
  <c r="H26" i="173" s="1"/>
  <c r="K26" i="173" s="1"/>
  <c r="J26" i="173" s="1"/>
  <c r="C27" i="173"/>
  <c r="D27" i="173" s="1"/>
  <c r="F27" i="173" s="1"/>
  <c r="H27" i="173" s="1"/>
  <c r="C28" i="173"/>
  <c r="D28" i="173" s="1"/>
  <c r="F28" i="173" s="1"/>
  <c r="H28" i="173" s="1"/>
  <c r="K28" i="173" s="1"/>
  <c r="L28" i="173" s="1"/>
  <c r="M28" i="173" s="1"/>
  <c r="Q28" i="173" s="1"/>
  <c r="P28" i="173" s="1"/>
  <c r="C29" i="173"/>
  <c r="D29" i="173" s="1"/>
  <c r="F29" i="173" s="1"/>
  <c r="C30" i="173"/>
  <c r="D30" i="173" s="1"/>
  <c r="F30" i="173" s="1"/>
  <c r="H30" i="173" s="1"/>
  <c r="K30" i="173" s="1"/>
  <c r="C31" i="173"/>
  <c r="C32" i="173"/>
  <c r="C33" i="173"/>
  <c r="D33" i="173" s="1"/>
  <c r="F33" i="173" s="1"/>
  <c r="H33" i="173" s="1"/>
  <c r="K33" i="173" s="1"/>
  <c r="C34" i="173"/>
  <c r="D34" i="173" s="1"/>
  <c r="F34" i="173" s="1"/>
  <c r="H34" i="173" s="1"/>
  <c r="K34" i="173" s="1"/>
  <c r="C35" i="173"/>
  <c r="C36" i="173"/>
  <c r="D36" i="173" s="1"/>
  <c r="F36" i="173" s="1"/>
  <c r="H36" i="173" s="1"/>
  <c r="K36" i="173" s="1"/>
  <c r="C37" i="173"/>
  <c r="D37" i="173" s="1"/>
  <c r="F37" i="173" s="1"/>
  <c r="H37" i="173" s="1"/>
  <c r="K37" i="173" s="1"/>
  <c r="C38" i="173"/>
  <c r="D38" i="173" s="1"/>
  <c r="C39" i="173"/>
  <c r="D39" i="173" s="1"/>
  <c r="C40" i="173"/>
  <c r="C41" i="173"/>
  <c r="D41" i="173" s="1"/>
  <c r="F41" i="173" s="1"/>
  <c r="H41" i="173" s="1"/>
  <c r="K41" i="173" s="1"/>
  <c r="J41" i="173" s="1"/>
  <c r="C6" i="147"/>
  <c r="C7" i="147"/>
  <c r="C8" i="147"/>
  <c r="C9" i="147"/>
  <c r="C10" i="147"/>
  <c r="C11" i="147"/>
  <c r="C12" i="147"/>
  <c r="C13" i="147"/>
  <c r="C14" i="147"/>
  <c r="D14" i="147" s="1"/>
  <c r="F14" i="147" s="1"/>
  <c r="H14" i="147" s="1"/>
  <c r="K14" i="147" s="1"/>
  <c r="C15" i="147"/>
  <c r="C16" i="147"/>
  <c r="D16" i="147" s="1"/>
  <c r="F16" i="147" s="1"/>
  <c r="H16" i="147" s="1"/>
  <c r="K16" i="147" s="1"/>
  <c r="C17" i="147"/>
  <c r="D17" i="147" s="1"/>
  <c r="C18" i="147"/>
  <c r="C19" i="147"/>
  <c r="C20" i="147"/>
  <c r="C21" i="147"/>
  <c r="C22" i="147"/>
  <c r="C23" i="147"/>
  <c r="C24" i="147"/>
  <c r="C25" i="147"/>
  <c r="C26" i="147"/>
  <c r="C27" i="147"/>
  <c r="D27" i="147" s="1"/>
  <c r="F27" i="147" s="1"/>
  <c r="C28" i="147"/>
  <c r="D28" i="147" s="1"/>
  <c r="C29" i="147"/>
  <c r="D29" i="147" s="1"/>
  <c r="F29" i="147" s="1"/>
  <c r="H29" i="147" s="1"/>
  <c r="K29" i="147" s="1"/>
  <c r="C30" i="147"/>
  <c r="C31" i="147"/>
  <c r="C32" i="147"/>
  <c r="C33" i="147"/>
  <c r="C34" i="147"/>
  <c r="C35" i="147"/>
  <c r="C36" i="147"/>
  <c r="C37" i="147"/>
  <c r="C38" i="147"/>
  <c r="D38" i="147" s="1"/>
  <c r="F38" i="147" s="1"/>
  <c r="H38" i="147" s="1"/>
  <c r="K38" i="147" s="1"/>
  <c r="C39" i="147"/>
  <c r="D39" i="147" s="1"/>
  <c r="C40" i="147"/>
  <c r="D40" i="147" s="1"/>
  <c r="F40" i="147" s="1"/>
  <c r="H40" i="147" s="1"/>
  <c r="K40" i="147" s="1"/>
  <c r="C41" i="147"/>
  <c r="D41" i="147" s="1"/>
  <c r="F41" i="147" s="1"/>
  <c r="H41" i="147" s="1"/>
  <c r="K41" i="147" s="1"/>
  <c r="C6" i="148"/>
  <c r="C7" i="148"/>
  <c r="D7" i="148" s="1"/>
  <c r="F7" i="148" s="1"/>
  <c r="C8" i="148"/>
  <c r="C9" i="148"/>
  <c r="D9" i="148" s="1"/>
  <c r="F9" i="148" s="1"/>
  <c r="H9" i="148" s="1"/>
  <c r="K9" i="148" s="1"/>
  <c r="C10" i="148"/>
  <c r="D10" i="148" s="1"/>
  <c r="F10" i="148" s="1"/>
  <c r="H10" i="148" s="1"/>
  <c r="K10" i="148" s="1"/>
  <c r="C11" i="148"/>
  <c r="D11" i="148" s="1"/>
  <c r="F11" i="148" s="1"/>
  <c r="H11" i="148" s="1"/>
  <c r="K11" i="148" s="1"/>
  <c r="C12" i="148"/>
  <c r="C13" i="148"/>
  <c r="C14" i="148"/>
  <c r="C15" i="148"/>
  <c r="D15" i="148" s="1"/>
  <c r="F15" i="148" s="1"/>
  <c r="H15" i="148" s="1"/>
  <c r="K15" i="148" s="1"/>
  <c r="C16" i="148"/>
  <c r="D16" i="148" s="1"/>
  <c r="F16" i="148" s="1"/>
  <c r="H16" i="148" s="1"/>
  <c r="K16" i="148" s="1"/>
  <c r="C17" i="148"/>
  <c r="D17" i="148" s="1"/>
  <c r="F17" i="148" s="1"/>
  <c r="H17" i="148" s="1"/>
  <c r="K17" i="148" s="1"/>
  <c r="C18" i="148"/>
  <c r="D18" i="148"/>
  <c r="F18" i="148" s="1"/>
  <c r="H18" i="148" s="1"/>
  <c r="K18" i="148" s="1"/>
  <c r="C19" i="148"/>
  <c r="D19" i="148" s="1"/>
  <c r="F19" i="148" s="1"/>
  <c r="C20" i="148"/>
  <c r="C21" i="148"/>
  <c r="D21" i="148" s="1"/>
  <c r="F21" i="148" s="1"/>
  <c r="H21" i="148" s="1"/>
  <c r="K21" i="148" s="1"/>
  <c r="J21" i="148" s="1"/>
  <c r="C22" i="148"/>
  <c r="D22" i="148" s="1"/>
  <c r="C23" i="148"/>
  <c r="D23" i="148" s="1"/>
  <c r="F23" i="148" s="1"/>
  <c r="H23" i="148" s="1"/>
  <c r="K23" i="148" s="1"/>
  <c r="L23" i="148" s="1"/>
  <c r="M23" i="148" s="1"/>
  <c r="Q23" i="148" s="1"/>
  <c r="P23" i="148" s="1"/>
  <c r="C24" i="148"/>
  <c r="D24" i="148" s="1"/>
  <c r="C25" i="148"/>
  <c r="D25" i="148"/>
  <c r="F25" i="148" s="1"/>
  <c r="H25" i="148" s="1"/>
  <c r="K25" i="148" s="1"/>
  <c r="C26" i="148"/>
  <c r="D26" i="148" s="1"/>
  <c r="F26" i="148" s="1"/>
  <c r="H26" i="148" s="1"/>
  <c r="K26" i="148" s="1"/>
  <c r="J26" i="148" s="1"/>
  <c r="C27" i="148"/>
  <c r="D27" i="148" s="1"/>
  <c r="F27" i="148" s="1"/>
  <c r="H27" i="148" s="1"/>
  <c r="K27" i="148" s="1"/>
  <c r="C28" i="148"/>
  <c r="C29" i="148"/>
  <c r="C30" i="148"/>
  <c r="C31" i="148"/>
  <c r="C32" i="148"/>
  <c r="C33" i="148"/>
  <c r="D33" i="148" s="1"/>
  <c r="F33" i="148" s="1"/>
  <c r="C34" i="148"/>
  <c r="D34" i="148" s="1"/>
  <c r="F34" i="148" s="1"/>
  <c r="H34" i="148" s="1"/>
  <c r="K34" i="148" s="1"/>
  <c r="C35" i="148"/>
  <c r="D35" i="148" s="1"/>
  <c r="F35" i="148" s="1"/>
  <c r="H35" i="148" s="1"/>
  <c r="K35" i="148" s="1"/>
  <c r="C36" i="148"/>
  <c r="C37" i="148"/>
  <c r="C38" i="148"/>
  <c r="D38" i="148" s="1"/>
  <c r="F38" i="148" s="1"/>
  <c r="H38" i="148" s="1"/>
  <c r="K38" i="148" s="1"/>
  <c r="C39" i="148"/>
  <c r="D39" i="148" s="1"/>
  <c r="F39" i="148" s="1"/>
  <c r="H39" i="148" s="1"/>
  <c r="K39" i="148" s="1"/>
  <c r="C40" i="148"/>
  <c r="C41" i="148"/>
  <c r="C6" i="150"/>
  <c r="C7" i="150"/>
  <c r="C8" i="150"/>
  <c r="C9" i="150"/>
  <c r="C10" i="150"/>
  <c r="C11" i="150"/>
  <c r="D11" i="150" s="1"/>
  <c r="F11" i="150" s="1"/>
  <c r="H11" i="150" s="1"/>
  <c r="K11" i="150" s="1"/>
  <c r="C12" i="150"/>
  <c r="D12" i="150" s="1"/>
  <c r="F12" i="150" s="1"/>
  <c r="H12" i="150" s="1"/>
  <c r="K12" i="150" s="1"/>
  <c r="C13" i="150"/>
  <c r="C14" i="150"/>
  <c r="D14" i="150" s="1"/>
  <c r="F14" i="150" s="1"/>
  <c r="H14" i="150" s="1"/>
  <c r="K14" i="150" s="1"/>
  <c r="C15" i="150"/>
  <c r="D15" i="150" s="1"/>
  <c r="F15" i="150" s="1"/>
  <c r="H15" i="150" s="1"/>
  <c r="K15" i="150" s="1"/>
  <c r="C16" i="150"/>
  <c r="D16" i="150" s="1"/>
  <c r="F16" i="150" s="1"/>
  <c r="H16" i="150" s="1"/>
  <c r="K16" i="150" s="1"/>
  <c r="L16" i="150" s="1"/>
  <c r="M16" i="150" s="1"/>
  <c r="Q16" i="150" s="1"/>
  <c r="P16" i="150" s="1"/>
  <c r="C17" i="150"/>
  <c r="D17" i="150" s="1"/>
  <c r="F17" i="150" s="1"/>
  <c r="H17" i="150" s="1"/>
  <c r="K17" i="150" s="1"/>
  <c r="C18" i="150"/>
  <c r="C19" i="150"/>
  <c r="C20" i="150"/>
  <c r="C21" i="150"/>
  <c r="C22" i="150"/>
  <c r="C23" i="150"/>
  <c r="D23" i="150" s="1"/>
  <c r="F23" i="150" s="1"/>
  <c r="H23" i="150" s="1"/>
  <c r="K23" i="150" s="1"/>
  <c r="L23" i="150" s="1"/>
  <c r="M23" i="150" s="1"/>
  <c r="Q23" i="150" s="1"/>
  <c r="P23" i="150" s="1"/>
  <c r="C24" i="150"/>
  <c r="C25" i="150"/>
  <c r="C26" i="150"/>
  <c r="C27" i="150"/>
  <c r="D27" i="150" s="1"/>
  <c r="F27" i="150" s="1"/>
  <c r="H27" i="150" s="1"/>
  <c r="K27" i="150" s="1"/>
  <c r="C28" i="150"/>
  <c r="C29" i="150"/>
  <c r="C30" i="150"/>
  <c r="C31" i="150"/>
  <c r="C32" i="150"/>
  <c r="C33" i="150"/>
  <c r="D33" i="150" s="1"/>
  <c r="F33" i="150" s="1"/>
  <c r="H33" i="150" s="1"/>
  <c r="K33" i="150" s="1"/>
  <c r="C34" i="150"/>
  <c r="C35" i="150"/>
  <c r="C36" i="150"/>
  <c r="C37" i="150"/>
  <c r="C38" i="150"/>
  <c r="C39" i="150"/>
  <c r="C40" i="150"/>
  <c r="D40" i="150" s="1"/>
  <c r="F40" i="150" s="1"/>
  <c r="H40" i="150" s="1"/>
  <c r="K40" i="150" s="1"/>
  <c r="C41" i="150"/>
  <c r="C6" i="152"/>
  <c r="D6" i="152" s="1"/>
  <c r="F6" i="152" s="1"/>
  <c r="H6" i="152" s="1"/>
  <c r="K6" i="152" s="1"/>
  <c r="C7" i="152"/>
  <c r="C8" i="152"/>
  <c r="D8" i="152" s="1"/>
  <c r="F8" i="152" s="1"/>
  <c r="H8" i="152" s="1"/>
  <c r="K8" i="152" s="1"/>
  <c r="L8" i="152" s="1"/>
  <c r="M8" i="152" s="1"/>
  <c r="Q8" i="152" s="1"/>
  <c r="P8" i="152" s="1"/>
  <c r="C9" i="152"/>
  <c r="D9" i="152" s="1"/>
  <c r="F9" i="152" s="1"/>
  <c r="H9" i="152" s="1"/>
  <c r="K9" i="152" s="1"/>
  <c r="C10" i="152"/>
  <c r="D10" i="152" s="1"/>
  <c r="F10" i="152" s="1"/>
  <c r="H10" i="152" s="1"/>
  <c r="K10" i="152" s="1"/>
  <c r="L10" i="152" s="1"/>
  <c r="M10" i="152" s="1"/>
  <c r="Q10" i="152" s="1"/>
  <c r="P10" i="152" s="1"/>
  <c r="C11" i="152"/>
  <c r="D11" i="152" s="1"/>
  <c r="F11" i="152" s="1"/>
  <c r="H11" i="152" s="1"/>
  <c r="K11" i="152" s="1"/>
  <c r="C12" i="152"/>
  <c r="D12" i="152" s="1"/>
  <c r="F12" i="152" s="1"/>
  <c r="H12" i="152" s="1"/>
  <c r="K12" i="152" s="1"/>
  <c r="C13" i="152"/>
  <c r="D13" i="152" s="1"/>
  <c r="F13" i="152" s="1"/>
  <c r="H13" i="152" s="1"/>
  <c r="K13" i="152" s="1"/>
  <c r="C14" i="152"/>
  <c r="C15" i="152"/>
  <c r="D15" i="152" s="1"/>
  <c r="F15" i="152" s="1"/>
  <c r="H15" i="152" s="1"/>
  <c r="K15" i="152" s="1"/>
  <c r="J15" i="152" s="1"/>
  <c r="C16" i="152"/>
  <c r="D16" i="152" s="1"/>
  <c r="F16" i="152" s="1"/>
  <c r="H16" i="152" s="1"/>
  <c r="K16" i="152" s="1"/>
  <c r="C17" i="152"/>
  <c r="D17" i="152" s="1"/>
  <c r="F17" i="152" s="1"/>
  <c r="H17" i="152" s="1"/>
  <c r="K17" i="152" s="1"/>
  <c r="C18" i="152"/>
  <c r="D18" i="152" s="1"/>
  <c r="F18" i="152" s="1"/>
  <c r="H18" i="152" s="1"/>
  <c r="K18" i="152" s="1"/>
  <c r="C19" i="152"/>
  <c r="C20" i="152"/>
  <c r="D20" i="152" s="1"/>
  <c r="F20" i="152" s="1"/>
  <c r="H20" i="152" s="1"/>
  <c r="K20" i="152" s="1"/>
  <c r="L20" i="152" s="1"/>
  <c r="M20" i="152" s="1"/>
  <c r="Q20" i="152" s="1"/>
  <c r="P20" i="152" s="1"/>
  <c r="C21" i="152"/>
  <c r="D21" i="152" s="1"/>
  <c r="F21" i="152" s="1"/>
  <c r="H21" i="152" s="1"/>
  <c r="K21" i="152" s="1"/>
  <c r="C22" i="152"/>
  <c r="C23" i="152"/>
  <c r="C24" i="152"/>
  <c r="C25" i="152"/>
  <c r="C26" i="152"/>
  <c r="D26" i="152" s="1"/>
  <c r="C27" i="152"/>
  <c r="D27" i="152" s="1"/>
  <c r="F27" i="152" s="1"/>
  <c r="H27" i="152" s="1"/>
  <c r="K27" i="152" s="1"/>
  <c r="C28" i="152"/>
  <c r="D28" i="152" s="1"/>
  <c r="F28" i="152" s="1"/>
  <c r="H28" i="152" s="1"/>
  <c r="K28" i="152" s="1"/>
  <c r="C29" i="152"/>
  <c r="C30" i="152"/>
  <c r="C31" i="152"/>
  <c r="C32" i="152"/>
  <c r="C33" i="152"/>
  <c r="C34" i="152"/>
  <c r="C35" i="152"/>
  <c r="C36" i="152"/>
  <c r="C37" i="152"/>
  <c r="C38" i="152"/>
  <c r="D38" i="152" s="1"/>
  <c r="F38" i="152" s="1"/>
  <c r="H38" i="152" s="1"/>
  <c r="K38" i="152" s="1"/>
  <c r="C39" i="152"/>
  <c r="D39" i="152" s="1"/>
  <c r="F39" i="152" s="1"/>
  <c r="H39" i="152" s="1"/>
  <c r="K39" i="152" s="1"/>
  <c r="C40" i="152"/>
  <c r="D40" i="152" s="1"/>
  <c r="F40" i="152" s="1"/>
  <c r="H40" i="152" s="1"/>
  <c r="K40" i="152" s="1"/>
  <c r="C6" i="153"/>
  <c r="D6" i="153" s="1"/>
  <c r="F6" i="153" s="1"/>
  <c r="H6" i="153" s="1"/>
  <c r="K6" i="153" s="1"/>
  <c r="C7" i="153"/>
  <c r="D7" i="153" s="1"/>
  <c r="F7" i="153" s="1"/>
  <c r="H7" i="153" s="1"/>
  <c r="K7" i="153" s="1"/>
  <c r="C8" i="153"/>
  <c r="D8" i="153" s="1"/>
  <c r="F8" i="153" s="1"/>
  <c r="H8" i="153" s="1"/>
  <c r="K8" i="153" s="1"/>
  <c r="C9" i="153"/>
  <c r="D9" i="153" s="1"/>
  <c r="F9" i="153" s="1"/>
  <c r="H9" i="153" s="1"/>
  <c r="K9" i="153" s="1"/>
  <c r="C10" i="153"/>
  <c r="C11" i="153"/>
  <c r="D11" i="153" s="1"/>
  <c r="F11" i="153" s="1"/>
  <c r="H11" i="153" s="1"/>
  <c r="K11" i="153" s="1"/>
  <c r="C12" i="153"/>
  <c r="C13" i="153"/>
  <c r="D13" i="153" s="1"/>
  <c r="F13" i="153" s="1"/>
  <c r="H13" i="153" s="1"/>
  <c r="K13" i="153" s="1"/>
  <c r="C14" i="153"/>
  <c r="C15" i="153"/>
  <c r="D15" i="153" s="1"/>
  <c r="F15" i="153" s="1"/>
  <c r="H15" i="153" s="1"/>
  <c r="K15" i="153" s="1"/>
  <c r="L15" i="153" s="1"/>
  <c r="M15" i="153" s="1"/>
  <c r="Q15" i="153" s="1"/>
  <c r="P15" i="153" s="1"/>
  <c r="C16" i="153"/>
  <c r="D16" i="153" s="1"/>
  <c r="F16" i="153" s="1"/>
  <c r="H16" i="153" s="1"/>
  <c r="K16" i="153" s="1"/>
  <c r="C17" i="153"/>
  <c r="D17" i="153" s="1"/>
  <c r="F17" i="153" s="1"/>
  <c r="H17" i="153" s="1"/>
  <c r="K17" i="153" s="1"/>
  <c r="L17" i="153" s="1"/>
  <c r="M17" i="153" s="1"/>
  <c r="Q17" i="153" s="1"/>
  <c r="P17" i="153" s="1"/>
  <c r="C18" i="153"/>
  <c r="D18" i="153" s="1"/>
  <c r="F18" i="153" s="1"/>
  <c r="H18" i="153" s="1"/>
  <c r="K18" i="153" s="1"/>
  <c r="C19" i="153"/>
  <c r="D19" i="153" s="1"/>
  <c r="F19" i="153" s="1"/>
  <c r="H19" i="153" s="1"/>
  <c r="K19" i="153" s="1"/>
  <c r="C20" i="153"/>
  <c r="D20" i="153" s="1"/>
  <c r="F20" i="153" s="1"/>
  <c r="H20" i="153" s="1"/>
  <c r="K20" i="153" s="1"/>
  <c r="J20" i="153" s="1"/>
  <c r="C21" i="153"/>
  <c r="D21" i="153" s="1"/>
  <c r="F21" i="153" s="1"/>
  <c r="H21" i="153" s="1"/>
  <c r="K21" i="153" s="1"/>
  <c r="C22" i="153"/>
  <c r="C23" i="153"/>
  <c r="C24" i="153"/>
  <c r="C25" i="153"/>
  <c r="D25" i="153" s="1"/>
  <c r="F25" i="153" s="1"/>
  <c r="H25" i="153" s="1"/>
  <c r="K25" i="153" s="1"/>
  <c r="J25" i="153" s="1"/>
  <c r="C26" i="153"/>
  <c r="C27" i="153"/>
  <c r="C28" i="153"/>
  <c r="D28" i="153" s="1"/>
  <c r="F28" i="153" s="1"/>
  <c r="H28" i="153" s="1"/>
  <c r="K28" i="153" s="1"/>
  <c r="C29" i="153"/>
  <c r="D29" i="153" s="1"/>
  <c r="F29" i="153" s="1"/>
  <c r="H29" i="153" s="1"/>
  <c r="K29" i="153" s="1"/>
  <c r="J29" i="153" s="1"/>
  <c r="C30" i="153"/>
  <c r="D30" i="153" s="1"/>
  <c r="F30" i="153" s="1"/>
  <c r="H30" i="153" s="1"/>
  <c r="K30" i="153" s="1"/>
  <c r="L30" i="153" s="1"/>
  <c r="M30" i="153" s="1"/>
  <c r="Q30" i="153" s="1"/>
  <c r="P30" i="153" s="1"/>
  <c r="C31" i="153"/>
  <c r="C32" i="153"/>
  <c r="D32" i="153" s="1"/>
  <c r="C33" i="153"/>
  <c r="C34" i="153"/>
  <c r="C35" i="153"/>
  <c r="C36" i="153"/>
  <c r="C37" i="153"/>
  <c r="C38" i="153"/>
  <c r="C39" i="153"/>
  <c r="C40" i="153"/>
  <c r="C41" i="153"/>
  <c r="D41" i="153" s="1"/>
  <c r="F41" i="153" s="1"/>
  <c r="H41" i="153" s="1"/>
  <c r="K41" i="153" s="1"/>
  <c r="C5" i="137"/>
  <c r="C5" i="141"/>
  <c r="D5" i="141" s="1"/>
  <c r="F5" i="141" s="1"/>
  <c r="H5" i="141" s="1"/>
  <c r="K5" i="141" s="1"/>
  <c r="L5" i="141" s="1"/>
  <c r="M5" i="141" s="1"/>
  <c r="Q5" i="141" s="1"/>
  <c r="P5" i="141" s="1"/>
  <c r="C5" i="142"/>
  <c r="D5" i="142" s="1"/>
  <c r="F5" i="142" s="1"/>
  <c r="H5" i="142" s="1"/>
  <c r="K5" i="142" s="1"/>
  <c r="J5" i="142" s="1"/>
  <c r="C5" i="144"/>
  <c r="D5" i="144" s="1"/>
  <c r="F5" i="144" s="1"/>
  <c r="H5" i="144" s="1"/>
  <c r="K5" i="144" s="1"/>
  <c r="C5" i="147"/>
  <c r="D5" i="147" s="1"/>
  <c r="F5" i="147" s="1"/>
  <c r="H5" i="147" s="1"/>
  <c r="K5" i="147" s="1"/>
  <c r="C5" i="148"/>
  <c r="D5" i="148" s="1"/>
  <c r="F5" i="148" s="1"/>
  <c r="H5" i="148" s="1"/>
  <c r="K5" i="148" s="1"/>
  <c r="C5" i="150"/>
  <c r="C5" i="152"/>
  <c r="D5" i="152" s="1"/>
  <c r="F5" i="152" s="1"/>
  <c r="H5" i="152" s="1"/>
  <c r="K5" i="152" s="1"/>
  <c r="C5" i="153"/>
  <c r="D21" i="173"/>
  <c r="F21" i="173" s="1"/>
  <c r="H21" i="173" s="1"/>
  <c r="K21" i="173" s="1"/>
  <c r="D22" i="144"/>
  <c r="F22" i="144" s="1"/>
  <c r="H22" i="144" s="1"/>
  <c r="K22" i="144" s="1"/>
  <c r="J22" i="144" s="1"/>
  <c r="D6" i="141"/>
  <c r="F6" i="141" s="1"/>
  <c r="H6" i="141" s="1"/>
  <c r="K6" i="141" s="1"/>
  <c r="D19" i="141"/>
  <c r="F19" i="141" s="1"/>
  <c r="F5" i="143"/>
  <c r="H5" i="143" s="1"/>
  <c r="K5" i="143" s="1"/>
  <c r="D9" i="143"/>
  <c r="D13" i="143"/>
  <c r="F13" i="143" s="1"/>
  <c r="H13" i="143" s="1"/>
  <c r="K13" i="143" s="1"/>
  <c r="H14" i="143"/>
  <c r="K14" i="143" s="1"/>
  <c r="D12" i="177"/>
  <c r="F12" i="177" s="1"/>
  <c r="D18" i="177"/>
  <c r="F18" i="177" s="1"/>
  <c r="D20" i="177"/>
  <c r="F20" i="177" s="1"/>
  <c r="H20" i="177" s="1"/>
  <c r="K20" i="177" s="1"/>
  <c r="D9" i="173"/>
  <c r="F9" i="173" s="1"/>
  <c r="H9" i="173" s="1"/>
  <c r="K9" i="173" s="1"/>
  <c r="D13" i="144"/>
  <c r="F13" i="144" s="1"/>
  <c r="H13" i="144" s="1"/>
  <c r="K13" i="144" s="1"/>
  <c r="D45" i="141"/>
  <c r="D31" i="141"/>
  <c r="F31" i="141" s="1"/>
  <c r="D27" i="141"/>
  <c r="F27" i="141" s="1"/>
  <c r="H27" i="141" s="1"/>
  <c r="K27" i="141" s="1"/>
  <c r="D38" i="142"/>
  <c r="F38" i="142" s="1"/>
  <c r="H38" i="142" s="1"/>
  <c r="K38" i="142" s="1"/>
  <c r="D40" i="143"/>
  <c r="F40" i="143" s="1"/>
  <c r="H40" i="143" s="1"/>
  <c r="K40" i="143" s="1"/>
  <c r="D36" i="143"/>
  <c r="F36" i="143" s="1"/>
  <c r="D41" i="143"/>
  <c r="F41" i="143" s="1"/>
  <c r="H41" i="143" s="1"/>
  <c r="K41" i="143" s="1"/>
  <c r="D37" i="143"/>
  <c r="F37" i="143" s="1"/>
  <c r="H37" i="143" s="1"/>
  <c r="K37" i="143" s="1"/>
  <c r="D33" i="143"/>
  <c r="F33" i="143" s="1"/>
  <c r="H33" i="143" s="1"/>
  <c r="K33" i="143" s="1"/>
  <c r="D39" i="143"/>
  <c r="F39" i="143" s="1"/>
  <c r="H39" i="143" s="1"/>
  <c r="K39" i="143" s="1"/>
  <c r="D27" i="143"/>
  <c r="F27" i="143" s="1"/>
  <c r="H27" i="143" s="1"/>
  <c r="K27" i="143" s="1"/>
  <c r="D35" i="136"/>
  <c r="F35" i="136" s="1"/>
  <c r="H35" i="136" s="1"/>
  <c r="K35" i="136" s="1"/>
  <c r="D31" i="173"/>
  <c r="F31" i="173" s="1"/>
  <c r="H31" i="173" s="1"/>
  <c r="K31" i="173" s="1"/>
  <c r="D38" i="141"/>
  <c r="F38" i="141" s="1"/>
  <c r="D30" i="144"/>
  <c r="F30" i="144" s="1"/>
  <c r="H30" i="144" s="1"/>
  <c r="K30" i="144" s="1"/>
  <c r="D37" i="144"/>
  <c r="F37" i="144" s="1"/>
  <c r="H37" i="144" s="1"/>
  <c r="K37" i="144" s="1"/>
  <c r="F27" i="137"/>
  <c r="H27" i="137" s="1"/>
  <c r="K27" i="137" s="1"/>
  <c r="J27" i="137" s="1"/>
  <c r="D32" i="136"/>
  <c r="F32" i="136" s="1"/>
  <c r="H32" i="136" s="1"/>
  <c r="K32" i="136" s="1"/>
  <c r="D42" i="133"/>
  <c r="D47" i="137"/>
  <c r="F47" i="137" s="1"/>
  <c r="H47" i="137" s="1"/>
  <c r="K47" i="137" s="1"/>
  <c r="D16" i="143"/>
  <c r="F16" i="143" s="1"/>
  <c r="H16" i="143" s="1"/>
  <c r="K16" i="143" s="1"/>
  <c r="F45" i="177"/>
  <c r="H45" i="177" s="1"/>
  <c r="K45" i="177" s="1"/>
  <c r="D12" i="141"/>
  <c r="F12" i="141" s="1"/>
  <c r="H12" i="141" s="1"/>
  <c r="K12" i="141" s="1"/>
  <c r="D18" i="136"/>
  <c r="F18" i="136" s="1"/>
  <c r="H18" i="136" s="1"/>
  <c r="K18" i="136" s="1"/>
  <c r="J18" i="136" s="1"/>
  <c r="F29" i="144"/>
  <c r="H29" i="144" s="1"/>
  <c r="K29" i="144" s="1"/>
  <c r="D39" i="141"/>
  <c r="D35" i="142"/>
  <c r="F35" i="142" s="1"/>
  <c r="H35" i="142" s="1"/>
  <c r="K35" i="142" s="1"/>
  <c r="J35" i="142" s="1"/>
  <c r="D38" i="137"/>
  <c r="F38" i="137" s="1"/>
  <c r="H38" i="137" s="1"/>
  <c r="K38" i="137" s="1"/>
  <c r="L38" i="137" s="1"/>
  <c r="M38" i="137" s="1"/>
  <c r="Q38" i="137" s="1"/>
  <c r="P38" i="137" s="1"/>
  <c r="D28" i="177"/>
  <c r="F28" i="177" s="1"/>
  <c r="H28" i="177" s="1"/>
  <c r="D30" i="143"/>
  <c r="F30" i="143" s="1"/>
  <c r="H30" i="143" s="1"/>
  <c r="K30" i="143" s="1"/>
  <c r="D21" i="144"/>
  <c r="F21" i="144" s="1"/>
  <c r="H21" i="144" s="1"/>
  <c r="K21" i="144" s="1"/>
  <c r="D35" i="141"/>
  <c r="F35" i="141" s="1"/>
  <c r="D28" i="143"/>
  <c r="F28" i="143" s="1"/>
  <c r="H28" i="143" s="1"/>
  <c r="K28" i="143" s="1"/>
  <c r="J28" i="143" s="1"/>
  <c r="D14" i="136"/>
  <c r="F14" i="136" s="1"/>
  <c r="H14" i="136" s="1"/>
  <c r="K14" i="136" s="1"/>
  <c r="D26" i="137"/>
  <c r="F26" i="137" s="1"/>
  <c r="H26" i="137" s="1"/>
  <c r="K26" i="137" s="1"/>
  <c r="D17" i="144"/>
  <c r="F17" i="144" s="1"/>
  <c r="H17" i="144" s="1"/>
  <c r="K17" i="144" s="1"/>
  <c r="D44" i="134"/>
  <c r="F44" i="134" s="1"/>
  <c r="H44" i="134" s="1"/>
  <c r="K44" i="134" s="1"/>
  <c r="J44" i="134" s="1"/>
  <c r="D45" i="136"/>
  <c r="F45" i="136" s="1"/>
  <c r="H45" i="136" s="1"/>
  <c r="K45" i="136" s="1"/>
  <c r="D34" i="143"/>
  <c r="F34" i="143" s="1"/>
  <c r="H34" i="143" s="1"/>
  <c r="K34" i="143" s="1"/>
  <c r="D12" i="134"/>
  <c r="F12" i="134" s="1"/>
  <c r="H12" i="134" s="1"/>
  <c r="K12" i="134" s="1"/>
  <c r="D20" i="134"/>
  <c r="F20" i="134" s="1"/>
  <c r="H20" i="134" s="1"/>
  <c r="K20" i="134" s="1"/>
  <c r="D28" i="136"/>
  <c r="F28" i="136" s="1"/>
  <c r="H28" i="136" s="1"/>
  <c r="K28" i="136" s="1"/>
  <c r="D44" i="133"/>
  <c r="D25" i="134"/>
  <c r="F25" i="134" s="1"/>
  <c r="H25" i="134" s="1"/>
  <c r="K25" i="134" s="1"/>
  <c r="L25" i="134" s="1"/>
  <c r="M25" i="134" s="1"/>
  <c r="Q25" i="134" s="1"/>
  <c r="P25" i="134" s="1"/>
  <c r="D11" i="143"/>
  <c r="F11" i="143" s="1"/>
  <c r="H11" i="143" s="1"/>
  <c r="K11" i="143" s="1"/>
  <c r="J11" i="143" s="1"/>
  <c r="D38" i="177"/>
  <c r="F38" i="177" s="1"/>
  <c r="H38" i="177" s="1"/>
  <c r="K38" i="177" s="1"/>
  <c r="D35" i="177"/>
  <c r="F35" i="177" s="1"/>
  <c r="H35" i="177" s="1"/>
  <c r="K35" i="177" s="1"/>
  <c r="J35" i="177" s="1"/>
  <c r="D24" i="134"/>
  <c r="F24" i="134" s="1"/>
  <c r="H24" i="134" s="1"/>
  <c r="K24" i="134" s="1"/>
  <c r="D15" i="134"/>
  <c r="F15" i="134" s="1"/>
  <c r="H15" i="134" s="1"/>
  <c r="K15" i="134" s="1"/>
  <c r="D7" i="134"/>
  <c r="F7" i="134" s="1"/>
  <c r="H7" i="134" s="1"/>
  <c r="K7" i="134" s="1"/>
  <c r="J7" i="134" s="1"/>
  <c r="D14" i="177"/>
  <c r="F14" i="177" s="1"/>
  <c r="H14" i="177" s="1"/>
  <c r="K14" i="177" s="1"/>
  <c r="D15" i="177"/>
  <c r="F15" i="177"/>
  <c r="H15" i="177" s="1"/>
  <c r="D14" i="137"/>
  <c r="F14" i="137" s="1"/>
  <c r="H14" i="137" s="1"/>
  <c r="K14" i="137" s="1"/>
  <c r="D32" i="177"/>
  <c r="F32" i="177" s="1"/>
  <c r="D25" i="143"/>
  <c r="F25" i="143" s="1"/>
  <c r="H25" i="143" s="1"/>
  <c r="K25" i="143" s="1"/>
  <c r="D24" i="149"/>
  <c r="F24" i="149" s="1"/>
  <c r="H24" i="149" s="1"/>
  <c r="K24" i="149" s="1"/>
  <c r="J24" i="149" s="1"/>
  <c r="D24" i="150"/>
  <c r="F24" i="150" s="1"/>
  <c r="H24" i="150" s="1"/>
  <c r="K24" i="150" s="1"/>
  <c r="D51" i="103"/>
  <c r="F51" i="103" s="1"/>
  <c r="D52" i="104"/>
  <c r="F52" i="104" s="1"/>
  <c r="H52" i="104" s="1"/>
  <c r="K52" i="104" s="1"/>
  <c r="D50" i="117"/>
  <c r="F50" i="117" s="1"/>
  <c r="H50" i="117" s="1"/>
  <c r="K50" i="117" s="1"/>
  <c r="D9" i="117"/>
  <c r="F9" i="117" s="1"/>
  <c r="H9" i="117" s="1"/>
  <c r="K9" i="117" s="1"/>
  <c r="D40" i="117"/>
  <c r="F40" i="117" s="1"/>
  <c r="H40" i="117" s="1"/>
  <c r="K40" i="117" s="1"/>
  <c r="D8" i="113"/>
  <c r="F8" i="113" s="1"/>
  <c r="H8" i="113" s="1"/>
  <c r="K8" i="113" s="1"/>
  <c r="D12" i="113"/>
  <c r="F12" i="113" s="1"/>
  <c r="H12" i="113" s="1"/>
  <c r="K12" i="113" s="1"/>
  <c r="D16" i="113"/>
  <c r="F16" i="113" s="1"/>
  <c r="H16" i="113" s="1"/>
  <c r="K16" i="113" s="1"/>
  <c r="D18" i="113"/>
  <c r="F18" i="113" s="1"/>
  <c r="H18" i="113" s="1"/>
  <c r="K18" i="113" s="1"/>
  <c r="J18" i="113" s="1"/>
  <c r="D34" i="113"/>
  <c r="F34" i="113" s="1"/>
  <c r="H34" i="113" s="1"/>
  <c r="K34" i="113" s="1"/>
  <c r="D39" i="113"/>
  <c r="F39" i="113" s="1"/>
  <c r="H39" i="113" s="1"/>
  <c r="K39" i="113" s="1"/>
  <c r="D23" i="108"/>
  <c r="F23" i="108" s="1"/>
  <c r="H23" i="108" s="1"/>
  <c r="K23" i="108" s="1"/>
  <c r="J23" i="108" s="1"/>
  <c r="D46" i="108"/>
  <c r="D29" i="100"/>
  <c r="F29" i="100" s="1"/>
  <c r="H29" i="100" s="1"/>
  <c r="K29" i="100" s="1"/>
  <c r="D11" i="99"/>
  <c r="F11" i="99" s="1"/>
  <c r="D38" i="99"/>
  <c r="F38" i="99" s="1"/>
  <c r="H38" i="99" s="1"/>
  <c r="K38" i="99" s="1"/>
  <c r="D14" i="104"/>
  <c r="F14" i="104" s="1"/>
  <c r="H14" i="104" s="1"/>
  <c r="K14" i="104" s="1"/>
  <c r="D30" i="101"/>
  <c r="F30" i="101" s="1"/>
  <c r="H30" i="101" s="1"/>
  <c r="K30" i="101" s="1"/>
  <c r="D13" i="117"/>
  <c r="F13" i="117" s="1"/>
  <c r="H13" i="117" s="1"/>
  <c r="K13" i="117" s="1"/>
  <c r="D28" i="108"/>
  <c r="F28" i="108" s="1"/>
  <c r="H28" i="108" s="1"/>
  <c r="K28" i="108" s="1"/>
  <c r="D37" i="108"/>
  <c r="F37" i="108" s="1"/>
  <c r="H37" i="108" s="1"/>
  <c r="K37" i="108" s="1"/>
  <c r="D34" i="103"/>
  <c r="F34" i="103" s="1"/>
  <c r="D12" i="104"/>
  <c r="F12" i="104" s="1"/>
  <c r="H12" i="104" s="1"/>
  <c r="K12" i="104" s="1"/>
  <c r="D40" i="108"/>
  <c r="F40" i="108" s="1"/>
  <c r="H40" i="108" s="1"/>
  <c r="K40" i="108" s="1"/>
  <c r="D12" i="117"/>
  <c r="F12" i="117" s="1"/>
  <c r="H12" i="117" s="1"/>
  <c r="K12" i="117" s="1"/>
  <c r="J12" i="117" s="1"/>
  <c r="D47" i="117"/>
  <c r="F47" i="117" s="1"/>
  <c r="H47" i="117" s="1"/>
  <c r="K47" i="117" s="1"/>
  <c r="D41" i="117"/>
  <c r="F41" i="117" s="1"/>
  <c r="H41" i="117" s="1"/>
  <c r="K41" i="117" s="1"/>
  <c r="D10" i="117"/>
  <c r="F10" i="117" s="1"/>
  <c r="H10" i="117" s="1"/>
  <c r="K10" i="117" s="1"/>
  <c r="D20" i="117"/>
  <c r="F20" i="117" s="1"/>
  <c r="H20" i="117" s="1"/>
  <c r="K20" i="117" s="1"/>
  <c r="D39" i="117"/>
  <c r="F39" i="117" s="1"/>
  <c r="H39" i="117" s="1"/>
  <c r="K39" i="117" s="1"/>
  <c r="D23" i="117"/>
  <c r="F23" i="117" s="1"/>
  <c r="H23" i="117" s="1"/>
  <c r="K23" i="117" s="1"/>
  <c r="J23" i="117" s="1"/>
  <c r="D32" i="117"/>
  <c r="F32" i="117" s="1"/>
  <c r="H32" i="117" s="1"/>
  <c r="K32" i="117" s="1"/>
  <c r="L32" i="117" s="1"/>
  <c r="M32" i="117" s="1"/>
  <c r="Q32" i="117" s="1"/>
  <c r="P32" i="117" s="1"/>
  <c r="D19" i="117"/>
  <c r="F19" i="117" s="1"/>
  <c r="H19" i="117" s="1"/>
  <c r="K19" i="117" s="1"/>
  <c r="D44" i="117"/>
  <c r="F44" i="117" s="1"/>
  <c r="H44" i="117" s="1"/>
  <c r="K44" i="117" s="1"/>
  <c r="D31" i="117"/>
  <c r="F31" i="117" s="1"/>
  <c r="H31" i="117" s="1"/>
  <c r="K31" i="117" s="1"/>
  <c r="D18" i="117"/>
  <c r="F18" i="117" s="1"/>
  <c r="H18" i="117" s="1"/>
  <c r="K18" i="117" s="1"/>
  <c r="L18" i="117" s="1"/>
  <c r="M18" i="117" s="1"/>
  <c r="Q18" i="117" s="1"/>
  <c r="P18" i="117" s="1"/>
  <c r="D37" i="117"/>
  <c r="F37" i="117" s="1"/>
  <c r="H37" i="117" s="1"/>
  <c r="K37" i="117" s="1"/>
  <c r="L37" i="117" s="1"/>
  <c r="M37" i="117" s="1"/>
  <c r="Q37" i="117" s="1"/>
  <c r="P37" i="117" s="1"/>
  <c r="D11" i="117"/>
  <c r="F11" i="117" s="1"/>
  <c r="H11" i="117" s="1"/>
  <c r="K11" i="117" s="1"/>
  <c r="J11" i="117" s="1"/>
  <c r="D22" i="117"/>
  <c r="F22" i="117" s="1"/>
  <c r="H22" i="117" s="1"/>
  <c r="K22" i="117" s="1"/>
  <c r="J22" i="117" s="1"/>
  <c r="D14" i="117"/>
  <c r="F14" i="117" s="1"/>
  <c r="H14" i="117" s="1"/>
  <c r="K14" i="117" s="1"/>
  <c r="J14" i="117" s="1"/>
  <c r="D6" i="117"/>
  <c r="F6" i="117" s="1"/>
  <c r="H6" i="117" s="1"/>
  <c r="K6" i="117" s="1"/>
  <c r="D45" i="117"/>
  <c r="F45" i="117" s="1"/>
  <c r="H45" i="117" s="1"/>
  <c r="K45" i="117" s="1"/>
  <c r="D35" i="117"/>
  <c r="F35" i="117" s="1"/>
  <c r="H35" i="117" s="1"/>
  <c r="K35" i="117" s="1"/>
  <c r="J35" i="117" s="1"/>
  <c r="D33" i="117"/>
  <c r="F33" i="117" s="1"/>
  <c r="H33" i="117" s="1"/>
  <c r="K33" i="117" s="1"/>
  <c r="D16" i="117"/>
  <c r="F16" i="117" s="1"/>
  <c r="H16" i="117" s="1"/>
  <c r="K16" i="117" s="1"/>
  <c r="D45" i="113"/>
  <c r="D41" i="113"/>
  <c r="F41" i="113" s="1"/>
  <c r="H41" i="113" s="1"/>
  <c r="K41" i="113" s="1"/>
  <c r="D25" i="113"/>
  <c r="F25" i="113" s="1"/>
  <c r="H25" i="113" s="1"/>
  <c r="K25" i="113" s="1"/>
  <c r="D15" i="113"/>
  <c r="F15" i="113" s="1"/>
  <c r="H15" i="113" s="1"/>
  <c r="K15" i="113" s="1"/>
  <c r="J15" i="113" s="1"/>
  <c r="D36" i="113"/>
  <c r="F36" i="113" s="1"/>
  <c r="H36" i="113" s="1"/>
  <c r="K36" i="113" s="1"/>
  <c r="D11" i="113"/>
  <c r="F11" i="113" s="1"/>
  <c r="H11" i="113" s="1"/>
  <c r="K11" i="113" s="1"/>
  <c r="D47" i="113"/>
  <c r="F47" i="113" s="1"/>
  <c r="H47" i="113" s="1"/>
  <c r="K47" i="113" s="1"/>
  <c r="D32" i="113"/>
  <c r="F32" i="113" s="1"/>
  <c r="H32" i="113" s="1"/>
  <c r="K32" i="113" s="1"/>
  <c r="D50" i="113"/>
  <c r="F50" i="113" s="1"/>
  <c r="H50" i="113" s="1"/>
  <c r="K50" i="113" s="1"/>
  <c r="D35" i="113"/>
  <c r="F35" i="113" s="1"/>
  <c r="H35" i="113" s="1"/>
  <c r="K35" i="113" s="1"/>
  <c r="D27" i="113"/>
  <c r="F27" i="113" s="1"/>
  <c r="H27" i="113" s="1"/>
  <c r="K27" i="113" s="1"/>
  <c r="D17" i="113"/>
  <c r="F17" i="113" s="1"/>
  <c r="H17" i="113" s="1"/>
  <c r="K17" i="113" s="1"/>
  <c r="D44" i="113"/>
  <c r="F44" i="113" s="1"/>
  <c r="H44" i="113" s="1"/>
  <c r="K44" i="113" s="1"/>
  <c r="D13" i="113"/>
  <c r="F13" i="113" s="1"/>
  <c r="H13" i="113" s="1"/>
  <c r="K13" i="113" s="1"/>
  <c r="D30" i="113"/>
  <c r="F30" i="113" s="1"/>
  <c r="H30" i="113" s="1"/>
  <c r="K30" i="113" s="1"/>
  <c r="D19" i="113"/>
  <c r="F19" i="113" s="1"/>
  <c r="H19" i="113" s="1"/>
  <c r="K19" i="113" s="1"/>
  <c r="D48" i="113"/>
  <c r="F48" i="113" s="1"/>
  <c r="H48" i="113" s="1"/>
  <c r="K48" i="113" s="1"/>
  <c r="D13" i="108"/>
  <c r="F13" i="108" s="1"/>
  <c r="H13" i="108" s="1"/>
  <c r="K13" i="108" s="1"/>
  <c r="D29" i="108"/>
  <c r="F29" i="108" s="1"/>
  <c r="H29" i="108" s="1"/>
  <c r="K29" i="108" s="1"/>
  <c r="D26" i="108"/>
  <c r="F26" i="108" s="1"/>
  <c r="H26" i="108" s="1"/>
  <c r="K26" i="108" s="1"/>
  <c r="D8" i="108"/>
  <c r="F8" i="108" s="1"/>
  <c r="H8" i="108" s="1"/>
  <c r="K8" i="108" s="1"/>
  <c r="D44" i="108"/>
  <c r="D25" i="108"/>
  <c r="F25" i="108" s="1"/>
  <c r="H25" i="108" s="1"/>
  <c r="K25" i="108" s="1"/>
  <c r="J25" i="108" s="1"/>
  <c r="D50" i="108"/>
  <c r="F50" i="108" s="1"/>
  <c r="H50" i="108" s="1"/>
  <c r="K50" i="108" s="1"/>
  <c r="D27" i="108"/>
  <c r="F27" i="108" s="1"/>
  <c r="H27" i="108" s="1"/>
  <c r="K27" i="108" s="1"/>
  <c r="D34" i="108"/>
  <c r="F34" i="108" s="1"/>
  <c r="H34" i="108" s="1"/>
  <c r="K34" i="108" s="1"/>
  <c r="D14" i="108"/>
  <c r="F14" i="108" s="1"/>
  <c r="H14" i="108" s="1"/>
  <c r="K14" i="108" s="1"/>
  <c r="D31" i="108"/>
  <c r="F31" i="108" s="1"/>
  <c r="H31" i="108" s="1"/>
  <c r="K31" i="108" s="1"/>
  <c r="L31" i="108" s="1"/>
  <c r="M31" i="108" s="1"/>
  <c r="Q31" i="108" s="1"/>
  <c r="P31" i="108" s="1"/>
  <c r="D22" i="108"/>
  <c r="F22" i="108" s="1"/>
  <c r="H22" i="108" s="1"/>
  <c r="K22" i="108" s="1"/>
  <c r="D17" i="108"/>
  <c r="F17" i="108" s="1"/>
  <c r="H17" i="108" s="1"/>
  <c r="K17" i="108" s="1"/>
  <c r="D5" i="108"/>
  <c r="F5" i="108" s="1"/>
  <c r="H5" i="108" s="1"/>
  <c r="K5" i="108" s="1"/>
  <c r="D43" i="103"/>
  <c r="D49" i="103"/>
  <c r="F49" i="103" s="1"/>
  <c r="D12" i="103"/>
  <c r="F12" i="103" s="1"/>
  <c r="H12" i="103" s="1"/>
  <c r="D40" i="103"/>
  <c r="F40" i="103" s="1"/>
  <c r="H40" i="103" s="1"/>
  <c r="K40" i="103" s="1"/>
  <c r="D45" i="103"/>
  <c r="D19" i="103"/>
  <c r="F19" i="103" s="1"/>
  <c r="H19" i="103" s="1"/>
  <c r="K19" i="103" s="1"/>
  <c r="D37" i="103"/>
  <c r="F37" i="103" s="1"/>
  <c r="H37" i="103" s="1"/>
  <c r="K37" i="103" s="1"/>
  <c r="J37" i="103" s="1"/>
  <c r="D34" i="100"/>
  <c r="F34" i="100" s="1"/>
  <c r="H34" i="100" s="1"/>
  <c r="K34" i="100" s="1"/>
  <c r="D38" i="100"/>
  <c r="F38" i="100" s="1"/>
  <c r="H38" i="100" s="1"/>
  <c r="K38" i="100" s="1"/>
  <c r="J38" i="100" s="1"/>
  <c r="D21" i="100"/>
  <c r="F21" i="100" s="1"/>
  <c r="D41" i="100"/>
  <c r="F41" i="100" s="1"/>
  <c r="H41" i="100" s="1"/>
  <c r="K41" i="100" s="1"/>
  <c r="L41" i="100" s="1"/>
  <c r="M41" i="100" s="1"/>
  <c r="Q41" i="100" s="1"/>
  <c r="P41" i="100" s="1"/>
  <c r="D43" i="100"/>
  <c r="D16" i="100"/>
  <c r="F16" i="100" s="1"/>
  <c r="H16" i="100" s="1"/>
  <c r="K16" i="100" s="1"/>
  <c r="D25" i="99"/>
  <c r="F25" i="99" s="1"/>
  <c r="D37" i="99"/>
  <c r="F37" i="99" s="1"/>
  <c r="D34" i="99"/>
  <c r="F34" i="99" s="1"/>
  <c r="H34" i="99" s="1"/>
  <c r="D40" i="99"/>
  <c r="F40" i="99" s="1"/>
  <c r="H40" i="99" s="1"/>
  <c r="D17" i="99"/>
  <c r="F17" i="99" s="1"/>
  <c r="D41" i="99"/>
  <c r="F41" i="99" s="1"/>
  <c r="H41" i="99" s="1"/>
  <c r="K41" i="99" s="1"/>
  <c r="D43" i="104"/>
  <c r="D13" i="104"/>
  <c r="F13" i="104" s="1"/>
  <c r="H13" i="104" s="1"/>
  <c r="K13" i="104" s="1"/>
  <c r="J13" i="104" s="1"/>
  <c r="D11" i="104"/>
  <c r="D22" i="104"/>
  <c r="F22" i="104" s="1"/>
  <c r="D35" i="104"/>
  <c r="F35" i="104" s="1"/>
  <c r="H35" i="104" s="1"/>
  <c r="K35" i="104" s="1"/>
  <c r="D24" i="104"/>
  <c r="F24" i="104" s="1"/>
  <c r="H24" i="104" s="1"/>
  <c r="K24" i="104" s="1"/>
  <c r="D8" i="104"/>
  <c r="F8" i="104" s="1"/>
  <c r="H8" i="104" s="1"/>
  <c r="K8" i="104" s="1"/>
  <c r="D9" i="104"/>
  <c r="F9" i="104" s="1"/>
  <c r="H9" i="104" s="1"/>
  <c r="K9" i="104" s="1"/>
  <c r="D25" i="104"/>
  <c r="F25" i="104" s="1"/>
  <c r="H25" i="104" s="1"/>
  <c r="K25" i="104" s="1"/>
  <c r="D17" i="104"/>
  <c r="F17" i="104" s="1"/>
  <c r="H17" i="104" s="1"/>
  <c r="K17" i="104" s="1"/>
  <c r="D37" i="104"/>
  <c r="D39" i="102"/>
  <c r="F39" i="102" s="1"/>
  <c r="H39" i="102" s="1"/>
  <c r="K39" i="102" s="1"/>
  <c r="D48" i="102"/>
  <c r="F48" i="102" s="1"/>
  <c r="H48" i="102" s="1"/>
  <c r="K48" i="102" s="1"/>
  <c r="D24" i="102"/>
  <c r="F24" i="102" s="1"/>
  <c r="H24" i="102" s="1"/>
  <c r="K24" i="102" s="1"/>
  <c r="D38" i="102"/>
  <c r="F38" i="102" s="1"/>
  <c r="H38" i="102" s="1"/>
  <c r="K38" i="102" s="1"/>
  <c r="D9" i="102"/>
  <c r="F9" i="102" s="1"/>
  <c r="H9" i="102" s="1"/>
  <c r="K9" i="102" s="1"/>
  <c r="D28" i="102"/>
  <c r="F28" i="102" s="1"/>
  <c r="H28" i="102" s="1"/>
  <c r="K28" i="102" s="1"/>
  <c r="D41" i="102"/>
  <c r="F41" i="102" s="1"/>
  <c r="H41" i="102" s="1"/>
  <c r="K41" i="102" s="1"/>
  <c r="D35" i="102"/>
  <c r="F35" i="102" s="1"/>
  <c r="H35" i="102" s="1"/>
  <c r="K35" i="102" s="1"/>
  <c r="D11" i="101"/>
  <c r="F11" i="101" s="1"/>
  <c r="H11" i="101" s="1"/>
  <c r="D17" i="101"/>
  <c r="F17" i="101" s="1"/>
  <c r="H17" i="101" s="1"/>
  <c r="K17" i="101" s="1"/>
  <c r="D48" i="101"/>
  <c r="F48" i="101" s="1"/>
  <c r="D5" i="101"/>
  <c r="F5" i="101" s="1"/>
  <c r="H5" i="101" s="1"/>
  <c r="K5" i="101" s="1"/>
  <c r="D18" i="101"/>
  <c r="F18" i="101" s="1"/>
  <c r="H18" i="101" s="1"/>
  <c r="K18" i="101" s="1"/>
  <c r="D39" i="101"/>
  <c r="F39" i="101" s="1"/>
  <c r="D37" i="101"/>
  <c r="F37" i="101" s="1"/>
  <c r="D36" i="101"/>
  <c r="D44" i="101"/>
  <c r="D43" i="101"/>
  <c r="D22" i="101"/>
  <c r="F22" i="101" s="1"/>
  <c r="H22" i="101" s="1"/>
  <c r="K22" i="101" s="1"/>
  <c r="D40" i="101"/>
  <c r="F40" i="101" s="1"/>
  <c r="H40" i="101" s="1"/>
  <c r="K40" i="101" s="1"/>
  <c r="D25" i="101"/>
  <c r="F25" i="101" s="1"/>
  <c r="H25" i="101" s="1"/>
  <c r="K25" i="101" s="1"/>
  <c r="D21" i="102"/>
  <c r="F21" i="102" s="1"/>
  <c r="H21" i="102" s="1"/>
  <c r="K21" i="102" s="1"/>
  <c r="D12" i="102"/>
  <c r="F12" i="102" s="1"/>
  <c r="H12" i="102" s="1"/>
  <c r="K12" i="102" s="1"/>
  <c r="D19" i="101"/>
  <c r="F19" i="101" s="1"/>
  <c r="H19" i="101" s="1"/>
  <c r="K19" i="101" s="1"/>
  <c r="D29" i="101"/>
  <c r="F29" i="101" s="1"/>
  <c r="H29" i="101" s="1"/>
  <c r="D31" i="101"/>
  <c r="F31" i="101" s="1"/>
  <c r="H31" i="101" s="1"/>
  <c r="K31" i="101" s="1"/>
  <c r="D23" i="101"/>
  <c r="F23" i="101" s="1"/>
  <c r="H23" i="101" s="1"/>
  <c r="K23" i="101" s="1"/>
  <c r="D51" i="102"/>
  <c r="F51" i="102" s="1"/>
  <c r="H51" i="102" s="1"/>
  <c r="K51" i="102" s="1"/>
  <c r="D17" i="103"/>
  <c r="F17" i="103" s="1"/>
  <c r="D29" i="103"/>
  <c r="F29" i="103" s="1"/>
  <c r="H29" i="103" s="1"/>
  <c r="K29" i="103" s="1"/>
  <c r="D36" i="103"/>
  <c r="F36" i="103" s="1"/>
  <c r="H36" i="103" s="1"/>
  <c r="K36" i="103" s="1"/>
  <c r="L36" i="103" s="1"/>
  <c r="M36" i="103" s="1"/>
  <c r="Q36" i="103" s="1"/>
  <c r="P36" i="103" s="1"/>
  <c r="D18" i="103"/>
  <c r="F18" i="103" s="1"/>
  <c r="H18" i="103" s="1"/>
  <c r="K18" i="103" s="1"/>
  <c r="J18" i="103" s="1"/>
  <c r="D46" i="99"/>
  <c r="F46" i="99" s="1"/>
  <c r="D44" i="99"/>
  <c r="F44" i="99" s="1"/>
  <c r="D21" i="104"/>
  <c r="F21" i="104" s="1"/>
  <c r="H21" i="104" s="1"/>
  <c r="K21" i="104" s="1"/>
  <c r="D33" i="99"/>
  <c r="F33" i="99" s="1"/>
  <c r="D22" i="100"/>
  <c r="F22" i="100" s="1"/>
  <c r="H22" i="100" s="1"/>
  <c r="K22" i="100" s="1"/>
  <c r="D29" i="102"/>
  <c r="F29" i="102" s="1"/>
  <c r="H29" i="102" s="1"/>
  <c r="K29" i="102" s="1"/>
  <c r="D7" i="104"/>
  <c r="F7" i="104" s="1"/>
  <c r="H7" i="104" s="1"/>
  <c r="K7" i="104" s="1"/>
  <c r="D33" i="102"/>
  <c r="F33" i="102" s="1"/>
  <c r="H33" i="102" s="1"/>
  <c r="K33" i="102" s="1"/>
  <c r="D46" i="103"/>
  <c r="F46" i="103" s="1"/>
  <c r="H46" i="103" s="1"/>
  <c r="K46" i="103" s="1"/>
  <c r="D20" i="101"/>
  <c r="F20" i="101" s="1"/>
  <c r="H20" i="101" s="1"/>
  <c r="K20" i="101" s="1"/>
  <c r="D5" i="102"/>
  <c r="F5" i="102" s="1"/>
  <c r="H5" i="102" s="1"/>
  <c r="K5" i="102" s="1"/>
  <c r="D27" i="104"/>
  <c r="D6" i="104"/>
  <c r="F6" i="104" s="1"/>
  <c r="H6" i="104" s="1"/>
  <c r="K6" i="104" s="1"/>
  <c r="D31" i="99"/>
  <c r="F31" i="99" s="1"/>
  <c r="H31" i="99" s="1"/>
  <c r="D49" i="99"/>
  <c r="F49" i="99" s="1"/>
  <c r="D25" i="100"/>
  <c r="F25" i="100" s="1"/>
  <c r="H25" i="100" s="1"/>
  <c r="K25" i="100" s="1"/>
  <c r="L25" i="100" s="1"/>
  <c r="M25" i="100" s="1"/>
  <c r="Q25" i="100" s="1"/>
  <c r="P25" i="100" s="1"/>
  <c r="D16" i="108"/>
  <c r="F16" i="108" s="1"/>
  <c r="H16" i="108" s="1"/>
  <c r="K16" i="108" s="1"/>
  <c r="D6" i="100"/>
  <c r="F6" i="100" s="1"/>
  <c r="H6" i="100" s="1"/>
  <c r="K6" i="100" s="1"/>
  <c r="H5" i="99"/>
  <c r="K5" i="99" s="1"/>
  <c r="L5" i="99" s="1"/>
  <c r="M5" i="99" s="1"/>
  <c r="Q5" i="99" s="1"/>
  <c r="P5" i="99" s="1"/>
  <c r="D14" i="101"/>
  <c r="F14" i="101" s="1"/>
  <c r="H14" i="101" s="1"/>
  <c r="K14" i="101" s="1"/>
  <c r="J14" i="101" s="1"/>
  <c r="D32" i="102"/>
  <c r="F32" i="102" s="1"/>
  <c r="H32" i="102" s="1"/>
  <c r="K32" i="102" s="1"/>
  <c r="J32" i="102" s="1"/>
  <c r="D24" i="113"/>
  <c r="F24" i="113" s="1"/>
  <c r="H24" i="113" s="1"/>
  <c r="K24" i="113" s="1"/>
  <c r="D11" i="102"/>
  <c r="F11" i="102" s="1"/>
  <c r="H11" i="102" s="1"/>
  <c r="K11" i="102" s="1"/>
  <c r="D27" i="103"/>
  <c r="F27" i="103" s="1"/>
  <c r="H27" i="103" s="1"/>
  <c r="K27" i="103" s="1"/>
  <c r="D44" i="100"/>
  <c r="D34" i="101"/>
  <c r="F34" i="101" s="1"/>
  <c r="H34" i="101" s="1"/>
  <c r="K34" i="101" s="1"/>
  <c r="D16" i="101"/>
  <c r="F16" i="101" s="1"/>
  <c r="H16" i="101" s="1"/>
  <c r="K16" i="101" s="1"/>
  <c r="D10" i="102"/>
  <c r="F10" i="102" s="1"/>
  <c r="H10" i="102" s="1"/>
  <c r="K10" i="102" s="1"/>
  <c r="D28" i="104"/>
  <c r="F28" i="104" s="1"/>
  <c r="H28" i="104" s="1"/>
  <c r="K28" i="104" s="1"/>
  <c r="D16" i="99"/>
  <c r="D17" i="100"/>
  <c r="D22" i="99"/>
  <c r="F22" i="99" s="1"/>
  <c r="D7" i="100"/>
  <c r="F7" i="100" s="1"/>
  <c r="H7" i="100" s="1"/>
  <c r="K7" i="100" s="1"/>
  <c r="D52" i="101"/>
  <c r="F52" i="101" s="1"/>
  <c r="H52" i="101" s="1"/>
  <c r="K52" i="101" s="1"/>
  <c r="D50" i="101"/>
  <c r="F50" i="101" s="1"/>
  <c r="H50" i="101" s="1"/>
  <c r="K50" i="101" s="1"/>
  <c r="D27" i="101"/>
  <c r="F27" i="101" s="1"/>
  <c r="H27" i="101" s="1"/>
  <c r="D35" i="101"/>
  <c r="F35" i="101" s="1"/>
  <c r="H35" i="101" s="1"/>
  <c r="K35" i="101" s="1"/>
  <c r="D20" i="102"/>
  <c r="F20" i="102" s="1"/>
  <c r="H20" i="102" s="1"/>
  <c r="K20" i="102" s="1"/>
  <c r="D50" i="104"/>
  <c r="F50" i="104" s="1"/>
  <c r="H50" i="104" s="1"/>
  <c r="K50" i="104" s="1"/>
  <c r="J50" i="104" s="1"/>
  <c r="D46" i="104"/>
  <c r="F46" i="104" s="1"/>
  <c r="H46" i="104" s="1"/>
  <c r="K46" i="104" s="1"/>
  <c r="D49" i="108"/>
  <c r="F49" i="108" s="1"/>
  <c r="H49" i="108" s="1"/>
  <c r="K49" i="108" s="1"/>
  <c r="J49" i="108" s="1"/>
  <c r="D13" i="99"/>
  <c r="D18" i="104"/>
  <c r="F18" i="104" s="1"/>
  <c r="D31" i="102"/>
  <c r="F31" i="102" s="1"/>
  <c r="H31" i="102" s="1"/>
  <c r="K31" i="102" s="1"/>
  <c r="D27" i="99"/>
  <c r="F27" i="99" s="1"/>
  <c r="D33" i="104"/>
  <c r="F33" i="104" s="1"/>
  <c r="H33" i="104" s="1"/>
  <c r="K33" i="104" s="1"/>
  <c r="L33" i="104" s="1"/>
  <c r="M33" i="104" s="1"/>
  <c r="Q33" i="104" s="1"/>
  <c r="P33" i="104" s="1"/>
  <c r="D18" i="99"/>
  <c r="F18" i="99" s="1"/>
  <c r="D23" i="99"/>
  <c r="F23" i="99" s="1"/>
  <c r="H23" i="99" s="1"/>
  <c r="K23" i="99" s="1"/>
  <c r="J23" i="99" s="1"/>
  <c r="D39" i="100"/>
  <c r="F39" i="100" s="1"/>
  <c r="H39" i="100" s="1"/>
  <c r="K39" i="100" s="1"/>
  <c r="D37" i="100"/>
  <c r="F37" i="100" s="1"/>
  <c r="H37" i="100" s="1"/>
  <c r="K37" i="100" s="1"/>
  <c r="D49" i="104"/>
  <c r="F49" i="104" s="1"/>
  <c r="H49" i="104" s="1"/>
  <c r="K49" i="104" s="1"/>
  <c r="J49" i="104" s="1"/>
  <c r="D31" i="104"/>
  <c r="F31" i="104" s="1"/>
  <c r="H31" i="104" s="1"/>
  <c r="K31" i="104" s="1"/>
  <c r="D41" i="104"/>
  <c r="F41" i="104" s="1"/>
  <c r="H41" i="104" s="1"/>
  <c r="K41" i="104" s="1"/>
  <c r="D47" i="99"/>
  <c r="D33" i="101"/>
  <c r="F33" i="101" s="1"/>
  <c r="H33" i="101" s="1"/>
  <c r="K33" i="101" s="1"/>
  <c r="J33" i="101" s="1"/>
  <c r="D13" i="102"/>
  <c r="F13" i="102" s="1"/>
  <c r="H13" i="102" s="1"/>
  <c r="K13" i="102" s="1"/>
  <c r="D10" i="104"/>
  <c r="D19" i="104"/>
  <c r="F19" i="104" s="1"/>
  <c r="H19" i="104" s="1"/>
  <c r="K19" i="104" s="1"/>
  <c r="D24" i="99"/>
  <c r="F24" i="99" s="1"/>
  <c r="D32" i="103"/>
  <c r="F32" i="103" s="1"/>
  <c r="D38" i="103"/>
  <c r="F38" i="103" s="1"/>
  <c r="H38" i="103" s="1"/>
  <c r="K38" i="103" s="1"/>
  <c r="D36" i="108"/>
  <c r="F36" i="108" s="1"/>
  <c r="H36" i="108" s="1"/>
  <c r="K36" i="108" s="1"/>
  <c r="D42" i="117"/>
  <c r="F42" i="117" s="1"/>
  <c r="H42" i="117" s="1"/>
  <c r="K42" i="117" s="1"/>
  <c r="D7" i="99"/>
  <c r="F7" i="99" s="1"/>
  <c r="D15" i="117"/>
  <c r="F15" i="117" s="1"/>
  <c r="H15" i="117" s="1"/>
  <c r="K15" i="117" s="1"/>
  <c r="D22" i="102"/>
  <c r="F22" i="102" s="1"/>
  <c r="H22" i="102" s="1"/>
  <c r="K22" i="102" s="1"/>
  <c r="D26" i="102"/>
  <c r="F26" i="102" s="1"/>
  <c r="H26" i="102" s="1"/>
  <c r="K26" i="102" s="1"/>
  <c r="D21" i="99"/>
  <c r="D31" i="103"/>
  <c r="F31" i="103" s="1"/>
  <c r="H31" i="103" s="1"/>
  <c r="K31" i="103" s="1"/>
  <c r="D39" i="108"/>
  <c r="F39" i="108" s="1"/>
  <c r="H39" i="108" s="1"/>
  <c r="K39" i="108" s="1"/>
  <c r="D7" i="108"/>
  <c r="F7" i="108" s="1"/>
  <c r="H7" i="108" s="1"/>
  <c r="K7" i="108" s="1"/>
  <c r="D41" i="108"/>
  <c r="D46" i="113"/>
  <c r="D13" i="100"/>
  <c r="F13" i="100" s="1"/>
  <c r="H13" i="100" s="1"/>
  <c r="K13" i="100" s="1"/>
  <c r="J13" i="100" s="1"/>
  <c r="D47" i="102"/>
  <c r="F47" i="102" s="1"/>
  <c r="H47" i="102" s="1"/>
  <c r="K47" i="102" s="1"/>
  <c r="J47" i="102" s="1"/>
  <c r="D48" i="100"/>
  <c r="F48" i="100" s="1"/>
  <c r="D26" i="99"/>
  <c r="D51" i="104"/>
  <c r="F51" i="104" s="1"/>
  <c r="H51" i="104" s="1"/>
  <c r="K51" i="104" s="1"/>
  <c r="D9" i="100"/>
  <c r="F9" i="100" s="1"/>
  <c r="H9" i="100" s="1"/>
  <c r="K9" i="100" s="1"/>
  <c r="D32" i="99"/>
  <c r="F32" i="99" s="1"/>
  <c r="H32" i="99" s="1"/>
  <c r="K32" i="99" s="1"/>
  <c r="J32" i="99" s="1"/>
  <c r="D12" i="99"/>
  <c r="D16" i="103"/>
  <c r="F16" i="103" s="1"/>
  <c r="H16" i="103" s="1"/>
  <c r="D52" i="99"/>
  <c r="F52" i="99" s="1"/>
  <c r="D51" i="100"/>
  <c r="F51" i="100" s="1"/>
  <c r="H51" i="100" s="1"/>
  <c r="D45" i="102"/>
  <c r="D20" i="103"/>
  <c r="F20" i="103" s="1"/>
  <c r="H20" i="103" s="1"/>
  <c r="K20" i="103" s="1"/>
  <c r="J20" i="103" s="1"/>
  <c r="D6" i="101"/>
  <c r="F6" i="101" s="1"/>
  <c r="H6" i="101" s="1"/>
  <c r="K6" i="101" s="1"/>
  <c r="D14" i="99"/>
  <c r="F14" i="99" s="1"/>
  <c r="H14" i="99" s="1"/>
  <c r="D20" i="150"/>
  <c r="F20" i="150" s="1"/>
  <c r="D13" i="148"/>
  <c r="F13" i="148" s="1"/>
  <c r="H13" i="148" s="1"/>
  <c r="K13" i="148" s="1"/>
  <c r="D36" i="141"/>
  <c r="F36" i="141" s="1"/>
  <c r="H36" i="141" s="1"/>
  <c r="K36" i="141" s="1"/>
  <c r="D6" i="134"/>
  <c r="F6" i="134" s="1"/>
  <c r="H6" i="134" s="1"/>
  <c r="K6" i="134" s="1"/>
  <c r="D49" i="134"/>
  <c r="F49" i="134" s="1"/>
  <c r="H49" i="134" s="1"/>
  <c r="K49" i="134" s="1"/>
  <c r="D23" i="153"/>
  <c r="F23" i="153" s="1"/>
  <c r="H23" i="153" s="1"/>
  <c r="K23" i="153" s="1"/>
  <c r="D22" i="152"/>
  <c r="F22" i="152" s="1"/>
  <c r="H22" i="152" s="1"/>
  <c r="K22" i="152" s="1"/>
  <c r="D7" i="152"/>
  <c r="F7" i="152" s="1"/>
  <c r="H7" i="152" s="1"/>
  <c r="K7" i="152" s="1"/>
  <c r="D25" i="151"/>
  <c r="F25" i="151" s="1"/>
  <c r="H25" i="151" s="1"/>
  <c r="K25" i="151" s="1"/>
  <c r="J25" i="151" s="1"/>
  <c r="D11" i="151"/>
  <c r="F11" i="151" s="1"/>
  <c r="H11" i="151" s="1"/>
  <c r="K11" i="151" s="1"/>
  <c r="L11" i="151" s="1"/>
  <c r="M11" i="151" s="1"/>
  <c r="Q11" i="151" s="1"/>
  <c r="P11" i="151" s="1"/>
  <c r="D24" i="151"/>
  <c r="F24" i="151" s="1"/>
  <c r="H24" i="151" s="1"/>
  <c r="K24" i="151" s="1"/>
  <c r="D9" i="150"/>
  <c r="F9" i="150" s="1"/>
  <c r="H9" i="150" s="1"/>
  <c r="K9" i="150" s="1"/>
  <c r="D8" i="150"/>
  <c r="F8" i="150" s="1"/>
  <c r="D21" i="150"/>
  <c r="F21" i="150" s="1"/>
  <c r="H21" i="150" s="1"/>
  <c r="K21" i="150" s="1"/>
  <c r="D5" i="150"/>
  <c r="F5" i="150" s="1"/>
  <c r="H5" i="150" s="1"/>
  <c r="K5" i="150" s="1"/>
  <c r="D19" i="150"/>
  <c r="F19" i="150" s="1"/>
  <c r="H19" i="150" s="1"/>
  <c r="K19" i="150" s="1"/>
  <c r="D6" i="149"/>
  <c r="F6" i="149" s="1"/>
  <c r="H6" i="149" s="1"/>
  <c r="K6" i="149" s="1"/>
  <c r="D20" i="148"/>
  <c r="F20" i="148" s="1"/>
  <c r="H20" i="148" s="1"/>
  <c r="K20" i="148" s="1"/>
  <c r="L20" i="148" s="1"/>
  <c r="M20" i="148" s="1"/>
  <c r="Q20" i="148" s="1"/>
  <c r="P20" i="148" s="1"/>
  <c r="D49" i="144"/>
  <c r="F49" i="144" s="1"/>
  <c r="H49" i="144" s="1"/>
  <c r="K49" i="144" s="1"/>
  <c r="D8" i="142"/>
  <c r="D17" i="141"/>
  <c r="F17" i="141" s="1"/>
  <c r="D43" i="135"/>
  <c r="F43" i="135" s="1"/>
  <c r="H43" i="135" s="1"/>
  <c r="K43" i="135" s="1"/>
  <c r="D48" i="135"/>
  <c r="F48" i="135" s="1"/>
  <c r="H48" i="135" s="1"/>
  <c r="K48" i="135" s="1"/>
  <c r="J48" i="135" s="1"/>
  <c r="D50" i="134"/>
  <c r="F50" i="134" s="1"/>
  <c r="H50" i="134" s="1"/>
  <c r="K50" i="134" s="1"/>
  <c r="D30" i="136"/>
  <c r="F30" i="136" s="1"/>
  <c r="D8" i="134"/>
  <c r="F8" i="134" s="1"/>
  <c r="D29" i="143"/>
  <c r="F29" i="143" s="1"/>
  <c r="H29" i="143" s="1"/>
  <c r="K29" i="143" s="1"/>
  <c r="F36" i="101"/>
  <c r="H36" i="101" s="1"/>
  <c r="K36" i="101" s="1"/>
  <c r="D51" i="174"/>
  <c r="F51" i="174" s="1"/>
  <c r="H51" i="174" s="1"/>
  <c r="K51" i="174" s="1"/>
  <c r="L51" i="174" s="1"/>
  <c r="M51" i="174" s="1"/>
  <c r="Q51" i="174" s="1"/>
  <c r="P51" i="174" s="1"/>
  <c r="D47" i="109"/>
  <c r="F47" i="109" s="1"/>
  <c r="H47" i="109" s="1"/>
  <c r="K47" i="109" s="1"/>
  <c r="D41" i="119"/>
  <c r="F41" i="119" s="1"/>
  <c r="H41" i="119" s="1"/>
  <c r="K41" i="119" s="1"/>
  <c r="D35" i="174"/>
  <c r="F35" i="174" s="1"/>
  <c r="H35" i="174" s="1"/>
  <c r="K35" i="174" s="1"/>
  <c r="D5" i="118"/>
  <c r="F5" i="118" s="1"/>
  <c r="H5" i="118" s="1"/>
  <c r="K5" i="118" s="1"/>
  <c r="L5" i="118" s="1"/>
  <c r="M5" i="118" s="1"/>
  <c r="Q5" i="118" s="1"/>
  <c r="P5" i="118" s="1"/>
  <c r="D28" i="118"/>
  <c r="F28" i="118" s="1"/>
  <c r="H28" i="118" s="1"/>
  <c r="K28" i="118" s="1"/>
  <c r="J28" i="118" s="1"/>
  <c r="D45" i="118"/>
  <c r="D7" i="121"/>
  <c r="F7" i="121" s="1"/>
  <c r="H7" i="121" s="1"/>
  <c r="K7" i="121" s="1"/>
  <c r="D29" i="121"/>
  <c r="F29" i="121" s="1"/>
  <c r="H29" i="121" s="1"/>
  <c r="K29" i="121" s="1"/>
  <c r="D31" i="121"/>
  <c r="F31" i="121" s="1"/>
  <c r="H31" i="121" s="1"/>
  <c r="K31" i="121" s="1"/>
  <c r="D38" i="121"/>
  <c r="F38" i="121" s="1"/>
  <c r="H38" i="121" s="1"/>
  <c r="K38" i="121" s="1"/>
  <c r="D21" i="111"/>
  <c r="F21" i="111" s="1"/>
  <c r="D27" i="111"/>
  <c r="F27" i="111" s="1"/>
  <c r="K27" i="111" s="1"/>
  <c r="D30" i="111"/>
  <c r="F30" i="111" s="1"/>
  <c r="D13" i="110"/>
  <c r="F13" i="110" s="1"/>
  <c r="H13" i="110" s="1"/>
  <c r="K13" i="110" s="1"/>
  <c r="D26" i="120"/>
  <c r="F26" i="120" s="1"/>
  <c r="H26" i="120" s="1"/>
  <c r="K26" i="120" s="1"/>
  <c r="J26" i="120" s="1"/>
  <c r="D8" i="115"/>
  <c r="F8" i="115" s="1"/>
  <c r="H8" i="115" s="1"/>
  <c r="K8" i="115" s="1"/>
  <c r="J8" i="115" s="1"/>
  <c r="D17" i="115"/>
  <c r="F17" i="115" s="1"/>
  <c r="H17" i="115" s="1"/>
  <c r="K17" i="115" s="1"/>
  <c r="J17" i="115" s="1"/>
  <c r="D25" i="115"/>
  <c r="F25" i="115" s="1"/>
  <c r="H25" i="115" s="1"/>
  <c r="K25" i="115" s="1"/>
  <c r="D46" i="115"/>
  <c r="F46" i="115" s="1"/>
  <c r="H46" i="115" s="1"/>
  <c r="K46" i="115" s="1"/>
  <c r="J46" i="115" s="1"/>
  <c r="D34" i="171"/>
  <c r="F34" i="171" s="1"/>
  <c r="H34" i="171" s="1"/>
  <c r="K34" i="171" s="1"/>
  <c r="D40" i="171"/>
  <c r="F40" i="171" s="1"/>
  <c r="H40" i="171" s="1"/>
  <c r="K40" i="171" s="1"/>
  <c r="D44" i="171"/>
  <c r="D5" i="107"/>
  <c r="F5" i="107" s="1"/>
  <c r="H5" i="107" s="1"/>
  <c r="K5" i="107" s="1"/>
  <c r="D23" i="107"/>
  <c r="F23" i="107" s="1"/>
  <c r="H23" i="107" s="1"/>
  <c r="K23" i="107" s="1"/>
  <c r="D31" i="107"/>
  <c r="F31" i="107" s="1"/>
  <c r="H31" i="107" s="1"/>
  <c r="K31" i="107" s="1"/>
  <c r="J31" i="107" s="1"/>
  <c r="D32" i="107"/>
  <c r="F32" i="107" s="1"/>
  <c r="H32" i="107" s="1"/>
  <c r="K32" i="107" s="1"/>
  <c r="D40" i="107"/>
  <c r="F40" i="107" s="1"/>
  <c r="H40" i="107" s="1"/>
  <c r="K40" i="107" s="1"/>
  <c r="D12" i="106"/>
  <c r="F12" i="106" s="1"/>
  <c r="H12" i="106" s="1"/>
  <c r="K12" i="106" s="1"/>
  <c r="L12" i="106" s="1"/>
  <c r="M12" i="106" s="1"/>
  <c r="Q12" i="106" s="1"/>
  <c r="P12" i="106" s="1"/>
  <c r="D29" i="106"/>
  <c r="F29" i="106" s="1"/>
  <c r="H29" i="106" s="1"/>
  <c r="K29" i="106" s="1"/>
  <c r="D36" i="106"/>
  <c r="F36" i="106" s="1"/>
  <c r="H36" i="106" s="1"/>
  <c r="K36" i="106" s="1"/>
  <c r="J36" i="106" s="1"/>
  <c r="D40" i="106"/>
  <c r="F40" i="106" s="1"/>
  <c r="H40" i="106" s="1"/>
  <c r="K40" i="106" s="1"/>
  <c r="D15" i="105"/>
  <c r="F15" i="105" s="1"/>
  <c r="H15" i="105" s="1"/>
  <c r="K15" i="105" s="1"/>
  <c r="D48" i="118"/>
  <c r="F48" i="118" s="1"/>
  <c r="H48" i="118" s="1"/>
  <c r="K48" i="118" s="1"/>
  <c r="D20" i="112"/>
  <c r="F20" i="112" s="1"/>
  <c r="H20" i="112" s="1"/>
  <c r="K20" i="112" s="1"/>
  <c r="D7" i="105"/>
  <c r="F7" i="105" s="1"/>
  <c r="H7" i="105" s="1"/>
  <c r="K7" i="105" s="1"/>
  <c r="D7" i="115"/>
  <c r="F7" i="115" s="1"/>
  <c r="H7" i="115" s="1"/>
  <c r="K7" i="115" s="1"/>
  <c r="D46" i="111"/>
  <c r="D37" i="114"/>
  <c r="F37" i="114" s="1"/>
  <c r="H37" i="114" s="1"/>
  <c r="K37" i="114" s="1"/>
  <c r="D36" i="174"/>
  <c r="F36" i="174" s="1"/>
  <c r="H36" i="174" s="1"/>
  <c r="K36" i="174" s="1"/>
  <c r="J36" i="174" s="1"/>
  <c r="D37" i="111"/>
  <c r="F37" i="111" s="1"/>
  <c r="K37" i="111" s="1"/>
  <c r="D34" i="174"/>
  <c r="F34" i="174" s="1"/>
  <c r="H34" i="174" s="1"/>
  <c r="K34" i="174" s="1"/>
  <c r="J34" i="174" s="1"/>
  <c r="D16" i="118"/>
  <c r="F16" i="118" s="1"/>
  <c r="H16" i="118" s="1"/>
  <c r="K16" i="118" s="1"/>
  <c r="J16" i="118" s="1"/>
  <c r="D9" i="121"/>
  <c r="F9" i="121" s="1"/>
  <c r="H9" i="121" s="1"/>
  <c r="K9" i="121" s="1"/>
  <c r="L9" i="121" s="1"/>
  <c r="M9" i="121" s="1"/>
  <c r="Q9" i="121" s="1"/>
  <c r="P9" i="121" s="1"/>
  <c r="D5" i="120"/>
  <c r="F5" i="120" s="1"/>
  <c r="H5" i="120" s="1"/>
  <c r="K5" i="120" s="1"/>
  <c r="D24" i="111"/>
  <c r="F24" i="111" s="1"/>
  <c r="H24" i="111" s="1"/>
  <c r="D13" i="114"/>
  <c r="F13" i="114" s="1"/>
  <c r="H13" i="114" s="1"/>
  <c r="K13" i="114" s="1"/>
  <c r="D48" i="114"/>
  <c r="F48" i="114" s="1"/>
  <c r="H48" i="114" s="1"/>
  <c r="K48" i="114" s="1"/>
  <c r="D8" i="114"/>
  <c r="F8" i="114" s="1"/>
  <c r="H8" i="114" s="1"/>
  <c r="K8" i="114" s="1"/>
  <c r="D7" i="118"/>
  <c r="F7" i="118" s="1"/>
  <c r="H7" i="118" s="1"/>
  <c r="K7" i="118" s="1"/>
  <c r="L7" i="118" s="1"/>
  <c r="M7" i="118" s="1"/>
  <c r="Q7" i="118" s="1"/>
  <c r="P7" i="118" s="1"/>
  <c r="D44" i="118"/>
  <c r="D6" i="118"/>
  <c r="F6" i="118"/>
  <c r="H6" i="118" s="1"/>
  <c r="K6" i="118" s="1"/>
  <c r="J6" i="118" s="1"/>
  <c r="D13" i="118"/>
  <c r="F13" i="118" s="1"/>
  <c r="H13" i="118" s="1"/>
  <c r="K13" i="118" s="1"/>
  <c r="D34" i="118"/>
  <c r="F34" i="118" s="1"/>
  <c r="H34" i="118" s="1"/>
  <c r="K34" i="118" s="1"/>
  <c r="D16" i="111"/>
  <c r="F16" i="111" s="1"/>
  <c r="H16" i="111" s="1"/>
  <c r="D45" i="111"/>
  <c r="D39" i="111"/>
  <c r="F39" i="111" s="1"/>
  <c r="D34" i="111"/>
  <c r="F34" i="111" s="1"/>
  <c r="D10" i="111"/>
  <c r="F10" i="111" s="1"/>
  <c r="D28" i="111"/>
  <c r="F28" i="111" s="1"/>
  <c r="D26" i="111"/>
  <c r="F26" i="111" s="1"/>
  <c r="D23" i="111"/>
  <c r="F23" i="111" s="1"/>
  <c r="D7" i="111"/>
  <c r="F7" i="111" s="1"/>
  <c r="D40" i="111"/>
  <c r="F40" i="111" s="1"/>
  <c r="H40" i="111" s="1"/>
  <c r="D47" i="121"/>
  <c r="F47" i="121" s="1"/>
  <c r="H47" i="121" s="1"/>
  <c r="K47" i="121" s="1"/>
  <c r="L47" i="121" s="1"/>
  <c r="M47" i="121" s="1"/>
  <c r="Q47" i="121" s="1"/>
  <c r="P47" i="121" s="1"/>
  <c r="D36" i="121"/>
  <c r="F36" i="121" s="1"/>
  <c r="H36" i="121" s="1"/>
  <c r="K36" i="121" s="1"/>
  <c r="D50" i="121"/>
  <c r="F50" i="121" s="1"/>
  <c r="H50" i="121" s="1"/>
  <c r="K50" i="121" s="1"/>
  <c r="D48" i="121"/>
  <c r="F48" i="121" s="1"/>
  <c r="H48" i="121" s="1"/>
  <c r="K48" i="121" s="1"/>
  <c r="L48" i="121" s="1"/>
  <c r="M48" i="121" s="1"/>
  <c r="Q48" i="121" s="1"/>
  <c r="P48" i="121" s="1"/>
  <c r="D5" i="121"/>
  <c r="F5" i="121" s="1"/>
  <c r="H5" i="121" s="1"/>
  <c r="K5" i="121" s="1"/>
  <c r="D42" i="121"/>
  <c r="F42" i="121" s="1"/>
  <c r="H42" i="121" s="1"/>
  <c r="K42" i="121" s="1"/>
  <c r="D39" i="171"/>
  <c r="F39" i="171" s="1"/>
  <c r="H39" i="171" s="1"/>
  <c r="K39" i="171" s="1"/>
  <c r="D14" i="111"/>
  <c r="F14" i="111" s="1"/>
  <c r="K14" i="111" s="1"/>
  <c r="J14" i="111" s="1"/>
  <c r="D46" i="109"/>
  <c r="D38" i="120"/>
  <c r="F38" i="120" s="1"/>
  <c r="H38" i="120" s="1"/>
  <c r="K38" i="120" s="1"/>
  <c r="D25" i="118"/>
  <c r="F25" i="118" s="1"/>
  <c r="H25" i="118" s="1"/>
  <c r="K25" i="118" s="1"/>
  <c r="J25" i="118" s="1"/>
  <c r="D16" i="121"/>
  <c r="F16" i="121" s="1"/>
  <c r="H16" i="121" s="1"/>
  <c r="K16" i="121" s="1"/>
  <c r="D32" i="121"/>
  <c r="F32" i="121" s="1"/>
  <c r="H32" i="121" s="1"/>
  <c r="K32" i="121" s="1"/>
  <c r="D40" i="109"/>
  <c r="F40" i="109" s="1"/>
  <c r="H40" i="109" s="1"/>
  <c r="K40" i="109" s="1"/>
  <c r="J40" i="109" s="1"/>
  <c r="D21" i="120"/>
  <c r="F21" i="120" s="1"/>
  <c r="H21" i="120" s="1"/>
  <c r="K21" i="120" s="1"/>
  <c r="D50" i="109"/>
  <c r="F50" i="109" s="1"/>
  <c r="H50" i="109" s="1"/>
  <c r="K50" i="109" s="1"/>
  <c r="D48" i="119"/>
  <c r="F48" i="119" s="1"/>
  <c r="H48" i="119" s="1"/>
  <c r="K48" i="119" s="1"/>
  <c r="D16" i="110"/>
  <c r="F16" i="110" s="1"/>
  <c r="H16" i="110" s="1"/>
  <c r="K16" i="110"/>
  <c r="J16" i="110" s="1"/>
  <c r="D42" i="174"/>
  <c r="F42" i="174" s="1"/>
  <c r="H42" i="174" s="1"/>
  <c r="K42" i="174" s="1"/>
  <c r="D15" i="114"/>
  <c r="F15" i="114" s="1"/>
  <c r="H15" i="114" s="1"/>
  <c r="K15" i="114" s="1"/>
  <c r="L15" i="114" s="1"/>
  <c r="M15" i="114" s="1"/>
  <c r="Q15" i="114" s="1"/>
  <c r="P15" i="114" s="1"/>
  <c r="D14" i="119"/>
  <c r="F14" i="119" s="1"/>
  <c r="H14" i="119" s="1"/>
  <c r="K14" i="119" s="1"/>
  <c r="D21" i="119"/>
  <c r="F21" i="119" s="1"/>
  <c r="H21" i="119" s="1"/>
  <c r="K21" i="119" s="1"/>
  <c r="D24" i="119"/>
  <c r="F24" i="119" s="1"/>
  <c r="D15" i="119"/>
  <c r="F15" i="119" s="1"/>
  <c r="H15" i="119" s="1"/>
  <c r="K15" i="119" s="1"/>
  <c r="J15" i="119" s="1"/>
  <c r="D16" i="119"/>
  <c r="F16" i="119" s="1"/>
  <c r="H16" i="119" s="1"/>
  <c r="K16" i="119" s="1"/>
  <c r="J16" i="119" s="1"/>
  <c r="D13" i="119"/>
  <c r="F13" i="119" s="1"/>
  <c r="H13" i="119" s="1"/>
  <c r="K13" i="119" s="1"/>
  <c r="J13" i="119" s="1"/>
  <c r="D12" i="119"/>
  <c r="F12" i="119" s="1"/>
  <c r="H12" i="119" s="1"/>
  <c r="K12" i="119" s="1"/>
  <c r="L12" i="119" s="1"/>
  <c r="M12" i="119" s="1"/>
  <c r="Q12" i="119" s="1"/>
  <c r="P12" i="119" s="1"/>
  <c r="D9" i="119"/>
  <c r="F9" i="119" s="1"/>
  <c r="H9" i="119" s="1"/>
  <c r="K9" i="119" s="1"/>
  <c r="D5" i="119"/>
  <c r="F5" i="119" s="1"/>
  <c r="H5" i="119" s="1"/>
  <c r="K5" i="119" s="1"/>
  <c r="D36" i="119"/>
  <c r="F36" i="119" s="1"/>
  <c r="H36" i="119" s="1"/>
  <c r="K36" i="119" s="1"/>
  <c r="D44" i="110"/>
  <c r="D28" i="110"/>
  <c r="F28" i="110" s="1"/>
  <c r="H28" i="110" s="1"/>
  <c r="K28" i="110" s="1"/>
  <c r="F31" i="110"/>
  <c r="H31" i="110" s="1"/>
  <c r="K31" i="110" s="1"/>
  <c r="D15" i="110"/>
  <c r="F15" i="110" s="1"/>
  <c r="H15" i="110" s="1"/>
  <c r="K15" i="110" s="1"/>
  <c r="D46" i="110"/>
  <c r="D49" i="110"/>
  <c r="F49" i="110" s="1"/>
  <c r="H49" i="110" s="1"/>
  <c r="K49" i="110" s="1"/>
  <c r="D51" i="110"/>
  <c r="F51" i="110" s="1"/>
  <c r="H51" i="110" s="1"/>
  <c r="K51" i="110" s="1"/>
  <c r="D33" i="110"/>
  <c r="F33" i="110" s="1"/>
  <c r="H33" i="110" s="1"/>
  <c r="K33" i="110" s="1"/>
  <c r="D21" i="110"/>
  <c r="F21" i="110" s="1"/>
  <c r="H21" i="110" s="1"/>
  <c r="K21" i="110" s="1"/>
  <c r="J21" i="110" s="1"/>
  <c r="D34" i="110"/>
  <c r="F34" i="110" s="1"/>
  <c r="H34" i="110" s="1"/>
  <c r="K34" i="110" s="1"/>
  <c r="L34" i="110" s="1"/>
  <c r="M34" i="110" s="1"/>
  <c r="Q34" i="110" s="1"/>
  <c r="P34" i="110" s="1"/>
  <c r="D12" i="110"/>
  <c r="F12" i="110" s="1"/>
  <c r="H12" i="110" s="1"/>
  <c r="K12" i="110" s="1"/>
  <c r="D24" i="110"/>
  <c r="F24" i="110" s="1"/>
  <c r="H24" i="110" s="1"/>
  <c r="K24" i="110" s="1"/>
  <c r="L24" i="110" s="1"/>
  <c r="M24" i="110" s="1"/>
  <c r="Q24" i="110" s="1"/>
  <c r="P24" i="110" s="1"/>
  <c r="D23" i="120"/>
  <c r="F23" i="120" s="1"/>
  <c r="H23" i="120" s="1"/>
  <c r="K23" i="120" s="1"/>
  <c r="J23" i="120" s="1"/>
  <c r="D25" i="120"/>
  <c r="F25" i="120" s="1"/>
  <c r="H25" i="120" s="1"/>
  <c r="K25" i="120" s="1"/>
  <c r="D47" i="120"/>
  <c r="F47" i="120" s="1"/>
  <c r="H47" i="120" s="1"/>
  <c r="K47" i="120" s="1"/>
  <c r="J47" i="120" s="1"/>
  <c r="D15" i="120"/>
  <c r="F15" i="120" s="1"/>
  <c r="H15" i="120" s="1"/>
  <c r="K15" i="120" s="1"/>
  <c r="D18" i="120"/>
  <c r="F18" i="120" s="1"/>
  <c r="H18" i="120" s="1"/>
  <c r="K18" i="120" s="1"/>
  <c r="L18" i="120" s="1"/>
  <c r="M18" i="120" s="1"/>
  <c r="Q18" i="120" s="1"/>
  <c r="P18" i="120" s="1"/>
  <c r="D32" i="120"/>
  <c r="F32" i="120" s="1"/>
  <c r="H32" i="120" s="1"/>
  <c r="K32" i="120" s="1"/>
  <c r="D26" i="112"/>
  <c r="F26" i="112" s="1"/>
  <c r="H26" i="112" s="1"/>
  <c r="K26" i="112" s="1"/>
  <c r="L26" i="112" s="1"/>
  <c r="M26" i="112" s="1"/>
  <c r="D33" i="112"/>
  <c r="F33" i="112" s="1"/>
  <c r="H33" i="112" s="1"/>
  <c r="K33" i="112" s="1"/>
  <c r="L33" i="112" s="1"/>
  <c r="M33" i="112" s="1"/>
  <c r="Q33" i="112" s="1"/>
  <c r="P33" i="112" s="1"/>
  <c r="D28" i="112"/>
  <c r="F28" i="112" s="1"/>
  <c r="H28" i="112" s="1"/>
  <c r="K28" i="112" s="1"/>
  <c r="D51" i="112"/>
  <c r="F51" i="112" s="1"/>
  <c r="H51" i="112" s="1"/>
  <c r="K51" i="112" s="1"/>
  <c r="J51" i="112" s="1"/>
  <c r="D42" i="112"/>
  <c r="F42" i="112" s="1"/>
  <c r="H42" i="112" s="1"/>
  <c r="K42" i="112" s="1"/>
  <c r="D14" i="112"/>
  <c r="F14" i="112" s="1"/>
  <c r="H14" i="112" s="1"/>
  <c r="K14" i="112" s="1"/>
  <c r="D6" i="112"/>
  <c r="F6" i="112" s="1"/>
  <c r="H6" i="112" s="1"/>
  <c r="K6" i="112" s="1"/>
  <c r="D29" i="112"/>
  <c r="F29" i="112" s="1"/>
  <c r="H29" i="112" s="1"/>
  <c r="K29" i="112" s="1"/>
  <c r="D44" i="112"/>
  <c r="F44" i="112" s="1"/>
  <c r="H44" i="112" s="1"/>
  <c r="K44" i="112" s="1"/>
  <c r="D42" i="109"/>
  <c r="F42" i="109" s="1"/>
  <c r="H42" i="109" s="1"/>
  <c r="K42" i="109" s="1"/>
  <c r="D51" i="109"/>
  <c r="F51" i="109" s="1"/>
  <c r="H51" i="109" s="1"/>
  <c r="K51" i="109" s="1"/>
  <c r="D26" i="109"/>
  <c r="F26" i="109" s="1"/>
  <c r="H26" i="109" s="1"/>
  <c r="K26" i="109" s="1"/>
  <c r="D38" i="109"/>
  <c r="F38" i="109" s="1"/>
  <c r="H38" i="109" s="1"/>
  <c r="K38" i="109" s="1"/>
  <c r="J38" i="109" s="1"/>
  <c r="D36" i="109"/>
  <c r="F36" i="109" s="1"/>
  <c r="H36" i="109" s="1"/>
  <c r="K36" i="109" s="1"/>
  <c r="J36" i="109" s="1"/>
  <c r="D33" i="109"/>
  <c r="F33" i="109" s="1"/>
  <c r="H33" i="109" s="1"/>
  <c r="K33" i="109" s="1"/>
  <c r="D28" i="174"/>
  <c r="F28" i="174" s="1"/>
  <c r="H28" i="174" s="1"/>
  <c r="K28" i="174" s="1"/>
  <c r="D33" i="174"/>
  <c r="F33" i="174" s="1"/>
  <c r="H33" i="174" s="1"/>
  <c r="K33" i="174" s="1"/>
  <c r="L33" i="174" s="1"/>
  <c r="M33" i="174" s="1"/>
  <c r="Q33" i="174" s="1"/>
  <c r="P33" i="174" s="1"/>
  <c r="D38" i="174"/>
  <c r="F38" i="174" s="1"/>
  <c r="H38" i="174" s="1"/>
  <c r="K38" i="174" s="1"/>
  <c r="D32" i="174"/>
  <c r="F32" i="174" s="1"/>
  <c r="H32" i="174" s="1"/>
  <c r="K32" i="174" s="1"/>
  <c r="J32" i="174" s="1"/>
  <c r="D45" i="174"/>
  <c r="F45" i="174" s="1"/>
  <c r="H45" i="174" s="1"/>
  <c r="K45" i="174" s="1"/>
  <c r="L45" i="174" s="1"/>
  <c r="M45" i="174" s="1"/>
  <c r="Q45" i="174" s="1"/>
  <c r="P45" i="174" s="1"/>
  <c r="D50" i="174"/>
  <c r="F50" i="174" s="1"/>
  <c r="H50" i="174" s="1"/>
  <c r="K50" i="174" s="1"/>
  <c r="D46" i="174"/>
  <c r="F46" i="174" s="1"/>
  <c r="H46" i="174" s="1"/>
  <c r="K46" i="174" s="1"/>
  <c r="D41" i="174"/>
  <c r="F41" i="174" s="1"/>
  <c r="H41" i="174" s="1"/>
  <c r="K41" i="174" s="1"/>
  <c r="L41" i="174" s="1"/>
  <c r="M41" i="174" s="1"/>
  <c r="Q41" i="174" s="1"/>
  <c r="P41" i="174" s="1"/>
  <c r="D30" i="174"/>
  <c r="F30" i="174" s="1"/>
  <c r="H30" i="174" s="1"/>
  <c r="K30" i="174" s="1"/>
  <c r="D51" i="115"/>
  <c r="F51" i="115" s="1"/>
  <c r="H51" i="115" s="1"/>
  <c r="K51" i="115" s="1"/>
  <c r="D24" i="107"/>
  <c r="F24" i="107" s="1"/>
  <c r="H24" i="107" s="1"/>
  <c r="D26" i="107"/>
  <c r="F26" i="107" s="1"/>
  <c r="H26" i="107" s="1"/>
  <c r="K26" i="107" s="1"/>
  <c r="D34" i="106"/>
  <c r="F34" i="106" s="1"/>
  <c r="H34" i="106" s="1"/>
  <c r="K34" i="106" s="1"/>
  <c r="D18" i="106"/>
  <c r="F18" i="106" s="1"/>
  <c r="H18" i="106" s="1"/>
  <c r="K18" i="106" s="1"/>
  <c r="D19" i="171"/>
  <c r="F19" i="171" s="1"/>
  <c r="H19" i="171" s="1"/>
  <c r="K19" i="171" s="1"/>
  <c r="D43" i="110"/>
  <c r="D38" i="105"/>
  <c r="F38" i="105" s="1"/>
  <c r="H38" i="105" s="1"/>
  <c r="K38" i="105" s="1"/>
  <c r="L38" i="105" s="1"/>
  <c r="M38" i="105" s="1"/>
  <c r="Q38" i="105" s="1"/>
  <c r="P38" i="105" s="1"/>
  <c r="D25" i="109"/>
  <c r="F25" i="109" s="1"/>
  <c r="H25" i="109" s="1"/>
  <c r="K25" i="109" s="1"/>
  <c r="D48" i="120"/>
  <c r="D12" i="120"/>
  <c r="F12" i="120" s="1"/>
  <c r="H12" i="120" s="1"/>
  <c r="K12" i="120" s="1"/>
  <c r="D13" i="112"/>
  <c r="F13" i="112" s="1"/>
  <c r="H13" i="112" s="1"/>
  <c r="K13" i="112" s="1"/>
  <c r="D45" i="119"/>
  <c r="D6" i="107"/>
  <c r="F6" i="107" s="1"/>
  <c r="H6" i="107" s="1"/>
  <c r="K6" i="107" s="1"/>
  <c r="D17" i="121"/>
  <c r="F17" i="121" s="1"/>
  <c r="H17" i="121" s="1"/>
  <c r="K17" i="121" s="1"/>
  <c r="D7" i="106"/>
  <c r="F7" i="106" s="1"/>
  <c r="H7" i="106" s="1"/>
  <c r="K7" i="106" s="1"/>
  <c r="J7" i="106" s="1"/>
  <c r="D35" i="114"/>
  <c r="F35" i="114" s="1"/>
  <c r="H35" i="114" s="1"/>
  <c r="K35" i="114" s="1"/>
  <c r="D43" i="109"/>
  <c r="F43" i="109" s="1"/>
  <c r="H43" i="109" s="1"/>
  <c r="K43" i="109" s="1"/>
  <c r="L43" i="109" s="1"/>
  <c r="M43" i="109" s="1"/>
  <c r="Q43" i="109" s="1"/>
  <c r="P43" i="109" s="1"/>
  <c r="D21" i="109"/>
  <c r="F21" i="109" s="1"/>
  <c r="H21" i="109" s="1"/>
  <c r="K21" i="109" s="1"/>
  <c r="J21" i="109" s="1"/>
  <c r="D33" i="121"/>
  <c r="F33" i="121" s="1"/>
  <c r="H33" i="121" s="1"/>
  <c r="K33" i="121" s="1"/>
  <c r="D29" i="114"/>
  <c r="F29" i="114" s="1"/>
  <c r="H29" i="114" s="1"/>
  <c r="K29" i="114" s="1"/>
  <c r="D11" i="114"/>
  <c r="F11" i="114" s="1"/>
  <c r="H11" i="114" s="1"/>
  <c r="K11" i="114" s="1"/>
  <c r="D27" i="109"/>
  <c r="F27" i="109" s="1"/>
  <c r="H27" i="109" s="1"/>
  <c r="K27" i="109" s="1"/>
  <c r="D44" i="174"/>
  <c r="F44" i="174" s="1"/>
  <c r="H44" i="174" s="1"/>
  <c r="K44" i="174" s="1"/>
  <c r="L44" i="174" s="1"/>
  <c r="M44" i="174" s="1"/>
  <c r="Q44" i="174" s="1"/>
  <c r="P44" i="174" s="1"/>
  <c r="D22" i="120"/>
  <c r="F22" i="120" s="1"/>
  <c r="H22" i="120" s="1"/>
  <c r="K22" i="120" s="1"/>
  <c r="D25" i="121"/>
  <c r="F25" i="121" s="1"/>
  <c r="H25" i="121" s="1"/>
  <c r="K25" i="121" s="1"/>
  <c r="D41" i="118"/>
  <c r="F41" i="118" s="1"/>
  <c r="H41" i="118" s="1"/>
  <c r="K41" i="118" s="1"/>
  <c r="D39" i="174"/>
  <c r="F39" i="174" s="1"/>
  <c r="H39" i="174" s="1"/>
  <c r="K39" i="174" s="1"/>
  <c r="J39" i="174" s="1"/>
  <c r="D44" i="111"/>
  <c r="F44" i="111" s="1"/>
  <c r="H44" i="111" s="1"/>
  <c r="D41" i="112"/>
  <c r="F41" i="112" s="1"/>
  <c r="H41" i="112" s="1"/>
  <c r="K41" i="112" s="1"/>
  <c r="D42" i="120"/>
  <c r="F42" i="120" s="1"/>
  <c r="H42" i="120" s="1"/>
  <c r="K42" i="120" s="1"/>
  <c r="D20" i="120"/>
  <c r="F20" i="120" s="1"/>
  <c r="H20" i="120" s="1"/>
  <c r="K20" i="120" s="1"/>
  <c r="D9" i="120"/>
  <c r="F9" i="120" s="1"/>
  <c r="H9" i="120" s="1"/>
  <c r="K9" i="120" s="1"/>
  <c r="D42" i="111"/>
  <c r="F42" i="111" s="1"/>
  <c r="D13" i="111"/>
  <c r="F13" i="111" s="1"/>
  <c r="D39" i="121"/>
  <c r="F39" i="121" s="1"/>
  <c r="H39" i="121" s="1"/>
  <c r="K39" i="121" s="1"/>
  <c r="D27" i="119"/>
  <c r="F27" i="119" s="1"/>
  <c r="H27" i="119" s="1"/>
  <c r="K27" i="119" s="1"/>
  <c r="J27" i="119" s="1"/>
  <c r="D13" i="105"/>
  <c r="F13" i="105" s="1"/>
  <c r="H13" i="105" s="1"/>
  <c r="K13" i="105" s="1"/>
  <c r="D45" i="110"/>
  <c r="D40" i="110"/>
  <c r="F40" i="110" s="1"/>
  <c r="H40" i="110" s="1"/>
  <c r="K40" i="110" s="1"/>
  <c r="D27" i="110"/>
  <c r="F27" i="110" s="1"/>
  <c r="H27" i="110" s="1"/>
  <c r="K27" i="110" s="1"/>
  <c r="J27" i="110" s="1"/>
  <c r="D22" i="110"/>
  <c r="F22" i="110" s="1"/>
  <c r="H22" i="110" s="1"/>
  <c r="K22" i="110" s="1"/>
  <c r="D39" i="118"/>
  <c r="F39" i="118" s="1"/>
  <c r="H39" i="118" s="1"/>
  <c r="K39" i="118" s="1"/>
  <c r="D34" i="121"/>
  <c r="F34" i="121" s="1"/>
  <c r="H34" i="121" s="1"/>
  <c r="K34" i="121" s="1"/>
  <c r="D10" i="121"/>
  <c r="F10" i="121" s="1"/>
  <c r="H10" i="121" s="1"/>
  <c r="K10" i="121" s="1"/>
  <c r="D24" i="120"/>
  <c r="F24" i="120" s="1"/>
  <c r="H24" i="120" s="1"/>
  <c r="K24" i="120" s="1"/>
  <c r="D31" i="119"/>
  <c r="F31" i="119" s="1"/>
  <c r="H31" i="119" s="1"/>
  <c r="K31" i="119" s="1"/>
  <c r="D50" i="111"/>
  <c r="F50" i="111" s="1"/>
  <c r="D12" i="114"/>
  <c r="F12" i="114" s="1"/>
  <c r="H12" i="114" s="1"/>
  <c r="K12" i="114" s="1"/>
  <c r="D45" i="120"/>
  <c r="D43" i="119"/>
  <c r="D14" i="110"/>
  <c r="F14" i="110" s="1"/>
  <c r="H14" i="110" s="1"/>
  <c r="K14" i="110" s="1"/>
  <c r="D19" i="114"/>
  <c r="F19" i="114" s="1"/>
  <c r="H19" i="114" s="1"/>
  <c r="K19" i="114" s="1"/>
  <c r="D5" i="112"/>
  <c r="F5" i="112" s="1"/>
  <c r="H5" i="112" s="1"/>
  <c r="K5" i="112" s="1"/>
  <c r="L5" i="112" s="1"/>
  <c r="M5" i="112" s="1"/>
  <c r="Q5" i="112" s="1"/>
  <c r="P5" i="112" s="1"/>
  <c r="D24" i="109"/>
  <c r="F24" i="109" s="1"/>
  <c r="H24" i="109" s="1"/>
  <c r="K24" i="109" s="1"/>
  <c r="J24" i="109" s="1"/>
  <c r="D41" i="105"/>
  <c r="F41" i="105" s="1"/>
  <c r="D21" i="118"/>
  <c r="F21" i="118" s="1"/>
  <c r="H21" i="118" s="1"/>
  <c r="K21" i="118" s="1"/>
  <c r="D34" i="114"/>
  <c r="F34" i="114" s="1"/>
  <c r="H34" i="114" s="1"/>
  <c r="K34" i="114" s="1"/>
  <c r="D9" i="110"/>
  <c r="F9" i="110" s="1"/>
  <c r="H9" i="110" s="1"/>
  <c r="K9" i="110" s="1"/>
  <c r="D37" i="120"/>
  <c r="F37" i="120" s="1"/>
  <c r="H37" i="120" s="1"/>
  <c r="K37" i="120" s="1"/>
  <c r="D49" i="174"/>
  <c r="F49" i="174" s="1"/>
  <c r="H49" i="174" s="1"/>
  <c r="K49" i="174" s="1"/>
  <c r="J49" i="174" s="1"/>
  <c r="D51" i="119"/>
  <c r="F51" i="119" s="1"/>
  <c r="H51" i="119" s="1"/>
  <c r="K51" i="119" s="1"/>
  <c r="J51" i="119" s="1"/>
  <c r="D30" i="110"/>
  <c r="F30" i="110" s="1"/>
  <c r="H30" i="110" s="1"/>
  <c r="K30" i="110" s="1"/>
  <c r="D13" i="120"/>
  <c r="F13" i="120" s="1"/>
  <c r="H13" i="120" s="1"/>
  <c r="K13" i="120" s="1"/>
  <c r="D29" i="118"/>
  <c r="F29" i="118" s="1"/>
  <c r="H29" i="118" s="1"/>
  <c r="K29" i="118" s="1"/>
  <c r="J29" i="118" s="1"/>
  <c r="D40" i="121"/>
  <c r="F40" i="121" s="1"/>
  <c r="H40" i="121" s="1"/>
  <c r="K40" i="121" s="1"/>
  <c r="D27" i="114"/>
  <c r="F27" i="114" s="1"/>
  <c r="H27" i="114" s="1"/>
  <c r="K27" i="114" s="1"/>
  <c r="D18" i="111"/>
  <c r="F18" i="111" s="1"/>
  <c r="D52" i="174"/>
  <c r="F52" i="174" s="1"/>
  <c r="H52" i="174" s="1"/>
  <c r="K52" i="174" s="1"/>
  <c r="D8" i="118"/>
  <c r="F8" i="118" s="1"/>
  <c r="H8" i="118" s="1"/>
  <c r="K8" i="118" s="1"/>
  <c r="D14" i="120"/>
  <c r="F14" i="120" s="1"/>
  <c r="H14" i="120" s="1"/>
  <c r="K14" i="120" s="1"/>
  <c r="D48" i="174"/>
  <c r="F48" i="174" s="1"/>
  <c r="H48" i="174" s="1"/>
  <c r="D11" i="121"/>
  <c r="F11" i="121" s="1"/>
  <c r="H11" i="121" s="1"/>
  <c r="K11" i="121" s="1"/>
  <c r="D52" i="111"/>
  <c r="F52" i="111" s="1"/>
  <c r="D44" i="120"/>
  <c r="F44" i="120" s="1"/>
  <c r="H44" i="120" s="1"/>
  <c r="K44" i="120" s="1"/>
  <c r="D36" i="112"/>
  <c r="F36" i="112" s="1"/>
  <c r="H36" i="112" s="1"/>
  <c r="K36" i="112" s="1"/>
  <c r="D27" i="118"/>
  <c r="F27" i="118" s="1"/>
  <c r="H27" i="118" s="1"/>
  <c r="K27" i="118" s="1"/>
  <c r="D18" i="121"/>
  <c r="F18" i="121" s="1"/>
  <c r="H18" i="121" s="1"/>
  <c r="K18" i="121" s="1"/>
  <c r="D38" i="111"/>
  <c r="F38" i="111" s="1"/>
  <c r="D35" i="171"/>
  <c r="F35" i="171" s="1"/>
  <c r="H35" i="171" s="1"/>
  <c r="K35" i="171" s="1"/>
  <c r="D39" i="114"/>
  <c r="F39" i="114" s="1"/>
  <c r="H39" i="114" s="1"/>
  <c r="K39" i="114" s="1"/>
  <c r="D30" i="114"/>
  <c r="F30" i="114" s="1"/>
  <c r="H30" i="114" s="1"/>
  <c r="K30" i="114" s="1"/>
  <c r="D39" i="109"/>
  <c r="F39" i="109" s="1"/>
  <c r="H39" i="109" s="1"/>
  <c r="K39" i="109" s="1"/>
  <c r="D29" i="109"/>
  <c r="F29" i="109" s="1"/>
  <c r="H29" i="109" s="1"/>
  <c r="K29" i="109" s="1"/>
  <c r="J29" i="109" s="1"/>
  <c r="D29" i="110"/>
  <c r="F29" i="110" s="1"/>
  <c r="H29" i="110" s="1"/>
  <c r="K29" i="110" s="1"/>
  <c r="D26" i="110"/>
  <c r="F26" i="110" s="1"/>
  <c r="D11" i="111"/>
  <c r="F11" i="111" s="1"/>
  <c r="H11" i="111" s="1"/>
  <c r="D8" i="111"/>
  <c r="F8" i="111" s="1"/>
  <c r="D41" i="121"/>
  <c r="F41" i="121" s="1"/>
  <c r="H41" i="121" s="1"/>
  <c r="K41" i="121" s="1"/>
  <c r="D17" i="118"/>
  <c r="F17" i="118" s="1"/>
  <c r="H17" i="118" s="1"/>
  <c r="K17" i="118" s="1"/>
  <c r="D14" i="118"/>
  <c r="F14" i="118" s="1"/>
  <c r="H14" i="118" s="1"/>
  <c r="K14" i="118" s="1"/>
  <c r="D11" i="118"/>
  <c r="F11" i="118" s="1"/>
  <c r="H11" i="118" s="1"/>
  <c r="K11" i="118" s="1"/>
  <c r="D40" i="174"/>
  <c r="F40" i="174" s="1"/>
  <c r="H40" i="174" s="1"/>
  <c r="K40" i="174" s="1"/>
  <c r="D46" i="119"/>
  <c r="F46" i="119" s="1"/>
  <c r="H46" i="119" s="1"/>
  <c r="K46" i="119" s="1"/>
  <c r="D23" i="119"/>
  <c r="F23" i="119" s="1"/>
  <c r="H23" i="119" s="1"/>
  <c r="D11" i="119"/>
  <c r="F11" i="119" s="1"/>
  <c r="H11" i="119" s="1"/>
  <c r="K11" i="119" s="1"/>
  <c r="D49" i="106"/>
  <c r="F49" i="106" s="1"/>
  <c r="H49" i="106" s="1"/>
  <c r="K49" i="106" s="1"/>
  <c r="D46" i="121"/>
  <c r="F46" i="121" s="1"/>
  <c r="H46" i="121" s="1"/>
  <c r="K46" i="121" s="1"/>
  <c r="D19" i="109"/>
  <c r="F19" i="109" s="1"/>
  <c r="H19" i="109" s="1"/>
  <c r="K19" i="109" s="1"/>
  <c r="D35" i="109"/>
  <c r="F35" i="109" s="1"/>
  <c r="H35" i="109" s="1"/>
  <c r="K35" i="109" s="1"/>
  <c r="L35" i="109" s="1"/>
  <c r="M35" i="109" s="1"/>
  <c r="Q35" i="109" s="1"/>
  <c r="P35" i="109" s="1"/>
  <c r="D37" i="118"/>
  <c r="F37" i="118" s="1"/>
  <c r="H37" i="118" s="1"/>
  <c r="K37" i="118" s="1"/>
  <c r="D10" i="110"/>
  <c r="F10" i="110" s="1"/>
  <c r="H10" i="110" s="1"/>
  <c r="K10" i="110" s="1"/>
  <c r="D18" i="118"/>
  <c r="F18" i="118" s="1"/>
  <c r="H18" i="118" s="1"/>
  <c r="D15" i="118"/>
  <c r="F15" i="118" s="1"/>
  <c r="H15" i="118" s="1"/>
  <c r="K15" i="118" s="1"/>
  <c r="D40" i="119"/>
  <c r="F40" i="119" s="1"/>
  <c r="H40" i="119" s="1"/>
  <c r="K40" i="119" s="1"/>
  <c r="D18" i="119"/>
  <c r="F18" i="119" s="1"/>
  <c r="H18" i="119" s="1"/>
  <c r="K18" i="119" s="1"/>
  <c r="L18" i="119" s="1"/>
  <c r="M18" i="119" s="1"/>
  <c r="Q18" i="119" s="1"/>
  <c r="P18" i="119" s="1"/>
  <c r="D49" i="118"/>
  <c r="F49" i="118" s="1"/>
  <c r="H49" i="118" s="1"/>
  <c r="K49" i="118" s="1"/>
  <c r="D51" i="121"/>
  <c r="F51" i="121" s="1"/>
  <c r="H51" i="121" s="1"/>
  <c r="K51" i="121" s="1"/>
  <c r="D22" i="121"/>
  <c r="F22" i="121" s="1"/>
  <c r="H22" i="121" s="1"/>
  <c r="K22" i="121" s="1"/>
  <c r="D31" i="118"/>
  <c r="F31" i="118" s="1"/>
  <c r="H31" i="118" s="1"/>
  <c r="K31" i="118" s="1"/>
  <c r="D46" i="112"/>
  <c r="F46" i="112" s="1"/>
  <c r="H46" i="112" s="1"/>
  <c r="K46" i="112" s="1"/>
  <c r="D25" i="112"/>
  <c r="F25" i="112" s="1"/>
  <c r="H25" i="112" s="1"/>
  <c r="K25" i="112" s="1"/>
  <c r="D17" i="120"/>
  <c r="F17" i="120" s="1"/>
  <c r="H17" i="120" s="1"/>
  <c r="K17" i="120" s="1"/>
  <c r="D36" i="110"/>
  <c r="F36" i="110" s="1"/>
  <c r="H36" i="110" s="1"/>
  <c r="K36" i="110" s="1"/>
  <c r="D32" i="114"/>
  <c r="F32" i="114" s="1"/>
  <c r="H32" i="114" s="1"/>
  <c r="K32" i="114" s="1"/>
  <c r="D24" i="114"/>
  <c r="F24" i="114" s="1"/>
  <c r="H24" i="114" s="1"/>
  <c r="K24" i="114" s="1"/>
  <c r="D5" i="116"/>
  <c r="F5" i="116" s="1"/>
  <c r="H5" i="116" s="1"/>
  <c r="K5" i="116" s="1"/>
  <c r="J5" i="116" s="1"/>
  <c r="D30" i="109"/>
  <c r="F30" i="109" s="1"/>
  <c r="H30" i="109" s="1"/>
  <c r="K30" i="109" s="1"/>
  <c r="D40" i="112"/>
  <c r="F40" i="112" s="1"/>
  <c r="H40" i="112" s="1"/>
  <c r="K40" i="112" s="1"/>
  <c r="D8" i="120"/>
  <c r="F8" i="120" s="1"/>
  <c r="H8" i="120" s="1"/>
  <c r="K8" i="120" s="1"/>
  <c r="L8" i="120" s="1"/>
  <c r="M8" i="120" s="1"/>
  <c r="Q8" i="120" s="1"/>
  <c r="P8" i="120" s="1"/>
  <c r="D30" i="119"/>
  <c r="F30" i="119" s="1"/>
  <c r="H30" i="119" s="1"/>
  <c r="K30" i="119" s="1"/>
  <c r="D6" i="111"/>
  <c r="F6" i="111" s="1"/>
  <c r="D41" i="106"/>
  <c r="F41" i="106" s="1"/>
  <c r="H41" i="106" s="1"/>
  <c r="K41" i="106" s="1"/>
  <c r="D6" i="114"/>
  <c r="F6" i="114" s="1"/>
  <c r="H6" i="114" s="1"/>
  <c r="K6" i="114" s="1"/>
  <c r="D17" i="110"/>
  <c r="F17" i="110" s="1"/>
  <c r="H17" i="110" s="1"/>
  <c r="K17" i="110" s="1"/>
  <c r="D32" i="111"/>
  <c r="F32" i="111" s="1"/>
  <c r="D47" i="174"/>
  <c r="F47" i="174" s="1"/>
  <c r="H47" i="174" s="1"/>
  <c r="K47" i="174" s="1"/>
  <c r="J47" i="174" s="1"/>
  <c r="D47" i="111"/>
  <c r="F47" i="111" s="1"/>
  <c r="H47" i="111" s="1"/>
  <c r="D50" i="110"/>
  <c r="F50" i="110" s="1"/>
  <c r="H50" i="110" s="1"/>
  <c r="K50" i="110" s="1"/>
  <c r="D43" i="111"/>
  <c r="F43" i="111" s="1"/>
  <c r="D46" i="118"/>
  <c r="D32" i="110"/>
  <c r="F32" i="110" s="1"/>
  <c r="H32" i="110" s="1"/>
  <c r="K32" i="110" s="1"/>
  <c r="D37" i="119"/>
  <c r="F37" i="119" s="1"/>
  <c r="H37" i="119" s="1"/>
  <c r="K37" i="119" s="1"/>
  <c r="D45" i="112"/>
  <c r="D27" i="112"/>
  <c r="D46" i="120"/>
  <c r="D38" i="110"/>
  <c r="F38" i="110" s="1"/>
  <c r="H38" i="110" s="1"/>
  <c r="K38" i="110" s="1"/>
  <c r="J38" i="110" s="1"/>
  <c r="D44" i="109"/>
  <c r="D44" i="121"/>
  <c r="D37" i="121"/>
  <c r="F37" i="121" s="1"/>
  <c r="H37" i="121" s="1"/>
  <c r="K37" i="121" s="1"/>
  <c r="D50" i="114"/>
  <c r="F50" i="114" s="1"/>
  <c r="H50" i="114" s="1"/>
  <c r="K50" i="114" s="1"/>
  <c r="L50" i="114" s="1"/>
  <c r="M50" i="114" s="1"/>
  <c r="Q50" i="114" s="1"/>
  <c r="P50" i="114" s="1"/>
  <c r="D10" i="119"/>
  <c r="F10" i="119" s="1"/>
  <c r="H10" i="119" s="1"/>
  <c r="K10" i="119" s="1"/>
  <c r="D17" i="112"/>
  <c r="F17" i="112" s="1"/>
  <c r="H17" i="112" s="1"/>
  <c r="K17" i="112" s="1"/>
  <c r="D41" i="110"/>
  <c r="F41" i="110" s="1"/>
  <c r="H41" i="110" s="1"/>
  <c r="K41" i="110" s="1"/>
  <c r="D49" i="119"/>
  <c r="F49" i="119" s="1"/>
  <c r="H49" i="119" s="1"/>
  <c r="K49" i="119" s="1"/>
  <c r="D52" i="120"/>
  <c r="F52" i="120" s="1"/>
  <c r="H52" i="120" s="1"/>
  <c r="K52" i="120" s="1"/>
  <c r="D29" i="111"/>
  <c r="F29" i="111" s="1"/>
  <c r="K29" i="111" s="1"/>
  <c r="D12" i="111"/>
  <c r="F12" i="111" s="1"/>
  <c r="D5" i="114"/>
  <c r="F5" i="114" s="1"/>
  <c r="H5" i="114" s="1"/>
  <c r="K5" i="114" s="1"/>
  <c r="D31" i="111"/>
  <c r="F31" i="111" s="1"/>
  <c r="H31" i="111" s="1"/>
  <c r="D52" i="119"/>
  <c r="F52" i="119" s="1"/>
  <c r="H52" i="119" s="1"/>
  <c r="K52" i="119" s="1"/>
  <c r="D7" i="114"/>
  <c r="F7" i="114" s="1"/>
  <c r="H7" i="114" s="1"/>
  <c r="K7" i="114" s="1"/>
  <c r="L7" i="114" s="1"/>
  <c r="M7" i="114" s="1"/>
  <c r="Q7" i="114" s="1"/>
  <c r="P7" i="114" s="1"/>
  <c r="D40" i="120"/>
  <c r="F40" i="120" s="1"/>
  <c r="H40" i="120" s="1"/>
  <c r="K40" i="120" s="1"/>
  <c r="D6" i="110"/>
  <c r="F6" i="110" s="1"/>
  <c r="H6" i="110" s="1"/>
  <c r="K6" i="110" s="1"/>
  <c r="D42" i="119"/>
  <c r="F42" i="119" s="1"/>
  <c r="H42" i="119" s="1"/>
  <c r="K42" i="119" s="1"/>
  <c r="D48" i="112"/>
  <c r="F48" i="112" s="1"/>
  <c r="H48" i="112" s="1"/>
  <c r="K48" i="112" s="1"/>
  <c r="D49" i="114"/>
  <c r="F49" i="114" s="1"/>
  <c r="H49" i="114" s="1"/>
  <c r="K49" i="114" s="1"/>
  <c r="D50" i="119"/>
  <c r="F50" i="119" s="1"/>
  <c r="H50" i="119" s="1"/>
  <c r="K50" i="119" s="1"/>
  <c r="D34" i="109"/>
  <c r="F34" i="109" s="1"/>
  <c r="H34" i="109" s="1"/>
  <c r="K34" i="109" s="1"/>
  <c r="D35" i="118"/>
  <c r="F35" i="118" s="1"/>
  <c r="H35" i="118" s="1"/>
  <c r="K35" i="118" s="1"/>
  <c r="D31" i="114"/>
  <c r="F31" i="114" s="1"/>
  <c r="H31" i="114" s="1"/>
  <c r="K31" i="114" s="1"/>
  <c r="D40" i="114"/>
  <c r="F40" i="114" s="1"/>
  <c r="H40" i="114" s="1"/>
  <c r="K40" i="114" s="1"/>
  <c r="D32" i="109"/>
  <c r="F32" i="109" s="1"/>
  <c r="H32" i="109" s="1"/>
  <c r="K32" i="109" s="1"/>
  <c r="D8" i="121"/>
  <c r="F8" i="121" s="1"/>
  <c r="H8" i="121" s="1"/>
  <c r="K8" i="121" s="1"/>
  <c r="D22" i="112"/>
  <c r="F22" i="112" s="1"/>
  <c r="H22" i="112" s="1"/>
  <c r="K22" i="112" s="1"/>
  <c r="D10" i="114"/>
  <c r="F10" i="114" s="1"/>
  <c r="H10" i="114" s="1"/>
  <c r="K10" i="114" s="1"/>
  <c r="D28" i="114"/>
  <c r="F28" i="114" s="1"/>
  <c r="H28" i="114" s="1"/>
  <c r="K28" i="114" s="1"/>
  <c r="D52" i="109"/>
  <c r="F52" i="109" s="1"/>
  <c r="H52" i="109" s="1"/>
  <c r="K52" i="109" s="1"/>
  <c r="L52" i="109" s="1"/>
  <c r="M52" i="109" s="1"/>
  <c r="Q52" i="109" s="1"/>
  <c r="P52" i="109" s="1"/>
  <c r="D16" i="114"/>
  <c r="F16" i="114" s="1"/>
  <c r="H16" i="114" s="1"/>
  <c r="K16" i="114" s="1"/>
  <c r="D29" i="120"/>
  <c r="F29" i="120" s="1"/>
  <c r="H29" i="120" s="1"/>
  <c r="K29" i="120" s="1"/>
  <c r="D8" i="106"/>
  <c r="F8" i="106" s="1"/>
  <c r="H8" i="106" s="1"/>
  <c r="K8" i="106" s="1"/>
  <c r="L8" i="106" s="1"/>
  <c r="M8" i="106" s="1"/>
  <c r="Q8" i="106" s="1"/>
  <c r="P8" i="106" s="1"/>
  <c r="D15" i="106"/>
  <c r="F15" i="106" s="1"/>
  <c r="H15" i="106" s="1"/>
  <c r="K15" i="106" s="1"/>
  <c r="D52" i="112"/>
  <c r="F52" i="112" s="1"/>
  <c r="H52" i="112" s="1"/>
  <c r="K52" i="112" s="1"/>
  <c r="D52" i="118"/>
  <c r="F52" i="118" s="1"/>
  <c r="H52" i="118" s="1"/>
  <c r="K52" i="118" s="1"/>
  <c r="D52" i="171"/>
  <c r="F52" i="171" s="1"/>
  <c r="D52" i="114"/>
  <c r="F52" i="114" s="1"/>
  <c r="H52" i="114" s="1"/>
  <c r="K52" i="114" s="1"/>
  <c r="D34" i="112"/>
  <c r="F34" i="112" s="1"/>
  <c r="H34" i="112" s="1"/>
  <c r="K34" i="112" s="1"/>
  <c r="D23" i="105"/>
  <c r="F23" i="105" s="1"/>
  <c r="D39" i="105"/>
  <c r="F39" i="105" s="1"/>
  <c r="H39" i="105" s="1"/>
  <c r="K39" i="105" s="1"/>
  <c r="D32" i="105"/>
  <c r="F32" i="105" s="1"/>
  <c r="H32" i="105" s="1"/>
  <c r="K32" i="105" s="1"/>
  <c r="J32" i="105" s="1"/>
  <c r="D37" i="105"/>
  <c r="F37" i="105" s="1"/>
  <c r="H37" i="105" s="1"/>
  <c r="K37" i="105" s="1"/>
  <c r="D27" i="105"/>
  <c r="F27" i="105" s="1"/>
  <c r="H27" i="105" s="1"/>
  <c r="D30" i="105"/>
  <c r="F30" i="105" s="1"/>
  <c r="H30" i="105" s="1"/>
  <c r="K30" i="105" s="1"/>
  <c r="L30" i="105" s="1"/>
  <c r="M30" i="105" s="1"/>
  <c r="Q30" i="105" s="1"/>
  <c r="P30" i="105" s="1"/>
  <c r="D50" i="105"/>
  <c r="F50" i="105" s="1"/>
  <c r="H50" i="105" s="1"/>
  <c r="K50" i="105" s="1"/>
  <c r="D40" i="105"/>
  <c r="F40" i="105" s="1"/>
  <c r="D47" i="105"/>
  <c r="F47" i="105" s="1"/>
  <c r="H47" i="105" s="1"/>
  <c r="K47" i="105" s="1"/>
  <c r="D34" i="105"/>
  <c r="F34" i="105" s="1"/>
  <c r="H34" i="105" s="1"/>
  <c r="K34" i="105" s="1"/>
  <c r="D28" i="105"/>
  <c r="F28" i="105" s="1"/>
  <c r="H28" i="105" s="1"/>
  <c r="K28" i="105" s="1"/>
  <c r="D51" i="105"/>
  <c r="F51" i="105" s="1"/>
  <c r="H51" i="105" s="1"/>
  <c r="K51" i="105" s="1"/>
  <c r="D48" i="105"/>
  <c r="F48" i="105" s="1"/>
  <c r="D5" i="115"/>
  <c r="F5" i="115" s="1"/>
  <c r="H5" i="115" s="1"/>
  <c r="K5" i="115" s="1"/>
  <c r="D9" i="114"/>
  <c r="F9" i="114" s="1"/>
  <c r="H9" i="114" s="1"/>
  <c r="K9" i="114" s="1"/>
  <c r="D46" i="114"/>
  <c r="F46" i="114" s="1"/>
  <c r="H46" i="114" s="1"/>
  <c r="K46" i="114" s="1"/>
  <c r="D26" i="118"/>
  <c r="F26" i="118" s="1"/>
  <c r="H26" i="118" s="1"/>
  <c r="K26" i="118" s="1"/>
  <c r="D42" i="114"/>
  <c r="D8" i="112"/>
  <c r="F8" i="112" s="1"/>
  <c r="H8" i="112" s="1"/>
  <c r="K8" i="112" s="1"/>
  <c r="D27" i="174"/>
  <c r="F27" i="174" s="1"/>
  <c r="H27" i="174" s="1"/>
  <c r="K27" i="174" s="1"/>
  <c r="J27" i="174" s="1"/>
  <c r="D45" i="116"/>
  <c r="D9" i="116"/>
  <c r="F9" i="116" s="1"/>
  <c r="H9" i="116" s="1"/>
  <c r="K9" i="116" s="1"/>
  <c r="D48" i="116"/>
  <c r="F48" i="116"/>
  <c r="H48" i="116" s="1"/>
  <c r="K48" i="116" s="1"/>
  <c r="J48" i="116" s="1"/>
  <c r="D29" i="116"/>
  <c r="F29" i="116" s="1"/>
  <c r="H29" i="116" s="1"/>
  <c r="K29" i="116" s="1"/>
  <c r="D22" i="116"/>
  <c r="F22" i="116" s="1"/>
  <c r="H22" i="116" s="1"/>
  <c r="K22" i="116" s="1"/>
  <c r="L22" i="116" s="1"/>
  <c r="M22" i="116" s="1"/>
  <c r="Q22" i="116" s="1"/>
  <c r="P22" i="116" s="1"/>
  <c r="D48" i="115"/>
  <c r="F48" i="115" s="1"/>
  <c r="H48" i="115" s="1"/>
  <c r="K48" i="115" s="1"/>
  <c r="D35" i="115"/>
  <c r="F35" i="115" s="1"/>
  <c r="H35" i="115" s="1"/>
  <c r="K35" i="115" s="1"/>
  <c r="D30" i="115"/>
  <c r="F30" i="115" s="1"/>
  <c r="H30" i="115" s="1"/>
  <c r="K30" i="115" s="1"/>
  <c r="D22" i="115"/>
  <c r="F22" i="115" s="1"/>
  <c r="H22" i="115" s="1"/>
  <c r="K22" i="115" s="1"/>
  <c r="L22" i="115" s="1"/>
  <c r="M22" i="115" s="1"/>
  <c r="Q22" i="115" s="1"/>
  <c r="P22" i="115" s="1"/>
  <c r="D14" i="115"/>
  <c r="F14" i="115" s="1"/>
  <c r="H14" i="115" s="1"/>
  <c r="K14" i="115" s="1"/>
  <c r="L14" i="115" s="1"/>
  <c r="M14" i="115" s="1"/>
  <c r="Q14" i="115" s="1"/>
  <c r="P14" i="115" s="1"/>
  <c r="D18" i="115"/>
  <c r="F18" i="115" s="1"/>
  <c r="H18" i="115" s="1"/>
  <c r="K18" i="115" s="1"/>
  <c r="D10" i="115"/>
  <c r="F10" i="115" s="1"/>
  <c r="H10" i="115" s="1"/>
  <c r="K10" i="115" s="1"/>
  <c r="D37" i="115"/>
  <c r="F37" i="115" s="1"/>
  <c r="H37" i="115" s="1"/>
  <c r="K37" i="115" s="1"/>
  <c r="J37" i="115" s="1"/>
  <c r="D12" i="115"/>
  <c r="F12" i="115" s="1"/>
  <c r="H12" i="115" s="1"/>
  <c r="K12" i="115" s="1"/>
  <c r="J12" i="115" s="1"/>
  <c r="D15" i="115"/>
  <c r="F15" i="115" s="1"/>
  <c r="H15" i="115" s="1"/>
  <c r="K15" i="115" s="1"/>
  <c r="D36" i="171"/>
  <c r="F36" i="171" s="1"/>
  <c r="H36" i="171" s="1"/>
  <c r="K36" i="171" s="1"/>
  <c r="D46" i="171"/>
  <c r="D25" i="171"/>
  <c r="F25" i="171" s="1"/>
  <c r="H25" i="171" s="1"/>
  <c r="K25" i="171" s="1"/>
  <c r="L25" i="171" s="1"/>
  <c r="M25" i="171" s="1"/>
  <c r="Q25" i="171" s="1"/>
  <c r="P25" i="171" s="1"/>
  <c r="D41" i="171"/>
  <c r="F41" i="171" s="1"/>
  <c r="H41" i="171" s="1"/>
  <c r="K41" i="171" s="1"/>
  <c r="D37" i="171"/>
  <c r="F37" i="171" s="1"/>
  <c r="H37" i="171" s="1"/>
  <c r="K37" i="171" s="1"/>
  <c r="D29" i="171"/>
  <c r="F29" i="171" s="1"/>
  <c r="H29" i="171" s="1"/>
  <c r="K29" i="171" s="1"/>
  <c r="D47" i="171"/>
  <c r="F47" i="171" s="1"/>
  <c r="H47" i="171" s="1"/>
  <c r="K47" i="171" s="1"/>
  <c r="D34" i="107"/>
  <c r="F34" i="107" s="1"/>
  <c r="H34" i="107" s="1"/>
  <c r="K34" i="107" s="1"/>
  <c r="J34" i="107" s="1"/>
  <c r="D18" i="107"/>
  <c r="F18" i="107" s="1"/>
  <c r="H18" i="107" s="1"/>
  <c r="K18" i="107" s="1"/>
  <c r="D44" i="107"/>
  <c r="F44" i="107" s="1"/>
  <c r="H44" i="107" s="1"/>
  <c r="K44" i="107" s="1"/>
  <c r="D39" i="107"/>
  <c r="F39" i="107" s="1"/>
  <c r="H39" i="107" s="1"/>
  <c r="K39" i="107" s="1"/>
  <c r="D36" i="107"/>
  <c r="F36" i="107" s="1"/>
  <c r="H36" i="107" s="1"/>
  <c r="K36" i="107" s="1"/>
  <c r="D28" i="107"/>
  <c r="F28" i="107" s="1"/>
  <c r="H28" i="107" s="1"/>
  <c r="K28" i="107" s="1"/>
  <c r="L28" i="107" s="1"/>
  <c r="M28" i="107" s="1"/>
  <c r="Q28" i="107" s="1"/>
  <c r="P28" i="107" s="1"/>
  <c r="D12" i="107"/>
  <c r="F12" i="107" s="1"/>
  <c r="H12" i="107" s="1"/>
  <c r="K12" i="107" s="1"/>
  <c r="L12" i="107" s="1"/>
  <c r="M12" i="107" s="1"/>
  <c r="Q12" i="107" s="1"/>
  <c r="P12" i="107" s="1"/>
  <c r="D25" i="107"/>
  <c r="F25" i="107" s="1"/>
  <c r="H25" i="107" s="1"/>
  <c r="K25" i="107" s="1"/>
  <c r="D17" i="107"/>
  <c r="F17" i="107" s="1"/>
  <c r="H17" i="107" s="1"/>
  <c r="K17" i="107" s="1"/>
  <c r="J17" i="107" s="1"/>
  <c r="D45" i="107"/>
  <c r="D37" i="107"/>
  <c r="F37" i="107" s="1"/>
  <c r="H37" i="107" s="1"/>
  <c r="K37" i="107" s="1"/>
  <c r="D29" i="107"/>
  <c r="F29" i="107" s="1"/>
  <c r="H29" i="107" s="1"/>
  <c r="K29" i="107" s="1"/>
  <c r="D19" i="107"/>
  <c r="F19" i="107" s="1"/>
  <c r="H19" i="107" s="1"/>
  <c r="K19" i="107" s="1"/>
  <c r="D11" i="107"/>
  <c r="F11" i="107" s="1"/>
  <c r="H11" i="107" s="1"/>
  <c r="K11" i="107" s="1"/>
  <c r="D46" i="107"/>
  <c r="D49" i="107"/>
  <c r="F49" i="107" s="1"/>
  <c r="H49" i="107" s="1"/>
  <c r="K49" i="107" s="1"/>
  <c r="D9" i="107"/>
  <c r="F9" i="107" s="1"/>
  <c r="H9" i="107" s="1"/>
  <c r="K9" i="107" s="1"/>
  <c r="D20" i="106"/>
  <c r="F20" i="106" s="1"/>
  <c r="H20" i="106" s="1"/>
  <c r="K20" i="106" s="1"/>
  <c r="L20" i="106" s="1"/>
  <c r="M20" i="106" s="1"/>
  <c r="Q20" i="106" s="1"/>
  <c r="P20" i="106" s="1"/>
  <c r="D42" i="106"/>
  <c r="F42" i="106" s="1"/>
  <c r="H42" i="106" s="1"/>
  <c r="K42" i="106" s="1"/>
  <c r="J42" i="106" s="1"/>
  <c r="D47" i="106"/>
  <c r="F47" i="106" s="1"/>
  <c r="H47" i="106" s="1"/>
  <c r="K47" i="106" s="1"/>
  <c r="J47" i="106" s="1"/>
  <c r="D30" i="106"/>
  <c r="F30" i="106" s="1"/>
  <c r="H30" i="106" s="1"/>
  <c r="K30" i="106" s="1"/>
  <c r="D24" i="106"/>
  <c r="F24" i="106" s="1"/>
  <c r="H24" i="106" s="1"/>
  <c r="K24" i="106" s="1"/>
  <c r="D52" i="106"/>
  <c r="F52" i="106" s="1"/>
  <c r="H52" i="106" s="1"/>
  <c r="K52" i="106" s="1"/>
  <c r="D10" i="106"/>
  <c r="F10" i="106" s="1"/>
  <c r="H10" i="106" s="1"/>
  <c r="K10" i="106" s="1"/>
  <c r="D33" i="106"/>
  <c r="F33" i="106" s="1"/>
  <c r="H33" i="106" s="1"/>
  <c r="K33" i="106" s="1"/>
  <c r="D10" i="107"/>
  <c r="F10" i="107" s="1"/>
  <c r="D31" i="171"/>
  <c r="F31" i="171" s="1"/>
  <c r="H31" i="171" s="1"/>
  <c r="K31" i="171" s="1"/>
  <c r="J31" i="171" s="1"/>
  <c r="D38" i="115"/>
  <c r="F38" i="115" s="1"/>
  <c r="H38" i="115" s="1"/>
  <c r="K38" i="115" s="1"/>
  <c r="D25" i="110"/>
  <c r="F25" i="110" s="1"/>
  <c r="H25" i="110" s="1"/>
  <c r="K25" i="110" s="1"/>
  <c r="D16" i="116"/>
  <c r="F16" i="116" s="1"/>
  <c r="H16" i="116" s="1"/>
  <c r="K16" i="116" s="1"/>
  <c r="D20" i="118"/>
  <c r="F20" i="118" s="1"/>
  <c r="H20" i="118" s="1"/>
  <c r="K20" i="118" s="1"/>
  <c r="J20" i="118" s="1"/>
  <c r="D7" i="119"/>
  <c r="F7" i="119" s="1"/>
  <c r="H7" i="119" s="1"/>
  <c r="K7" i="119" s="1"/>
  <c r="D48" i="109"/>
  <c r="F48" i="109" s="1"/>
  <c r="H48" i="109" s="1"/>
  <c r="K48" i="109" s="1"/>
  <c r="D10" i="116"/>
  <c r="F10" i="116" s="1"/>
  <c r="H10" i="116" s="1"/>
  <c r="K10" i="116" s="1"/>
  <c r="J10" i="116" s="1"/>
  <c r="D8" i="107"/>
  <c r="F8" i="107" s="1"/>
  <c r="H8" i="107" s="1"/>
  <c r="K8" i="107" s="1"/>
  <c r="D29" i="115"/>
  <c r="F29" i="115" s="1"/>
  <c r="H29" i="115" s="1"/>
  <c r="K29" i="115" s="1"/>
  <c r="D9" i="112"/>
  <c r="F9" i="112" s="1"/>
  <c r="D43" i="114"/>
  <c r="D50" i="112"/>
  <c r="F50" i="112" s="1"/>
  <c r="H50" i="112" s="1"/>
  <c r="K50" i="112" s="1"/>
  <c r="D17" i="119"/>
  <c r="F17" i="119" s="1"/>
  <c r="H17" i="119" s="1"/>
  <c r="K17" i="119" s="1"/>
  <c r="D42" i="118"/>
  <c r="F42" i="118" s="1"/>
  <c r="H42" i="118" s="1"/>
  <c r="K42" i="118" s="1"/>
  <c r="L42" i="118" s="1"/>
  <c r="M42" i="118" s="1"/>
  <c r="Q42" i="118" s="1"/>
  <c r="P42" i="118" s="1"/>
  <c r="D35" i="111"/>
  <c r="F35" i="111" s="1"/>
  <c r="D37" i="109"/>
  <c r="F37" i="109" s="1"/>
  <c r="H37" i="109" s="1"/>
  <c r="K37" i="109" s="1"/>
  <c r="D51" i="107"/>
  <c r="F51" i="107" s="1"/>
  <c r="H51" i="107" s="1"/>
  <c r="K51" i="107" s="1"/>
  <c r="J51" i="107" s="1"/>
  <c r="D47" i="107"/>
  <c r="F47" i="107" s="1"/>
  <c r="H47" i="107" s="1"/>
  <c r="K47" i="107" s="1"/>
  <c r="D48" i="171"/>
  <c r="F48" i="171" s="1"/>
  <c r="H48" i="171" s="1"/>
  <c r="K48" i="171" s="1"/>
  <c r="D19" i="121"/>
  <c r="F19" i="121" s="1"/>
  <c r="H19" i="121" s="1"/>
  <c r="K19" i="121" s="1"/>
  <c r="D29" i="119"/>
  <c r="F29" i="119" s="1"/>
  <c r="H29" i="119" s="1"/>
  <c r="K29" i="119" s="1"/>
  <c r="L29" i="119" s="1"/>
  <c r="M29" i="119" s="1"/>
  <c r="Q29" i="119" s="1"/>
  <c r="P29" i="119" s="1"/>
  <c r="D45" i="121"/>
  <c r="D15" i="107"/>
  <c r="F15" i="107" s="1"/>
  <c r="H15" i="107" s="1"/>
  <c r="K15" i="107" s="1"/>
  <c r="L15" i="107" s="1"/>
  <c r="M15" i="107" s="1"/>
  <c r="Q15" i="107" s="1"/>
  <c r="P15" i="107" s="1"/>
  <c r="D30" i="171"/>
  <c r="F30" i="171" s="1"/>
  <c r="H30" i="171" s="1"/>
  <c r="K30" i="171" s="1"/>
  <c r="D28" i="106"/>
  <c r="F28" i="106" s="1"/>
  <c r="H28" i="106" s="1"/>
  <c r="K28" i="106" s="1"/>
  <c r="D17" i="171"/>
  <c r="F17" i="171" s="1"/>
  <c r="H17" i="171" s="1"/>
  <c r="K17" i="171" s="1"/>
  <c r="D51" i="118"/>
  <c r="F51" i="118" s="1"/>
  <c r="H51" i="118" s="1"/>
  <c r="K51" i="118" s="1"/>
  <c r="J51" i="118" s="1"/>
  <c r="D21" i="116"/>
  <c r="F21" i="116" s="1"/>
  <c r="H21" i="116" s="1"/>
  <c r="K21" i="116" s="1"/>
  <c r="J21" i="116" s="1"/>
  <c r="F8" i="105"/>
  <c r="H8" i="105" s="1"/>
  <c r="K8" i="105" s="1"/>
  <c r="L8" i="105" s="1"/>
  <c r="M8" i="105" s="1"/>
  <c r="Q8" i="105" s="1"/>
  <c r="P8" i="105" s="1"/>
  <c r="D38" i="171"/>
  <c r="F38" i="171" s="1"/>
  <c r="H38" i="171" s="1"/>
  <c r="K38" i="171" s="1"/>
  <c r="D26" i="116"/>
  <c r="F26" i="116" s="1"/>
  <c r="H26" i="116" s="1"/>
  <c r="K26" i="116" s="1"/>
  <c r="L26" i="116" s="1"/>
  <c r="M26" i="116" s="1"/>
  <c r="Q26" i="116" s="1"/>
  <c r="P26" i="116" s="1"/>
  <c r="D6" i="105"/>
  <c r="F6" i="105" s="1"/>
  <c r="H6" i="105" s="1"/>
  <c r="K6" i="105" s="1"/>
  <c r="L6" i="105" s="1"/>
  <c r="M6" i="105" s="1"/>
  <c r="Q6" i="105" s="1"/>
  <c r="P6" i="105" s="1"/>
  <c r="D5" i="105"/>
  <c r="F5" i="105" s="1"/>
  <c r="H5" i="105" s="1"/>
  <c r="K5" i="105" s="1"/>
  <c r="J5" i="105" s="1"/>
  <c r="D18" i="109"/>
  <c r="F18" i="109" s="1"/>
  <c r="H18" i="109" s="1"/>
  <c r="K18" i="109" s="1"/>
  <c r="L18" i="109" s="1"/>
  <c r="M18" i="109" s="1"/>
  <c r="Q18" i="109" s="1"/>
  <c r="P18" i="109" s="1"/>
  <c r="F16" i="171"/>
  <c r="H16" i="171" s="1"/>
  <c r="K16" i="171" s="1"/>
  <c r="L16" i="171" s="1"/>
  <c r="M16" i="171" s="1"/>
  <c r="Q16" i="171" s="1"/>
  <c r="P16" i="171" s="1"/>
  <c r="D52" i="115"/>
  <c r="F52" i="115" s="1"/>
  <c r="H52" i="115" s="1"/>
  <c r="K52" i="115" s="1"/>
  <c r="J52" i="115" s="1"/>
  <c r="F27" i="104"/>
  <c r="H27" i="104" s="1"/>
  <c r="K27" i="104" s="1"/>
  <c r="D14" i="100"/>
  <c r="F14" i="100" s="1"/>
  <c r="H14" i="100" s="1"/>
  <c r="K14" i="100" s="1"/>
  <c r="D48" i="107"/>
  <c r="F48" i="107" s="1"/>
  <c r="H48" i="107" s="1"/>
  <c r="K48" i="107" s="1"/>
  <c r="D22" i="106"/>
  <c r="F22" i="106" s="1"/>
  <c r="H22" i="106" s="1"/>
  <c r="K22" i="106" s="1"/>
  <c r="D23" i="121"/>
  <c r="F23" i="121" s="1"/>
  <c r="H23" i="121" s="1"/>
  <c r="K23" i="121" s="1"/>
  <c r="D27" i="121"/>
  <c r="F27" i="121" s="1"/>
  <c r="H27" i="121" s="1"/>
  <c r="K27" i="121" s="1"/>
  <c r="D24" i="171"/>
  <c r="F24" i="171" s="1"/>
  <c r="D6" i="119"/>
  <c r="F6" i="119" s="1"/>
  <c r="H6" i="119" s="1"/>
  <c r="K6" i="119" s="1"/>
  <c r="D47" i="110"/>
  <c r="F47" i="110" s="1"/>
  <c r="D32" i="119"/>
  <c r="F32" i="119" s="1"/>
  <c r="H32" i="119" s="1"/>
  <c r="K32" i="119" s="1"/>
  <c r="D36" i="118"/>
  <c r="F36" i="118" s="1"/>
  <c r="H36" i="118" s="1"/>
  <c r="K36" i="118" s="1"/>
  <c r="D6" i="148"/>
  <c r="F6" i="148" s="1"/>
  <c r="H6" i="148" s="1"/>
  <c r="K6" i="148" s="1"/>
  <c r="J6" i="148" s="1"/>
  <c r="D10" i="101"/>
  <c r="D44" i="104"/>
  <c r="J16" i="113"/>
  <c r="L16" i="113"/>
  <c r="M16" i="113" s="1"/>
  <c r="Q16" i="113" s="1"/>
  <c r="P16" i="113" s="1"/>
  <c r="D52" i="179"/>
  <c r="F52" i="179" s="1"/>
  <c r="H52" i="179" s="1"/>
  <c r="K52" i="179" s="1"/>
  <c r="L52" i="179" s="1"/>
  <c r="D51" i="126"/>
  <c r="F51" i="126" s="1"/>
  <c r="D50" i="126"/>
  <c r="F50" i="126" s="1"/>
  <c r="H50" i="126" s="1"/>
  <c r="K50" i="126" s="1"/>
  <c r="L50" i="126" s="1"/>
  <c r="M50" i="126" s="1"/>
  <c r="Q50" i="126" s="1"/>
  <c r="P50" i="126" s="1"/>
  <c r="D47" i="126"/>
  <c r="F47" i="126" s="1"/>
  <c r="H47" i="126" s="1"/>
  <c r="K47" i="126" s="1"/>
  <c r="L47" i="126" s="1"/>
  <c r="M47" i="126" s="1"/>
  <c r="Q47" i="126" s="1"/>
  <c r="P47" i="126" s="1"/>
  <c r="D6" i="130"/>
  <c r="D26" i="130"/>
  <c r="D42" i="130"/>
  <c r="D26" i="128"/>
  <c r="F26" i="128" s="1"/>
  <c r="D34" i="128"/>
  <c r="F34" i="128" s="1"/>
  <c r="H34" i="128" s="1"/>
  <c r="K34" i="128" s="1"/>
  <c r="D6" i="127"/>
  <c r="D14" i="127"/>
  <c r="D35" i="127"/>
  <c r="D24" i="131"/>
  <c r="D13" i="126"/>
  <c r="F13" i="126" s="1"/>
  <c r="D15" i="126"/>
  <c r="F15" i="126" s="1"/>
  <c r="H15" i="126" s="1"/>
  <c r="D16" i="126"/>
  <c r="F16" i="126" s="1"/>
  <c r="H16" i="126" s="1"/>
  <c r="K16" i="126" s="1"/>
  <c r="D18" i="126"/>
  <c r="F18" i="126" s="1"/>
  <c r="H18" i="126" s="1"/>
  <c r="K18" i="126" s="1"/>
  <c r="D38" i="126"/>
  <c r="F38" i="126" s="1"/>
  <c r="H38" i="126" s="1"/>
  <c r="K38" i="126" s="1"/>
  <c r="L38" i="126" s="1"/>
  <c r="M38" i="126" s="1"/>
  <c r="Q38" i="126" s="1"/>
  <c r="P38" i="126" s="1"/>
  <c r="D9" i="179"/>
  <c r="F9" i="179" s="1"/>
  <c r="H9" i="179" s="1"/>
  <c r="K9" i="179" s="1"/>
  <c r="L9" i="179" s="1"/>
  <c r="M9" i="179" s="1"/>
  <c r="Q9" i="179" s="1"/>
  <c r="P9" i="179" s="1"/>
  <c r="D19" i="179"/>
  <c r="F19" i="179" s="1"/>
  <c r="H19" i="179" s="1"/>
  <c r="K19" i="179" s="1"/>
  <c r="D27" i="179"/>
  <c r="F27" i="179" s="1"/>
  <c r="H27" i="179" s="1"/>
  <c r="K27" i="179" s="1"/>
  <c r="D29" i="179"/>
  <c r="F29" i="179" s="1"/>
  <c r="H29" i="179" s="1"/>
  <c r="K29" i="179" s="1"/>
  <c r="D41" i="179"/>
  <c r="F41" i="179" s="1"/>
  <c r="H41" i="179" s="1"/>
  <c r="K41" i="179" s="1"/>
  <c r="D43" i="179"/>
  <c r="F43" i="179" s="1"/>
  <c r="H43" i="179" s="1"/>
  <c r="K43" i="179" s="1"/>
  <c r="D34" i="125"/>
  <c r="D12" i="124"/>
  <c r="F12" i="124" s="1"/>
  <c r="H12" i="124" s="1"/>
  <c r="K12" i="124" s="1"/>
  <c r="D15" i="124"/>
  <c r="F15" i="124" s="1"/>
  <c r="H15" i="124" s="1"/>
  <c r="K15" i="124" s="1"/>
  <c r="D18" i="124"/>
  <c r="F18" i="124" s="1"/>
  <c r="H18" i="124" s="1"/>
  <c r="K18" i="124" s="1"/>
  <c r="J18" i="124" s="1"/>
  <c r="D20" i="124"/>
  <c r="F47" i="124"/>
  <c r="H47" i="124" s="1"/>
  <c r="F39" i="124"/>
  <c r="F50" i="124"/>
  <c r="D34" i="124"/>
  <c r="F34" i="124" s="1"/>
  <c r="H34" i="124" s="1"/>
  <c r="K34" i="124" s="1"/>
  <c r="D28" i="124"/>
  <c r="F28" i="124" s="1"/>
  <c r="D6" i="179"/>
  <c r="F6" i="179" s="1"/>
  <c r="H6" i="179" s="1"/>
  <c r="K6" i="179" s="1"/>
  <c r="F45" i="124"/>
  <c r="D26" i="129"/>
  <c r="F26" i="129" s="1"/>
  <c r="H26" i="129" s="1"/>
  <c r="K26" i="129" s="1"/>
  <c r="J26" i="129" s="1"/>
  <c r="D50" i="129"/>
  <c r="F50" i="129" s="1"/>
  <c r="H50" i="129" s="1"/>
  <c r="D39" i="129"/>
  <c r="F39" i="129" s="1"/>
  <c r="H39" i="129" s="1"/>
  <c r="K39" i="129" s="1"/>
  <c r="J39" i="129" s="1"/>
  <c r="D45" i="129"/>
  <c r="F45" i="129" s="1"/>
  <c r="H45" i="129" s="1"/>
  <c r="D9" i="129"/>
  <c r="F9" i="129" s="1"/>
  <c r="H9" i="129" s="1"/>
  <c r="D10" i="129"/>
  <c r="F10" i="129" s="1"/>
  <c r="H10" i="129" s="1"/>
  <c r="K10" i="129" s="1"/>
  <c r="D33" i="130"/>
  <c r="D20" i="130"/>
  <c r="D50" i="130"/>
  <c r="D16" i="130"/>
  <c r="D31" i="130"/>
  <c r="F31" i="130" s="1"/>
  <c r="H31" i="130" s="1"/>
  <c r="K31" i="130" s="1"/>
  <c r="D48" i="130"/>
  <c r="F48" i="130" s="1"/>
  <c r="H48" i="130" s="1"/>
  <c r="K48" i="130" s="1"/>
  <c r="D19" i="128"/>
  <c r="F19" i="128" s="1"/>
  <c r="H19" i="128" s="1"/>
  <c r="K19" i="128" s="1"/>
  <c r="D49" i="128"/>
  <c r="F49" i="128" s="1"/>
  <c r="H49" i="128" s="1"/>
  <c r="K49" i="128" s="1"/>
  <c r="D20" i="128"/>
  <c r="F20" i="128" s="1"/>
  <c r="H20" i="128" s="1"/>
  <c r="K20" i="128" s="1"/>
  <c r="D6" i="128"/>
  <c r="F6" i="128" s="1"/>
  <c r="H6" i="128" s="1"/>
  <c r="K6" i="128" s="1"/>
  <c r="D44" i="128"/>
  <c r="F44" i="128" s="1"/>
  <c r="H44" i="128" s="1"/>
  <c r="K44" i="128" s="1"/>
  <c r="D21" i="128"/>
  <c r="F21" i="128" s="1"/>
  <c r="H21" i="128" s="1"/>
  <c r="K21" i="128" s="1"/>
  <c r="L21" i="128" s="1"/>
  <c r="M21" i="128" s="1"/>
  <c r="Q21" i="128" s="1"/>
  <c r="P21" i="128" s="1"/>
  <c r="D46" i="128"/>
  <c r="F46" i="128" s="1"/>
  <c r="H46" i="128" s="1"/>
  <c r="K46" i="128" s="1"/>
  <c r="L46" i="128" s="1"/>
  <c r="M46" i="128" s="1"/>
  <c r="Q46" i="128" s="1"/>
  <c r="P46" i="128" s="1"/>
  <c r="D50" i="127"/>
  <c r="D48" i="127"/>
  <c r="D11" i="127"/>
  <c r="D45" i="127"/>
  <c r="D16" i="127"/>
  <c r="D15" i="127"/>
  <c r="D16" i="131"/>
  <c r="D50" i="131"/>
  <c r="D27" i="126"/>
  <c r="F27" i="126" s="1"/>
  <c r="H27" i="126" s="1"/>
  <c r="K27" i="126" s="1"/>
  <c r="J27" i="126" s="1"/>
  <c r="D26" i="126"/>
  <c r="F26" i="126" s="1"/>
  <c r="H26" i="126" s="1"/>
  <c r="K26" i="126" s="1"/>
  <c r="L26" i="126" s="1"/>
  <c r="M26" i="126" s="1"/>
  <c r="Q26" i="126" s="1"/>
  <c r="P26" i="126" s="1"/>
  <c r="D40" i="126"/>
  <c r="F40" i="126" s="1"/>
  <c r="H40" i="126" s="1"/>
  <c r="K40" i="126" s="1"/>
  <c r="L40" i="126" s="1"/>
  <c r="M40" i="126" s="1"/>
  <c r="Q40" i="126" s="1"/>
  <c r="P40" i="126" s="1"/>
  <c r="D14" i="126"/>
  <c r="F14" i="126" s="1"/>
  <c r="H14" i="126" s="1"/>
  <c r="K14" i="126" s="1"/>
  <c r="D48" i="179"/>
  <c r="F48" i="179" s="1"/>
  <c r="H48" i="179" s="1"/>
  <c r="K48" i="179" s="1"/>
  <c r="D42" i="179"/>
  <c r="F42" i="179" s="1"/>
  <c r="H42" i="179" s="1"/>
  <c r="K42" i="179" s="1"/>
  <c r="D18" i="179"/>
  <c r="F18" i="179" s="1"/>
  <c r="H18" i="179" s="1"/>
  <c r="K18" i="179" s="1"/>
  <c r="J18" i="179" s="1"/>
  <c r="D22" i="125"/>
  <c r="D46" i="125"/>
  <c r="D31" i="125"/>
  <c r="D50" i="125"/>
  <c r="D7" i="125"/>
  <c r="D13" i="125"/>
  <c r="F40" i="124"/>
  <c r="D17" i="124"/>
  <c r="D24" i="128"/>
  <c r="F24" i="128" s="1"/>
  <c r="D31" i="124"/>
  <c r="F31" i="124" s="1"/>
  <c r="H31" i="124" s="1"/>
  <c r="K31" i="124" s="1"/>
  <c r="D25" i="128"/>
  <c r="F25" i="128" s="1"/>
  <c r="H25" i="128" s="1"/>
  <c r="K25" i="128" s="1"/>
  <c r="L25" i="128" s="1"/>
  <c r="M25" i="128" s="1"/>
  <c r="Q25" i="128" s="1"/>
  <c r="P25" i="128" s="1"/>
  <c r="D12" i="131"/>
  <c r="F49" i="124"/>
  <c r="D7" i="129"/>
  <c r="F7" i="129" s="1"/>
  <c r="H7" i="129" s="1"/>
  <c r="D33" i="129"/>
  <c r="F33" i="129" s="1"/>
  <c r="H33" i="129" s="1"/>
  <c r="D5" i="129"/>
  <c r="F5" i="129" s="1"/>
  <c r="H5" i="129" s="1"/>
  <c r="D30" i="129"/>
  <c r="F30" i="129" s="1"/>
  <c r="H30" i="129" s="1"/>
  <c r="D20" i="129"/>
  <c r="F20" i="129" s="1"/>
  <c r="H20" i="129" s="1"/>
  <c r="D41" i="130"/>
  <c r="D12" i="130"/>
  <c r="D11" i="130"/>
  <c r="D36" i="130"/>
  <c r="D23" i="130"/>
  <c r="D35" i="128"/>
  <c r="F35" i="128" s="1"/>
  <c r="H35" i="128" s="1"/>
  <c r="K35" i="128" s="1"/>
  <c r="J35" i="128" s="1"/>
  <c r="D23" i="128"/>
  <c r="F23" i="128" s="1"/>
  <c r="H23" i="128" s="1"/>
  <c r="K23" i="128" s="1"/>
  <c r="D8" i="128"/>
  <c r="F8" i="128" s="1"/>
  <c r="H8" i="128" s="1"/>
  <c r="K8" i="128" s="1"/>
  <c r="D37" i="128"/>
  <c r="F37" i="128" s="1"/>
  <c r="H37" i="128" s="1"/>
  <c r="K37" i="128" s="1"/>
  <c r="D42" i="128"/>
  <c r="F42" i="128" s="1"/>
  <c r="H42" i="128" s="1"/>
  <c r="K42" i="128" s="1"/>
  <c r="L42" i="128" s="1"/>
  <c r="M42" i="128" s="1"/>
  <c r="Q42" i="128" s="1"/>
  <c r="P42" i="128" s="1"/>
  <c r="D9" i="128"/>
  <c r="F9" i="128" s="1"/>
  <c r="H9" i="128" s="1"/>
  <c r="K9" i="128" s="1"/>
  <c r="D40" i="127"/>
  <c r="D37" i="127"/>
  <c r="D20" i="127"/>
  <c r="D33" i="127"/>
  <c r="D7" i="127"/>
  <c r="D17" i="131"/>
  <c r="D19" i="131"/>
  <c r="D37" i="131"/>
  <c r="D39" i="126"/>
  <c r="F39" i="126" s="1"/>
  <c r="H39" i="126" s="1"/>
  <c r="K39" i="126" s="1"/>
  <c r="D30" i="179"/>
  <c r="F30" i="179" s="1"/>
  <c r="D45" i="179"/>
  <c r="F45" i="179" s="1"/>
  <c r="H45" i="179" s="1"/>
  <c r="K45" i="179" s="1"/>
  <c r="L45" i="179" s="1"/>
  <c r="M45" i="179" s="1"/>
  <c r="Q45" i="179" s="1"/>
  <c r="P45" i="179" s="1"/>
  <c r="D43" i="125"/>
  <c r="F43" i="125" s="1"/>
  <c r="H43" i="125" s="1"/>
  <c r="K43" i="125" s="1"/>
  <c r="D10" i="125"/>
  <c r="D20" i="125"/>
  <c r="D39" i="125"/>
  <c r="D14" i="125"/>
  <c r="D17" i="125"/>
  <c r="D51" i="125"/>
  <c r="D41" i="125"/>
  <c r="D16" i="125"/>
  <c r="D51" i="131"/>
  <c r="D11" i="125"/>
  <c r="D51" i="154"/>
  <c r="F51" i="154" s="1"/>
  <c r="H51" i="154" s="1"/>
  <c r="K51" i="154" s="1"/>
  <c r="D48" i="151"/>
  <c r="F48" i="151" s="1"/>
  <c r="H48" i="151" s="1"/>
  <c r="K48" i="151" s="1"/>
  <c r="D7" i="154"/>
  <c r="F7" i="154" s="1"/>
  <c r="H7" i="154" s="1"/>
  <c r="K7" i="154" s="1"/>
  <c r="J7" i="154" s="1"/>
  <c r="D12" i="154"/>
  <c r="F12" i="154" s="1"/>
  <c r="H12" i="154" s="1"/>
  <c r="K12" i="154" s="1"/>
  <c r="L12" i="154" s="1"/>
  <c r="M12" i="154" s="1"/>
  <c r="Q12" i="154" s="1"/>
  <c r="P12" i="154" s="1"/>
  <c r="D20" i="154"/>
  <c r="F20" i="154" s="1"/>
  <c r="H20" i="154" s="1"/>
  <c r="K20" i="154" s="1"/>
  <c r="D24" i="154"/>
  <c r="F24" i="154" s="1"/>
  <c r="H24" i="154" s="1"/>
  <c r="K24" i="154" s="1"/>
  <c r="D35" i="153"/>
  <c r="F35" i="153" s="1"/>
  <c r="H35" i="153" s="1"/>
  <c r="K35" i="153" s="1"/>
  <c r="J35" i="153" s="1"/>
  <c r="D43" i="153"/>
  <c r="F43" i="153" s="1"/>
  <c r="H43" i="153" s="1"/>
  <c r="K43" i="153" s="1"/>
  <c r="J43" i="153" s="1"/>
  <c r="D35" i="151"/>
  <c r="F35" i="151" s="1"/>
  <c r="H35" i="151" s="1"/>
  <c r="K35" i="151" s="1"/>
  <c r="D30" i="150"/>
  <c r="F30" i="150" s="1"/>
  <c r="H30" i="150" s="1"/>
  <c r="K30" i="150" s="1"/>
  <c r="L30" i="150" s="1"/>
  <c r="M30" i="150" s="1"/>
  <c r="Q30" i="150" s="1"/>
  <c r="P30" i="150" s="1"/>
  <c r="D38" i="150"/>
  <c r="F38" i="150" s="1"/>
  <c r="H38" i="150" s="1"/>
  <c r="K38" i="150" s="1"/>
  <c r="D33" i="149"/>
  <c r="F33" i="149" s="1"/>
  <c r="H33" i="149" s="1"/>
  <c r="K33" i="149" s="1"/>
  <c r="D36" i="148"/>
  <c r="F36" i="148" s="1"/>
  <c r="H36" i="148" s="1"/>
  <c r="D40" i="148"/>
  <c r="F40" i="148" s="1"/>
  <c r="D10" i="147"/>
  <c r="F10" i="147" s="1"/>
  <c r="D37" i="147"/>
  <c r="F37" i="147" s="1"/>
  <c r="D42" i="147"/>
  <c r="D43" i="147"/>
  <c r="F43" i="147" s="1"/>
  <c r="D46" i="147"/>
  <c r="F46" i="147" s="1"/>
  <c r="H46" i="147" s="1"/>
  <c r="D32" i="149"/>
  <c r="F32" i="149" s="1"/>
  <c r="H32" i="149" s="1"/>
  <c r="K32" i="149" s="1"/>
  <c r="D44" i="154"/>
  <c r="F44" i="154" s="1"/>
  <c r="H44" i="154" s="1"/>
  <c r="K44" i="154" s="1"/>
  <c r="J44" i="154" s="1"/>
  <c r="D41" i="154"/>
  <c r="F41" i="154" s="1"/>
  <c r="H41" i="154" s="1"/>
  <c r="K41" i="154" s="1"/>
  <c r="D31" i="152"/>
  <c r="F31" i="152" s="1"/>
  <c r="H31" i="152" s="1"/>
  <c r="K31" i="152" s="1"/>
  <c r="D26" i="150"/>
  <c r="F26" i="150" s="1"/>
  <c r="H26" i="150" s="1"/>
  <c r="K26" i="150" s="1"/>
  <c r="D42" i="150"/>
  <c r="F42" i="150" s="1"/>
  <c r="H42" i="150" s="1"/>
  <c r="K42" i="150" s="1"/>
  <c r="D11" i="154"/>
  <c r="F11" i="154" s="1"/>
  <c r="H11" i="154" s="1"/>
  <c r="K11" i="154" s="1"/>
  <c r="J11" i="154" s="1"/>
  <c r="D18" i="154"/>
  <c r="F18" i="154" s="1"/>
  <c r="H18" i="154" s="1"/>
  <c r="K18" i="154" s="1"/>
  <c r="D52" i="151"/>
  <c r="F52" i="151" s="1"/>
  <c r="H52" i="151" s="1"/>
  <c r="K52" i="151" s="1"/>
  <c r="D43" i="148"/>
  <c r="F43" i="148" s="1"/>
  <c r="H43" i="148" s="1"/>
  <c r="K43" i="148" s="1"/>
  <c r="D9" i="154"/>
  <c r="F9" i="154" s="1"/>
  <c r="H9" i="154" s="1"/>
  <c r="K9" i="154" s="1"/>
  <c r="D30" i="152"/>
  <c r="F30" i="152" s="1"/>
  <c r="H30" i="152" s="1"/>
  <c r="K30" i="152" s="1"/>
  <c r="D46" i="154"/>
  <c r="F46" i="154" s="1"/>
  <c r="H46" i="154" s="1"/>
  <c r="K46" i="154" s="1"/>
  <c r="D38" i="154"/>
  <c r="F38" i="154" s="1"/>
  <c r="H38" i="154" s="1"/>
  <c r="K38" i="154" s="1"/>
  <c r="J38" i="154" s="1"/>
  <c r="D38" i="153"/>
  <c r="F38" i="153" s="1"/>
  <c r="H38" i="153" s="1"/>
  <c r="K38" i="153" s="1"/>
  <c r="J38" i="153" s="1"/>
  <c r="D31" i="100"/>
  <c r="D52" i="100"/>
  <c r="F52" i="100" s="1"/>
  <c r="H52" i="100" s="1"/>
  <c r="K52" i="100" s="1"/>
  <c r="L32" i="99"/>
  <c r="M32" i="99" s="1"/>
  <c r="Q32" i="99" s="1"/>
  <c r="P32" i="99" s="1"/>
  <c r="D35" i="130"/>
  <c r="D47" i="154"/>
  <c r="F47" i="154" s="1"/>
  <c r="H47" i="154" s="1"/>
  <c r="K47" i="154" s="1"/>
  <c r="D8" i="127"/>
  <c r="D35" i="125"/>
  <c r="D43" i="128"/>
  <c r="F43" i="128" s="1"/>
  <c r="H43" i="128" s="1"/>
  <c r="K43" i="128" s="1"/>
  <c r="D8" i="130"/>
  <c r="D52" i="129"/>
  <c r="F52" i="129" s="1"/>
  <c r="H52" i="129" s="1"/>
  <c r="D14" i="130"/>
  <c r="D33" i="131"/>
  <c r="D27" i="128"/>
  <c r="F27" i="128" s="1"/>
  <c r="H27" i="128" s="1"/>
  <c r="K27" i="128" s="1"/>
  <c r="J27" i="128" s="1"/>
  <c r="D10" i="131"/>
  <c r="D44" i="127"/>
  <c r="D39" i="127"/>
  <c r="D44" i="151"/>
  <c r="F44" i="151" s="1"/>
  <c r="H44" i="151" s="1"/>
  <c r="K44" i="151" s="1"/>
  <c r="D28" i="127"/>
  <c r="D17" i="126"/>
  <c r="F17" i="126" s="1"/>
  <c r="D36" i="128"/>
  <c r="F36" i="128" s="1"/>
  <c r="H36" i="128" s="1"/>
  <c r="K36" i="128" s="1"/>
  <c r="D32" i="128"/>
  <c r="F32" i="128" s="1"/>
  <c r="H32" i="128" s="1"/>
  <c r="K32" i="128" s="1"/>
  <c r="D30" i="130"/>
  <c r="D40" i="125"/>
  <c r="D37" i="125"/>
  <c r="D41" i="127"/>
  <c r="D38" i="127"/>
  <c r="D27" i="124"/>
  <c r="F27" i="124" s="1"/>
  <c r="H27" i="124" s="1"/>
  <c r="D44" i="129"/>
  <c r="F44" i="129" s="1"/>
  <c r="H44" i="129" s="1"/>
  <c r="D35" i="149"/>
  <c r="F35" i="149" s="1"/>
  <c r="H35" i="149" s="1"/>
  <c r="K35" i="149" s="1"/>
  <c r="D5" i="127"/>
  <c r="D28" i="125"/>
  <c r="D21" i="130"/>
  <c r="F21" i="130" s="1"/>
  <c r="H21" i="130" s="1"/>
  <c r="K21" i="130" s="1"/>
  <c r="D17" i="130"/>
  <c r="F46" i="124"/>
  <c r="H46" i="124" s="1"/>
  <c r="K46" i="124" s="1"/>
  <c r="D26" i="124"/>
  <c r="D26" i="179"/>
  <c r="F26" i="179" s="1"/>
  <c r="H26" i="179" s="1"/>
  <c r="K26" i="179" s="1"/>
  <c r="J26" i="179" s="1"/>
  <c r="D46" i="131"/>
  <c r="D9" i="127"/>
  <c r="D45" i="128"/>
  <c r="F45" i="128" s="1"/>
  <c r="H45" i="128" s="1"/>
  <c r="K45" i="128" s="1"/>
  <c r="D41" i="128"/>
  <c r="F41" i="128" s="1"/>
  <c r="H41" i="128" s="1"/>
  <c r="K41" i="128" s="1"/>
  <c r="D36" i="149"/>
  <c r="F36" i="149" s="1"/>
  <c r="H36" i="149" s="1"/>
  <c r="K36" i="149" s="1"/>
  <c r="D35" i="129"/>
  <c r="F35" i="129" s="1"/>
  <c r="H35" i="129" s="1"/>
  <c r="D21" i="125"/>
  <c r="D21" i="129"/>
  <c r="F21" i="129" s="1"/>
  <c r="H21" i="129" s="1"/>
  <c r="D29" i="150"/>
  <c r="F29" i="150" s="1"/>
  <c r="H29" i="150" s="1"/>
  <c r="K29" i="150" s="1"/>
  <c r="D51" i="148"/>
  <c r="F51" i="148" s="1"/>
  <c r="D52" i="150"/>
  <c r="F52" i="150" s="1"/>
  <c r="D22" i="129"/>
  <c r="F22" i="129" s="1"/>
  <c r="H22" i="129" s="1"/>
  <c r="D51" i="153"/>
  <c r="F51" i="153" s="1"/>
  <c r="H51" i="153" s="1"/>
  <c r="K51" i="153" s="1"/>
  <c r="D17" i="179"/>
  <c r="F17" i="179" s="1"/>
  <c r="H17" i="179" s="1"/>
  <c r="K17" i="179" s="1"/>
  <c r="D41" i="131"/>
  <c r="D45" i="131"/>
  <c r="D27" i="127"/>
  <c r="D28" i="128"/>
  <c r="F28" i="128" s="1"/>
  <c r="H28" i="128" s="1"/>
  <c r="K28" i="128" s="1"/>
  <c r="F17" i="100"/>
  <c r="H17" i="100" s="1"/>
  <c r="K17" i="100" s="1"/>
  <c r="L17" i="100" s="1"/>
  <c r="M17" i="100" s="1"/>
  <c r="Q17" i="100" s="1"/>
  <c r="P17" i="100" s="1"/>
  <c r="D42" i="102"/>
  <c r="F42" i="102" s="1"/>
  <c r="H42" i="102" s="1"/>
  <c r="K42" i="102" s="1"/>
  <c r="D11" i="103"/>
  <c r="F11" i="103" s="1"/>
  <c r="D30" i="125"/>
  <c r="D17" i="127"/>
  <c r="D22" i="128"/>
  <c r="F22" i="128" s="1"/>
  <c r="H22" i="128" s="1"/>
  <c r="K22" i="128" s="1"/>
  <c r="D14" i="179"/>
  <c r="F14" i="179" s="1"/>
  <c r="H14" i="179" s="1"/>
  <c r="K14" i="179" s="1"/>
  <c r="D52" i="107"/>
  <c r="F52" i="107" s="1"/>
  <c r="H52" i="107" s="1"/>
  <c r="K52" i="107" s="1"/>
  <c r="J52" i="107" s="1"/>
  <c r="D27" i="130"/>
  <c r="D46" i="179"/>
  <c r="F46" i="179" s="1"/>
  <c r="H46" i="179" s="1"/>
  <c r="K46" i="179" s="1"/>
  <c r="J46" i="179" s="1"/>
  <c r="D13" i="130"/>
  <c r="D47" i="129"/>
  <c r="F47" i="129" s="1"/>
  <c r="H47" i="129" s="1"/>
  <c r="D29" i="126"/>
  <c r="F29" i="126" s="1"/>
  <c r="H29" i="126" s="1"/>
  <c r="K29" i="126" s="1"/>
  <c r="L29" i="126" s="1"/>
  <c r="M29" i="126" s="1"/>
  <c r="Q29" i="126" s="1"/>
  <c r="P29" i="126" s="1"/>
  <c r="D36" i="127"/>
  <c r="D7" i="128"/>
  <c r="F7" i="128" s="1"/>
  <c r="H7" i="128" s="1"/>
  <c r="K7" i="128" s="1"/>
  <c r="D23" i="129"/>
  <c r="F23" i="129" s="1"/>
  <c r="H23" i="129" s="1"/>
  <c r="K23" i="129" s="1"/>
  <c r="D37" i="129"/>
  <c r="F37" i="129" s="1"/>
  <c r="H37" i="129" s="1"/>
  <c r="D51" i="130"/>
  <c r="D7" i="130"/>
  <c r="F42" i="147"/>
  <c r="H42" i="147" s="1"/>
  <c r="K42" i="147" s="1"/>
  <c r="D45" i="125"/>
  <c r="L27" i="103"/>
  <c r="M27" i="103" s="1"/>
  <c r="Q27" i="103" s="1"/>
  <c r="P27" i="103" s="1"/>
  <c r="J27" i="103"/>
  <c r="J33" i="112"/>
  <c r="D45" i="114"/>
  <c r="F45" i="114" s="1"/>
  <c r="H45" i="114" s="1"/>
  <c r="K45" i="114" s="1"/>
  <c r="J7" i="108"/>
  <c r="L7" i="108"/>
  <c r="M7" i="108" s="1"/>
  <c r="Q7" i="108" s="1"/>
  <c r="P7" i="108" s="1"/>
  <c r="J9" i="104"/>
  <c r="L9" i="104"/>
  <c r="M9" i="104" s="1"/>
  <c r="Q9" i="104" s="1"/>
  <c r="P9" i="104" s="1"/>
  <c r="D20" i="105"/>
  <c r="F20" i="105" s="1"/>
  <c r="H20" i="105" s="1"/>
  <c r="K20" i="105" s="1"/>
  <c r="J20" i="105" s="1"/>
  <c r="F48" i="120"/>
  <c r="H48" i="120" s="1"/>
  <c r="K48" i="120" s="1"/>
  <c r="Q26" i="112"/>
  <c r="P26" i="112" s="1"/>
  <c r="J26" i="112"/>
  <c r="J7" i="118"/>
  <c r="D26" i="101"/>
  <c r="F26" i="101" s="1"/>
  <c r="H26" i="101" s="1"/>
  <c r="K26" i="101" s="1"/>
  <c r="L26" i="101" s="1"/>
  <c r="M26" i="101" s="1"/>
  <c r="Q26" i="101" s="1"/>
  <c r="P26" i="101" s="1"/>
  <c r="F8" i="142"/>
  <c r="H8" i="142" s="1"/>
  <c r="K8" i="142" s="1"/>
  <c r="J10" i="117"/>
  <c r="L10" i="117"/>
  <c r="M10" i="117" s="1"/>
  <c r="Q10" i="117" s="1"/>
  <c r="P10" i="117" s="1"/>
  <c r="J34" i="113"/>
  <c r="L34" i="113"/>
  <c r="M34" i="113" s="1"/>
  <c r="Q34" i="113" s="1"/>
  <c r="P34" i="113" s="1"/>
  <c r="D47" i="101"/>
  <c r="F47" i="101" s="1"/>
  <c r="D37" i="102"/>
  <c r="F37" i="102" s="1"/>
  <c r="H37" i="102" s="1"/>
  <c r="K37" i="102" s="1"/>
  <c r="D14" i="141"/>
  <c r="F14" i="141" s="1"/>
  <c r="H14" i="141" s="1"/>
  <c r="K14" i="141" s="1"/>
  <c r="J14" i="141" s="1"/>
  <c r="D19" i="110"/>
  <c r="F19" i="110" s="1"/>
  <c r="H19" i="110" s="1"/>
  <c r="K19" i="110" s="1"/>
  <c r="L19" i="110" s="1"/>
  <c r="M19" i="110" s="1"/>
  <c r="Q19" i="110" s="1"/>
  <c r="P19" i="110" s="1"/>
  <c r="H19" i="111"/>
  <c r="L17" i="115"/>
  <c r="M17" i="115" s="1"/>
  <c r="Q17" i="115" s="1"/>
  <c r="P17" i="115" s="1"/>
  <c r="L47" i="114"/>
  <c r="M47" i="114" s="1"/>
  <c r="Q47" i="114" s="1"/>
  <c r="P47" i="114" s="1"/>
  <c r="D44" i="106"/>
  <c r="F44" i="106" s="1"/>
  <c r="H44" i="106" s="1"/>
  <c r="K44" i="106" s="1"/>
  <c r="L27" i="114"/>
  <c r="M27" i="114" s="1"/>
  <c r="Q27" i="114" s="1"/>
  <c r="P27" i="114" s="1"/>
  <c r="L18" i="103"/>
  <c r="M18" i="103" s="1"/>
  <c r="Q18" i="103" s="1"/>
  <c r="P18" i="103" s="1"/>
  <c r="K34" i="99"/>
  <c r="J34" i="99" s="1"/>
  <c r="D12" i="148"/>
  <c r="F12" i="148" s="1"/>
  <c r="H12" i="148" s="1"/>
  <c r="K12" i="148" s="1"/>
  <c r="J12" i="148" s="1"/>
  <c r="D22" i="151"/>
  <c r="F22" i="151" s="1"/>
  <c r="H22" i="151" s="1"/>
  <c r="K22" i="151" s="1"/>
  <c r="J22" i="151" s="1"/>
  <c r="D20" i="149"/>
  <c r="F20" i="149" s="1"/>
  <c r="H20" i="149" s="1"/>
  <c r="K20" i="149" s="1"/>
  <c r="L20" i="149" s="1"/>
  <c r="M20" i="149" s="1"/>
  <c r="Q20" i="149" s="1"/>
  <c r="P20" i="149" s="1"/>
  <c r="D21" i="143"/>
  <c r="F21" i="143" s="1"/>
  <c r="H21" i="143" s="1"/>
  <c r="K21" i="143" s="1"/>
  <c r="D31" i="135"/>
  <c r="F31" i="135" s="1"/>
  <c r="H31" i="135" s="1"/>
  <c r="K31" i="135" s="1"/>
  <c r="D50" i="147"/>
  <c r="F50" i="147" s="1"/>
  <c r="D31" i="148"/>
  <c r="D31" i="149"/>
  <c r="F31" i="149" s="1"/>
  <c r="D41" i="150"/>
  <c r="F41" i="150" s="1"/>
  <c r="H41" i="150" s="1"/>
  <c r="K41" i="150" s="1"/>
  <c r="D15" i="154"/>
  <c r="F15" i="154" s="1"/>
  <c r="H15" i="154" s="1"/>
  <c r="K15" i="154" s="1"/>
  <c r="D23" i="147"/>
  <c r="F23" i="147" s="1"/>
  <c r="D42" i="149"/>
  <c r="F42" i="149" s="1"/>
  <c r="D48" i="153"/>
  <c r="F48" i="153" s="1"/>
  <c r="H48" i="153" s="1"/>
  <c r="K48" i="153" s="1"/>
  <c r="J48" i="153" s="1"/>
  <c r="D49" i="154"/>
  <c r="F49" i="154" s="1"/>
  <c r="H49" i="154" s="1"/>
  <c r="K49" i="154" s="1"/>
  <c r="D42" i="148"/>
  <c r="F42" i="148" s="1"/>
  <c r="D28" i="150"/>
  <c r="F28" i="150" s="1"/>
  <c r="H28" i="150" s="1"/>
  <c r="K28" i="150" s="1"/>
  <c r="J28" i="150" s="1"/>
  <c r="D45" i="150"/>
  <c r="F45" i="150" s="1"/>
  <c r="H45" i="150" s="1"/>
  <c r="K45" i="150" s="1"/>
  <c r="D26" i="149"/>
  <c r="F26" i="149" s="1"/>
  <c r="H26" i="149" s="1"/>
  <c r="K26" i="149" s="1"/>
  <c r="J26" i="149" s="1"/>
  <c r="D16" i="128"/>
  <c r="F16" i="128" s="1"/>
  <c r="H16" i="128" s="1"/>
  <c r="K16" i="128" s="1"/>
  <c r="D32" i="130"/>
  <c r="D22" i="131"/>
  <c r="D28" i="130"/>
  <c r="D13" i="129"/>
  <c r="F13" i="129" s="1"/>
  <c r="H13" i="129" s="1"/>
  <c r="D25" i="124"/>
  <c r="F25" i="124" s="1"/>
  <c r="D36" i="125"/>
  <c r="D42" i="131"/>
  <c r="D52" i="128"/>
  <c r="F52" i="128" s="1"/>
  <c r="H52" i="128" s="1"/>
  <c r="K52" i="128" s="1"/>
  <c r="D31" i="131"/>
  <c r="D30" i="124"/>
  <c r="D15" i="128"/>
  <c r="F15" i="128" s="1"/>
  <c r="D11" i="128"/>
  <c r="F11" i="128" s="1"/>
  <c r="H11" i="128" s="1"/>
  <c r="K11" i="128" s="1"/>
  <c r="J11" i="128" s="1"/>
  <c r="D5" i="128"/>
  <c r="F5" i="128" s="1"/>
  <c r="H5" i="128" s="1"/>
  <c r="K5" i="128" s="1"/>
  <c r="J5" i="128" s="1"/>
  <c r="D22" i="130"/>
  <c r="D9" i="130"/>
  <c r="D44" i="125"/>
  <c r="D21" i="179"/>
  <c r="F21" i="179" s="1"/>
  <c r="D13" i="128"/>
  <c r="F13" i="128" s="1"/>
  <c r="H13" i="128" s="1"/>
  <c r="K13" i="128" s="1"/>
  <c r="D36" i="131"/>
  <c r="D34" i="131"/>
  <c r="D29" i="127"/>
  <c r="D24" i="127"/>
  <c r="D19" i="127"/>
  <c r="F19" i="127" s="1"/>
  <c r="H19" i="127" s="1"/>
  <c r="K19" i="127" s="1"/>
  <c r="D13" i="127"/>
  <c r="D40" i="128"/>
  <c r="F40" i="128" s="1"/>
  <c r="D33" i="128"/>
  <c r="F33" i="128" s="1"/>
  <c r="H33" i="128" s="1"/>
  <c r="K33" i="128" s="1"/>
  <c r="D44" i="130"/>
  <c r="D40" i="130"/>
  <c r="D34" i="130"/>
  <c r="F34" i="130" s="1"/>
  <c r="H34" i="130" s="1"/>
  <c r="K34" i="130" s="1"/>
  <c r="D51" i="128"/>
  <c r="F51" i="128" s="1"/>
  <c r="H51" i="128" s="1"/>
  <c r="K51" i="128" s="1"/>
  <c r="J51" i="128" s="1"/>
  <c r="D12" i="127"/>
  <c r="D37" i="130"/>
  <c r="D11" i="131"/>
  <c r="D14" i="128"/>
  <c r="F14" i="128" s="1"/>
  <c r="D31" i="127"/>
  <c r="D18" i="129"/>
  <c r="F18" i="129" s="1"/>
  <c r="H18" i="129" s="1"/>
  <c r="K18" i="129" s="1"/>
  <c r="D34" i="127"/>
  <c r="D52" i="130"/>
  <c r="D43" i="131"/>
  <c r="D25" i="129"/>
  <c r="F25" i="129" s="1"/>
  <c r="H25" i="129" s="1"/>
  <c r="D43" i="130"/>
  <c r="D51" i="129"/>
  <c r="F51" i="129" s="1"/>
  <c r="H51" i="129" s="1"/>
  <c r="D25" i="131"/>
  <c r="D8" i="131"/>
  <c r="D6" i="131"/>
  <c r="D48" i="128"/>
  <c r="F48" i="128" s="1"/>
  <c r="H48" i="128" s="1"/>
  <c r="K48" i="128" s="1"/>
  <c r="D30" i="127"/>
  <c r="F30" i="127" s="1"/>
  <c r="H30" i="127" s="1"/>
  <c r="K30" i="127" s="1"/>
  <c r="L30" i="127" s="1"/>
  <c r="M30" i="127" s="1"/>
  <c r="Q30" i="127" s="1"/>
  <c r="P30" i="127" s="1"/>
  <c r="D31" i="129"/>
  <c r="F31" i="129" s="1"/>
  <c r="H31" i="129" s="1"/>
  <c r="K31" i="129" s="1"/>
  <c r="L31" i="129" s="1"/>
  <c r="F51" i="124"/>
  <c r="D27" i="129"/>
  <c r="F27" i="129" s="1"/>
  <c r="H27" i="129" s="1"/>
  <c r="D8" i="124"/>
  <c r="F8" i="124" s="1"/>
  <c r="H8" i="124" s="1"/>
  <c r="K8" i="124" s="1"/>
  <c r="D19" i="130"/>
  <c r="D46" i="153"/>
  <c r="F46" i="153" s="1"/>
  <c r="H46" i="153" s="1"/>
  <c r="K46" i="153" s="1"/>
  <c r="J46" i="153" s="1"/>
  <c r="D33" i="151"/>
  <c r="F33" i="151" s="1"/>
  <c r="H33" i="151" s="1"/>
  <c r="K33" i="151" s="1"/>
  <c r="D42" i="154"/>
  <c r="F42" i="154" s="1"/>
  <c r="H42" i="154" s="1"/>
  <c r="K42" i="154" s="1"/>
  <c r="D30" i="149"/>
  <c r="F30" i="149" s="1"/>
  <c r="H30" i="149" s="1"/>
  <c r="K30" i="149" s="1"/>
  <c r="D35" i="150"/>
  <c r="F35" i="150" s="1"/>
  <c r="H35" i="150" s="1"/>
  <c r="K35" i="150" s="1"/>
  <c r="D33" i="154"/>
  <c r="F33" i="154" s="1"/>
  <c r="H33" i="154" s="1"/>
  <c r="K33" i="154" s="1"/>
  <c r="L33" i="154" s="1"/>
  <c r="M33" i="154" s="1"/>
  <c r="Q33" i="154" s="1"/>
  <c r="P33" i="154" s="1"/>
  <c r="D49" i="151"/>
  <c r="F49" i="151" s="1"/>
  <c r="H49" i="151" s="1"/>
  <c r="K49" i="151" s="1"/>
  <c r="D21" i="147"/>
  <c r="F21" i="147" s="1"/>
  <c r="H21" i="147" s="1"/>
  <c r="K21" i="147" s="1"/>
  <c r="L21" i="147" s="1"/>
  <c r="M21" i="147" s="1"/>
  <c r="Q21" i="147" s="1"/>
  <c r="P21" i="147" s="1"/>
  <c r="D35" i="154"/>
  <c r="F35" i="154" s="1"/>
  <c r="H35" i="154" s="1"/>
  <c r="K35" i="154" s="1"/>
  <c r="J35" i="154" s="1"/>
  <c r="D50" i="153"/>
  <c r="F50" i="153" s="1"/>
  <c r="H50" i="153" s="1"/>
  <c r="K50" i="153" s="1"/>
  <c r="J50" i="153" s="1"/>
  <c r="D40" i="153"/>
  <c r="F40" i="153" s="1"/>
  <c r="H40" i="153" s="1"/>
  <c r="K40" i="153" s="1"/>
  <c r="D40" i="154"/>
  <c r="F40" i="154" s="1"/>
  <c r="H40" i="154" s="1"/>
  <c r="K40" i="154" s="1"/>
  <c r="J40" i="154" s="1"/>
  <c r="D22" i="154"/>
  <c r="F22" i="154" s="1"/>
  <c r="H22" i="154" s="1"/>
  <c r="K22" i="154" s="1"/>
  <c r="D50" i="154"/>
  <c r="F50" i="154" s="1"/>
  <c r="H50" i="154" s="1"/>
  <c r="K50" i="154" s="1"/>
  <c r="D36" i="152"/>
  <c r="F36" i="152" s="1"/>
  <c r="H36" i="152" s="1"/>
  <c r="K36" i="152" s="1"/>
  <c r="D30" i="154"/>
  <c r="F30" i="154" s="1"/>
  <c r="H30" i="154" s="1"/>
  <c r="K30" i="154" s="1"/>
  <c r="D28" i="151"/>
  <c r="F28" i="151" s="1"/>
  <c r="H28" i="151" s="1"/>
  <c r="K28" i="151" s="1"/>
  <c r="D48" i="148"/>
  <c r="F48" i="148" s="1"/>
  <c r="H48" i="148" s="1"/>
  <c r="K48" i="148" s="1"/>
  <c r="L48" i="148" s="1"/>
  <c r="M48" i="148" s="1"/>
  <c r="Q48" i="148" s="1"/>
  <c r="P48" i="148" s="1"/>
  <c r="D19" i="126"/>
  <c r="F19" i="126" s="1"/>
  <c r="H19" i="126" s="1"/>
  <c r="K19" i="126" s="1"/>
  <c r="L19" i="126" s="1"/>
  <c r="M19" i="126" s="1"/>
  <c r="Q19" i="126" s="1"/>
  <c r="P19" i="126" s="1"/>
  <c r="D28" i="129"/>
  <c r="F28" i="129" s="1"/>
  <c r="H28" i="129" s="1"/>
  <c r="D38" i="131"/>
  <c r="D49" i="127"/>
  <c r="D49" i="130"/>
  <c r="D39" i="130"/>
  <c r="D47" i="128"/>
  <c r="F47" i="128" s="1"/>
  <c r="H47" i="128" s="1"/>
  <c r="K47" i="128" s="1"/>
  <c r="J47" i="128" s="1"/>
  <c r="D8" i="179"/>
  <c r="F8" i="179" s="1"/>
  <c r="H8" i="179" s="1"/>
  <c r="K8" i="179" s="1"/>
  <c r="J8" i="179" s="1"/>
  <c r="D5" i="179"/>
  <c r="F5" i="179" s="1"/>
  <c r="H5" i="179" s="1"/>
  <c r="K5" i="179" s="1"/>
  <c r="J5" i="179" s="1"/>
  <c r="D30" i="131"/>
  <c r="D18" i="131"/>
  <c r="D39" i="128"/>
  <c r="F39" i="128" s="1"/>
  <c r="H39" i="128" s="1"/>
  <c r="K39" i="128" s="1"/>
  <c r="F38" i="124"/>
  <c r="H38" i="124" s="1"/>
  <c r="K38" i="124" s="1"/>
  <c r="L38" i="124" s="1"/>
  <c r="M38" i="124" s="1"/>
  <c r="Q38" i="124" s="1"/>
  <c r="P38" i="124" s="1"/>
  <c r="D39" i="131"/>
  <c r="D15" i="130"/>
  <c r="F15" i="130" s="1"/>
  <c r="H15" i="130" s="1"/>
  <c r="K15" i="130" s="1"/>
  <c r="D49" i="131"/>
  <c r="D49" i="129"/>
  <c r="F49" i="129" s="1"/>
  <c r="H49" i="129" s="1"/>
  <c r="K49" i="129" s="1"/>
  <c r="D42" i="127"/>
  <c r="D30" i="128"/>
  <c r="F30" i="128" s="1"/>
  <c r="H30" i="128" s="1"/>
  <c r="K30" i="128" s="1"/>
  <c r="D6" i="129"/>
  <c r="F6" i="129" s="1"/>
  <c r="H6" i="129" s="1"/>
  <c r="D39" i="179"/>
  <c r="F39" i="179" s="1"/>
  <c r="H39" i="179" s="1"/>
  <c r="K39" i="179" s="1"/>
  <c r="J39" i="179" s="1"/>
  <c r="F41" i="124"/>
  <c r="F52" i="124"/>
  <c r="H52" i="124" s="1"/>
  <c r="K52" i="124" s="1"/>
  <c r="D26" i="151"/>
  <c r="F26" i="151" s="1"/>
  <c r="H26" i="151" s="1"/>
  <c r="K26" i="151" s="1"/>
  <c r="J26" i="151" s="1"/>
  <c r="D27" i="153"/>
  <c r="F27" i="153" s="1"/>
  <c r="H27" i="153" s="1"/>
  <c r="K27" i="153" s="1"/>
  <c r="J27" i="153" s="1"/>
  <c r="D8" i="154"/>
  <c r="F8" i="154" s="1"/>
  <c r="H8" i="154" s="1"/>
  <c r="K8" i="154" s="1"/>
  <c r="D39" i="154"/>
  <c r="F39" i="154" s="1"/>
  <c r="H39" i="154" s="1"/>
  <c r="K39" i="154" s="1"/>
  <c r="L39" i="154" s="1"/>
  <c r="M39" i="154" s="1"/>
  <c r="Q39" i="154" s="1"/>
  <c r="P39" i="154" s="1"/>
  <c r="D40" i="151"/>
  <c r="F40" i="151" s="1"/>
  <c r="H40" i="151" s="1"/>
  <c r="K40" i="151" s="1"/>
  <c r="J40" i="151" s="1"/>
  <c r="D26" i="154"/>
  <c r="F26" i="154" s="1"/>
  <c r="H26" i="154" s="1"/>
  <c r="K26" i="154" s="1"/>
  <c r="D47" i="149"/>
  <c r="F47" i="149" s="1"/>
  <c r="H47" i="149" s="1"/>
  <c r="K47" i="149" s="1"/>
  <c r="J47" i="149" s="1"/>
  <c r="D31" i="150"/>
  <c r="F31" i="150" s="1"/>
  <c r="H31" i="150" s="1"/>
  <c r="K31" i="150" s="1"/>
  <c r="D48" i="154"/>
  <c r="F48" i="154" s="1"/>
  <c r="H48" i="154" s="1"/>
  <c r="K48" i="154" s="1"/>
  <c r="D49" i="150"/>
  <c r="F49" i="150" s="1"/>
  <c r="H49" i="150" s="1"/>
  <c r="K49" i="150" s="1"/>
  <c r="L49" i="150" s="1"/>
  <c r="M49" i="150" s="1"/>
  <c r="D30" i="148"/>
  <c r="F30" i="148" s="1"/>
  <c r="H30" i="148" s="1"/>
  <c r="K30" i="148" s="1"/>
  <c r="J30" i="148" s="1"/>
  <c r="D41" i="148"/>
  <c r="F41" i="148" s="1"/>
  <c r="H41" i="148" s="1"/>
  <c r="K41" i="148" s="1"/>
  <c r="D43" i="150"/>
  <c r="F43" i="150" s="1"/>
  <c r="H43" i="150" s="1"/>
  <c r="K43" i="150" s="1"/>
  <c r="J43" i="150" s="1"/>
  <c r="D52" i="148"/>
  <c r="F52" i="148" s="1"/>
  <c r="H52" i="148" s="1"/>
  <c r="K52" i="148" s="1"/>
  <c r="D28" i="154"/>
  <c r="F28" i="154" s="1"/>
  <c r="H28" i="154" s="1"/>
  <c r="K28" i="154" s="1"/>
  <c r="J28" i="154" s="1"/>
  <c r="D50" i="148"/>
  <c r="F50" i="148" s="1"/>
  <c r="H50" i="148" s="1"/>
  <c r="K50" i="148" s="1"/>
  <c r="J50" i="148" s="1"/>
  <c r="D16" i="154"/>
  <c r="F16" i="154" s="1"/>
  <c r="H16" i="154" s="1"/>
  <c r="K16" i="154" s="1"/>
  <c r="J16" i="154" s="1"/>
  <c r="D45" i="153"/>
  <c r="F45" i="153" s="1"/>
  <c r="H45" i="153" s="1"/>
  <c r="K45" i="153" s="1"/>
  <c r="D43" i="154"/>
  <c r="F43" i="154" s="1"/>
  <c r="H43" i="154" s="1"/>
  <c r="K43" i="154" s="1"/>
  <c r="D37" i="154"/>
  <c r="F37" i="154" s="1"/>
  <c r="H37" i="154" s="1"/>
  <c r="K37" i="154" s="1"/>
  <c r="D31" i="153"/>
  <c r="F31" i="153" s="1"/>
  <c r="H31" i="153" s="1"/>
  <c r="K31" i="153" s="1"/>
  <c r="D32" i="150"/>
  <c r="F32" i="150" s="1"/>
  <c r="H32" i="150" s="1"/>
  <c r="K32" i="150" s="1"/>
  <c r="D39" i="153"/>
  <c r="F39" i="153" s="1"/>
  <c r="H39" i="153" s="1"/>
  <c r="K39" i="153" s="1"/>
  <c r="D34" i="152"/>
  <c r="F34" i="152" s="1"/>
  <c r="H34" i="152" s="1"/>
  <c r="K34" i="152" s="1"/>
  <c r="D36" i="153"/>
  <c r="F36" i="153" s="1"/>
  <c r="H36" i="153" s="1"/>
  <c r="K36" i="153" s="1"/>
  <c r="D51" i="151"/>
  <c r="F51" i="151" s="1"/>
  <c r="H51" i="151" s="1"/>
  <c r="K51" i="151" s="1"/>
  <c r="D32" i="154"/>
  <c r="F32" i="154" s="1"/>
  <c r="H32" i="154" s="1"/>
  <c r="K32" i="154" s="1"/>
  <c r="D45" i="154"/>
  <c r="F45" i="154" s="1"/>
  <c r="H45" i="154" s="1"/>
  <c r="K45" i="154" s="1"/>
  <c r="D50" i="150"/>
  <c r="F50" i="150" s="1"/>
  <c r="H50" i="150" s="1"/>
  <c r="K50" i="150" s="1"/>
  <c r="D52" i="154"/>
  <c r="F52" i="154" s="1"/>
  <c r="H52" i="154" s="1"/>
  <c r="K52" i="154" s="1"/>
  <c r="D41" i="149"/>
  <c r="F41" i="149" s="1"/>
  <c r="H41" i="149" s="1"/>
  <c r="K41" i="149" s="1"/>
  <c r="D32" i="152"/>
  <c r="F32" i="152" s="1"/>
  <c r="H32" i="152" s="1"/>
  <c r="K32" i="152" s="1"/>
  <c r="D34" i="154"/>
  <c r="F34" i="154" s="1"/>
  <c r="H34" i="154" s="1"/>
  <c r="K34" i="154" s="1"/>
  <c r="L34" i="154" s="1"/>
  <c r="M34" i="154" s="1"/>
  <c r="Q34" i="154" s="1"/>
  <c r="P34" i="154" s="1"/>
  <c r="D48" i="149"/>
  <c r="F48" i="149" s="1"/>
  <c r="H48" i="149" s="1"/>
  <c r="K48" i="149" s="1"/>
  <c r="J48" i="149" s="1"/>
  <c r="D34" i="153"/>
  <c r="F34" i="153" s="1"/>
  <c r="H34" i="153" s="1"/>
  <c r="K34" i="153" s="1"/>
  <c r="L34" i="153" s="1"/>
  <c r="M34" i="153" s="1"/>
  <c r="Q34" i="153" s="1"/>
  <c r="P34" i="153" s="1"/>
  <c r="D34" i="150"/>
  <c r="F34" i="150" s="1"/>
  <c r="H34" i="150" s="1"/>
  <c r="K34" i="150" s="1"/>
  <c r="L34" i="150" s="1"/>
  <c r="M34" i="150" s="1"/>
  <c r="Q34" i="150" s="1"/>
  <c r="P34" i="150" s="1"/>
  <c r="D33" i="179"/>
  <c r="F33" i="179" s="1"/>
  <c r="H33" i="179" s="1"/>
  <c r="K33" i="179" s="1"/>
  <c r="D42" i="151"/>
  <c r="D42" i="126"/>
  <c r="F42" i="126" s="1"/>
  <c r="D10" i="179"/>
  <c r="F10" i="179" s="1"/>
  <c r="H10" i="179" s="1"/>
  <c r="K10" i="179" s="1"/>
  <c r="J10" i="179" s="1"/>
  <c r="D8" i="147"/>
  <c r="D19" i="105"/>
  <c r="F19" i="105" s="1"/>
  <c r="H19" i="105" s="1"/>
  <c r="K19" i="105" s="1"/>
  <c r="J19" i="105" s="1"/>
  <c r="D51" i="179"/>
  <c r="F51" i="179" s="1"/>
  <c r="H51" i="179" s="1"/>
  <c r="K51" i="179" s="1"/>
  <c r="D34" i="179"/>
  <c r="F34" i="179" s="1"/>
  <c r="H34" i="179" s="1"/>
  <c r="D6" i="126"/>
  <c r="F6" i="126" s="1"/>
  <c r="H6" i="126" s="1"/>
  <c r="K6" i="126" s="1"/>
  <c r="D35" i="179"/>
  <c r="F35" i="179" s="1"/>
  <c r="H35" i="179" s="1"/>
  <c r="K35" i="179" s="1"/>
  <c r="H50" i="124"/>
  <c r="K50" i="124" s="1"/>
  <c r="L50" i="124" s="1"/>
  <c r="M50" i="124" s="1"/>
  <c r="Q50" i="124" s="1"/>
  <c r="P50" i="124" s="1"/>
  <c r="D32" i="179"/>
  <c r="F32" i="179" s="1"/>
  <c r="D15" i="179"/>
  <c r="F15" i="179" s="1"/>
  <c r="H15" i="179" s="1"/>
  <c r="K15" i="179" s="1"/>
  <c r="D19" i="124"/>
  <c r="F19" i="124" s="1"/>
  <c r="D29" i="105"/>
  <c r="F29" i="105" s="1"/>
  <c r="H29" i="105" s="1"/>
  <c r="K29" i="105" s="1"/>
  <c r="D41" i="126"/>
  <c r="F41" i="126" s="1"/>
  <c r="H41" i="126" s="1"/>
  <c r="K41" i="126" s="1"/>
  <c r="J41" i="126" s="1"/>
  <c r="L19" i="111"/>
  <c r="M19" i="111" s="1"/>
  <c r="Q19" i="111" s="1"/>
  <c r="P19" i="111" s="1"/>
  <c r="D52" i="131"/>
  <c r="F52" i="131" s="1"/>
  <c r="H52" i="131" s="1"/>
  <c r="K52" i="131" s="1"/>
  <c r="D46" i="129"/>
  <c r="F46" i="129" s="1"/>
  <c r="H46" i="129" s="1"/>
  <c r="D29" i="130"/>
  <c r="D45" i="130"/>
  <c r="F36" i="124"/>
  <c r="H36" i="124" s="1"/>
  <c r="K36" i="124" s="1"/>
  <c r="D23" i="131"/>
  <c r="F23" i="131" s="1"/>
  <c r="H23" i="131" s="1"/>
  <c r="K23" i="131" s="1"/>
  <c r="D49" i="125"/>
  <c r="F49" i="125" s="1"/>
  <c r="H49" i="125" s="1"/>
  <c r="D15" i="131"/>
  <c r="D9" i="125"/>
  <c r="F9" i="125" s="1"/>
  <c r="H9" i="125" s="1"/>
  <c r="K9" i="125" s="1"/>
  <c r="J9" i="125" s="1"/>
  <c r="D27" i="131"/>
  <c r="D48" i="129"/>
  <c r="F48" i="129" s="1"/>
  <c r="H48" i="129" s="1"/>
  <c r="D13" i="131"/>
  <c r="D26" i="127"/>
  <c r="D25" i="130"/>
  <c r="D31" i="128"/>
  <c r="F31" i="128" s="1"/>
  <c r="H31" i="128" s="1"/>
  <c r="K31" i="128" s="1"/>
  <c r="D32" i="124"/>
  <c r="D28" i="131"/>
  <c r="D22" i="127"/>
  <c r="D24" i="124"/>
  <c r="D37" i="151"/>
  <c r="F37" i="151"/>
  <c r="H37" i="151" s="1"/>
  <c r="K37" i="151" s="1"/>
  <c r="L37" i="151" s="1"/>
  <c r="M37" i="151" s="1"/>
  <c r="Q37" i="151" s="1"/>
  <c r="P37" i="151" s="1"/>
  <c r="D45" i="149"/>
  <c r="F45" i="149" s="1"/>
  <c r="H45" i="149" s="1"/>
  <c r="K45" i="149" s="1"/>
  <c r="L45" i="149" s="1"/>
  <c r="M45" i="149" s="1"/>
  <c r="Q45" i="149" s="1"/>
  <c r="P45" i="149" s="1"/>
  <c r="D7" i="147"/>
  <c r="D25" i="154"/>
  <c r="F25" i="154" s="1"/>
  <c r="H25" i="154" s="1"/>
  <c r="K25" i="154" s="1"/>
  <c r="J25" i="154" s="1"/>
  <c r="D36" i="147"/>
  <c r="F36" i="147" s="1"/>
  <c r="D34" i="147"/>
  <c r="F34" i="147" s="1"/>
  <c r="H34" i="147" s="1"/>
  <c r="K34" i="147" s="1"/>
  <c r="L34" i="147" s="1"/>
  <c r="M34" i="147" s="1"/>
  <c r="D26" i="147"/>
  <c r="F26" i="147" s="1"/>
  <c r="H26" i="147" s="1"/>
  <c r="K26" i="147" s="1"/>
  <c r="D51" i="150"/>
  <c r="F51" i="150"/>
  <c r="H51" i="150" s="1"/>
  <c r="K51" i="150" s="1"/>
  <c r="D21" i="154"/>
  <c r="F21" i="154" s="1"/>
  <c r="H21" i="154" s="1"/>
  <c r="K21" i="154" s="1"/>
  <c r="D38" i="149"/>
  <c r="F38" i="149" s="1"/>
  <c r="H38" i="149" s="1"/>
  <c r="K38" i="149" s="1"/>
  <c r="D13" i="147"/>
  <c r="F13" i="147" s="1"/>
  <c r="H13" i="147" s="1"/>
  <c r="K13" i="147" s="1"/>
  <c r="D32" i="147"/>
  <c r="F32" i="147" s="1"/>
  <c r="H32" i="147" s="1"/>
  <c r="D5" i="154"/>
  <c r="F5" i="154" s="1"/>
  <c r="H5" i="154" s="1"/>
  <c r="K5" i="154" s="1"/>
  <c r="D31" i="147"/>
  <c r="F31" i="147" s="1"/>
  <c r="H31" i="147" s="1"/>
  <c r="D15" i="147"/>
  <c r="F15" i="147" s="1"/>
  <c r="L19" i="171"/>
  <c r="M19" i="171" s="1"/>
  <c r="Q19" i="171" s="1"/>
  <c r="P19" i="171" s="1"/>
  <c r="J19" i="171"/>
  <c r="D54" i="99"/>
  <c r="F54" i="99" s="1"/>
  <c r="B24" i="160"/>
  <c r="B14" i="160"/>
  <c r="B22" i="160"/>
  <c r="B7" i="160"/>
  <c r="L25" i="120"/>
  <c r="M25" i="120" s="1"/>
  <c r="Q25" i="120" s="1"/>
  <c r="P25" i="120" s="1"/>
  <c r="J25" i="120"/>
  <c r="D47" i="162"/>
  <c r="F47" i="162" s="1"/>
  <c r="H47" i="162" s="1"/>
  <c r="K47" i="162" s="1"/>
  <c r="J12" i="107"/>
  <c r="D9" i="99"/>
  <c r="F9" i="99" s="1"/>
  <c r="H9" i="99" s="1"/>
  <c r="K9" i="99" s="1"/>
  <c r="L9" i="99" s="1"/>
  <c r="D40" i="102"/>
  <c r="F40" i="102" s="1"/>
  <c r="H40" i="102" s="1"/>
  <c r="K40" i="102" s="1"/>
  <c r="D50" i="102"/>
  <c r="F50" i="102" s="1"/>
  <c r="H50" i="102" s="1"/>
  <c r="K50" i="102" s="1"/>
  <c r="D49" i="102"/>
  <c r="F49" i="102" s="1"/>
  <c r="H49" i="102" s="1"/>
  <c r="K49" i="102" s="1"/>
  <c r="L49" i="102" s="1"/>
  <c r="M49" i="102" s="1"/>
  <c r="Q49" i="102" s="1"/>
  <c r="P49" i="102" s="1"/>
  <c r="D13" i="103"/>
  <c r="F13" i="103" s="1"/>
  <c r="H13" i="103" s="1"/>
  <c r="K13" i="103" s="1"/>
  <c r="D30" i="107"/>
  <c r="F30" i="107" s="1"/>
  <c r="H30" i="107" s="1"/>
  <c r="K30" i="107" s="1"/>
  <c r="D22" i="107"/>
  <c r="F22" i="107" s="1"/>
  <c r="H22" i="107" s="1"/>
  <c r="K22" i="107" s="1"/>
  <c r="D14" i="107"/>
  <c r="F14" i="107" s="1"/>
  <c r="H14" i="107" s="1"/>
  <c r="K14" i="107" s="1"/>
  <c r="D32" i="171"/>
  <c r="F32" i="171" s="1"/>
  <c r="H32" i="171" s="1"/>
  <c r="K32" i="171" s="1"/>
  <c r="D14" i="113"/>
  <c r="F14" i="113" s="1"/>
  <c r="H14" i="113" s="1"/>
  <c r="K14" i="113" s="1"/>
  <c r="L14" i="113" s="1"/>
  <c r="M14" i="113" s="1"/>
  <c r="Q14" i="113" s="1"/>
  <c r="P14" i="113" s="1"/>
  <c r="D10" i="113"/>
  <c r="F10" i="113" s="1"/>
  <c r="H10" i="113" s="1"/>
  <c r="K10" i="113" s="1"/>
  <c r="D6" i="113"/>
  <c r="F6" i="113" s="1"/>
  <c r="H6" i="113" s="1"/>
  <c r="K6" i="113" s="1"/>
  <c r="D28" i="109"/>
  <c r="F28" i="109" s="1"/>
  <c r="H28" i="109" s="1"/>
  <c r="K28" i="109" s="1"/>
  <c r="D43" i="112"/>
  <c r="F43" i="112" s="1"/>
  <c r="H43" i="112" s="1"/>
  <c r="K43" i="112" s="1"/>
  <c r="D39" i="112"/>
  <c r="F39" i="112" s="1"/>
  <c r="H39" i="112" s="1"/>
  <c r="K39" i="112" s="1"/>
  <c r="J39" i="112" s="1"/>
  <c r="D28" i="119"/>
  <c r="F28" i="119" s="1"/>
  <c r="H28" i="119" s="1"/>
  <c r="K28" i="119" s="1"/>
  <c r="D20" i="119"/>
  <c r="F20" i="119" s="1"/>
  <c r="H20" i="119" s="1"/>
  <c r="K20" i="119" s="1"/>
  <c r="J20" i="119" s="1"/>
  <c r="D17" i="117"/>
  <c r="F17" i="117" s="1"/>
  <c r="H17" i="117" s="1"/>
  <c r="K17" i="117" s="1"/>
  <c r="D11" i="100"/>
  <c r="F11" i="100" s="1"/>
  <c r="H11" i="100" s="1"/>
  <c r="K11" i="100" s="1"/>
  <c r="L11" i="100" s="1"/>
  <c r="M11" i="100" s="1"/>
  <c r="Q11" i="100" s="1"/>
  <c r="P11" i="100" s="1"/>
  <c r="D9" i="106"/>
  <c r="F9" i="106" s="1"/>
  <c r="H9" i="106" s="1"/>
  <c r="K9" i="106" s="1"/>
  <c r="J9" i="106" s="1"/>
  <c r="D43" i="107"/>
  <c r="F43" i="107" s="1"/>
  <c r="H43" i="107" s="1"/>
  <c r="K43" i="107" s="1"/>
  <c r="D35" i="107"/>
  <c r="F35" i="107" s="1"/>
  <c r="H35" i="107" s="1"/>
  <c r="K35" i="107" s="1"/>
  <c r="D26" i="113"/>
  <c r="F26" i="113" s="1"/>
  <c r="H26" i="113" s="1"/>
  <c r="K26" i="113" s="1"/>
  <c r="D33" i="119"/>
  <c r="F33" i="119" s="1"/>
  <c r="H33" i="119" s="1"/>
  <c r="K33" i="119" s="1"/>
  <c r="L33" i="119" s="1"/>
  <c r="M33" i="119" s="1"/>
  <c r="Q33" i="119" s="1"/>
  <c r="P33" i="119" s="1"/>
  <c r="D43" i="106"/>
  <c r="F43" i="106" s="1"/>
  <c r="H43" i="106" s="1"/>
  <c r="K43" i="106" s="1"/>
  <c r="L43" i="106" s="1"/>
  <c r="M43" i="106" s="1"/>
  <c r="Q43" i="106" s="1"/>
  <c r="P43" i="106" s="1"/>
  <c r="D35" i="106"/>
  <c r="F35" i="106" s="1"/>
  <c r="H35" i="106" s="1"/>
  <c r="K35" i="106" s="1"/>
  <c r="L35" i="106" s="1"/>
  <c r="M35" i="106" s="1"/>
  <c r="Q35" i="106" s="1"/>
  <c r="P35" i="106" s="1"/>
  <c r="D27" i="106"/>
  <c r="F27" i="106" s="1"/>
  <c r="H27" i="106" s="1"/>
  <c r="K27" i="106" s="1"/>
  <c r="D19" i="106"/>
  <c r="D19" i="118"/>
  <c r="F19" i="118" s="1"/>
  <c r="H19" i="118" s="1"/>
  <c r="K19" i="118" s="1"/>
  <c r="J19" i="118" s="1"/>
  <c r="D29" i="174"/>
  <c r="D51" i="108"/>
  <c r="F51" i="108" s="1"/>
  <c r="H51" i="108" s="1"/>
  <c r="K51" i="108" s="1"/>
  <c r="L51" i="108" s="1"/>
  <c r="M51" i="108" s="1"/>
  <c r="Q51" i="108" s="1"/>
  <c r="P51" i="108" s="1"/>
  <c r="D51" i="120"/>
  <c r="F51" i="120" s="1"/>
  <c r="H51" i="120" s="1"/>
  <c r="K51" i="120" s="1"/>
  <c r="L51" i="120" s="1"/>
  <c r="M51" i="120" s="1"/>
  <c r="Q51" i="120" s="1"/>
  <c r="P51" i="120" s="1"/>
  <c r="D9" i="105"/>
  <c r="F9" i="105" s="1"/>
  <c r="H9" i="105" s="1"/>
  <c r="K9" i="105" s="1"/>
  <c r="D19" i="116"/>
  <c r="D8" i="116"/>
  <c r="F8" i="116" s="1"/>
  <c r="H8" i="116" s="1"/>
  <c r="K8" i="116" s="1"/>
  <c r="D42" i="115"/>
  <c r="F42" i="115" s="1"/>
  <c r="H42" i="115" s="1"/>
  <c r="K42" i="115" s="1"/>
  <c r="J42" i="115" s="1"/>
  <c r="D44" i="114"/>
  <c r="D36" i="114"/>
  <c r="F36" i="114" s="1"/>
  <c r="H36" i="114" s="1"/>
  <c r="K36" i="114" s="1"/>
  <c r="D25" i="114"/>
  <c r="F25" i="114" s="1"/>
  <c r="H25" i="114" s="1"/>
  <c r="K25" i="114" s="1"/>
  <c r="D18" i="114"/>
  <c r="F18" i="114" s="1"/>
  <c r="H18" i="114" s="1"/>
  <c r="K18" i="114" s="1"/>
  <c r="D30" i="121"/>
  <c r="F30" i="121" s="1"/>
  <c r="H30" i="121" s="1"/>
  <c r="K30" i="121" s="1"/>
  <c r="D40" i="118"/>
  <c r="F40" i="118" s="1"/>
  <c r="H40" i="118" s="1"/>
  <c r="K40" i="118" s="1"/>
  <c r="D32" i="118"/>
  <c r="F32" i="118" s="1"/>
  <c r="H32" i="118" s="1"/>
  <c r="K32" i="118" s="1"/>
  <c r="J32" i="118" s="1"/>
  <c r="D24" i="118"/>
  <c r="F24" i="118" s="1"/>
  <c r="H24" i="118" s="1"/>
  <c r="K24" i="118" s="1"/>
  <c r="J24" i="118" s="1"/>
  <c r="D49" i="113"/>
  <c r="F49" i="113" s="1"/>
  <c r="H49" i="113" s="1"/>
  <c r="K49" i="113" s="1"/>
  <c r="D49" i="121"/>
  <c r="F49" i="121" s="1"/>
  <c r="H49" i="121" s="1"/>
  <c r="K49" i="121" s="1"/>
  <c r="D50" i="107"/>
  <c r="F50" i="107" s="1"/>
  <c r="H50" i="107" s="1"/>
  <c r="K50" i="107" s="1"/>
  <c r="L50" i="107" s="1"/>
  <c r="M50" i="107" s="1"/>
  <c r="Q50" i="107" s="1"/>
  <c r="P50" i="107" s="1"/>
  <c r="D50" i="115"/>
  <c r="F50" i="115" s="1"/>
  <c r="H50" i="115" s="1"/>
  <c r="K50" i="115" s="1"/>
  <c r="D14" i="105"/>
  <c r="F14" i="105" s="1"/>
  <c r="H14" i="105" s="1"/>
  <c r="K14" i="105" s="1"/>
  <c r="J14" i="105" s="1"/>
  <c r="D38" i="108"/>
  <c r="F38" i="108" s="1"/>
  <c r="H38" i="108" s="1"/>
  <c r="K38" i="108" s="1"/>
  <c r="J38" i="108" s="1"/>
  <c r="D19" i="108"/>
  <c r="F19" i="108" s="1"/>
  <c r="H19" i="108" s="1"/>
  <c r="K19" i="108" s="1"/>
  <c r="D9" i="108"/>
  <c r="F9" i="108" s="1"/>
  <c r="H9" i="108" s="1"/>
  <c r="K9" i="108" s="1"/>
  <c r="L9" i="108" s="1"/>
  <c r="M9" i="108" s="1"/>
  <c r="Q9" i="108" s="1"/>
  <c r="P9" i="108" s="1"/>
  <c r="D46" i="116"/>
  <c r="D35" i="116"/>
  <c r="F35" i="116" s="1"/>
  <c r="H35" i="116" s="1"/>
  <c r="K35" i="116" s="1"/>
  <c r="D7" i="110"/>
  <c r="F7" i="110" s="1"/>
  <c r="H7" i="110" s="1"/>
  <c r="K7" i="110" s="1"/>
  <c r="D41" i="111"/>
  <c r="F41" i="111" s="1"/>
  <c r="D33" i="111"/>
  <c r="F33" i="111" s="1"/>
  <c r="D25" i="111"/>
  <c r="F25" i="111" s="1"/>
  <c r="D17" i="111"/>
  <c r="F17" i="111" s="1"/>
  <c r="D9" i="111"/>
  <c r="D43" i="121"/>
  <c r="D48" i="108"/>
  <c r="F48" i="108" s="1"/>
  <c r="H48" i="108" s="1"/>
  <c r="K48" i="108" s="1"/>
  <c r="D48" i="111"/>
  <c r="F48" i="111" s="1"/>
  <c r="K48" i="111" s="1"/>
  <c r="D43" i="108"/>
  <c r="F43" i="108" s="1"/>
  <c r="H43" i="108" s="1"/>
  <c r="K43" i="108" s="1"/>
  <c r="D41" i="120"/>
  <c r="F41" i="120" s="1"/>
  <c r="H41" i="120" s="1"/>
  <c r="K41" i="120" s="1"/>
  <c r="L41" i="120" s="1"/>
  <c r="M41" i="120" s="1"/>
  <c r="Q41" i="120" s="1"/>
  <c r="P41" i="120" s="1"/>
  <c r="D33" i="120"/>
  <c r="F33" i="120" s="1"/>
  <c r="H33" i="120" s="1"/>
  <c r="K33" i="120" s="1"/>
  <c r="D27" i="120"/>
  <c r="F27" i="120" s="1"/>
  <c r="H27" i="120" s="1"/>
  <c r="K27" i="120" s="1"/>
  <c r="D10" i="120"/>
  <c r="F10" i="120" s="1"/>
  <c r="H10" i="120" s="1"/>
  <c r="K10" i="120" s="1"/>
  <c r="D5" i="117"/>
  <c r="F5" i="117" s="1"/>
  <c r="H5" i="117" s="1"/>
  <c r="K5" i="117" s="1"/>
  <c r="D47" i="108"/>
  <c r="F47" i="108" s="1"/>
  <c r="H47" i="108" s="1"/>
  <c r="K47" i="108" s="1"/>
  <c r="L47" i="108" s="1"/>
  <c r="M47" i="108" s="1"/>
  <c r="Q47" i="108" s="1"/>
  <c r="P47" i="108" s="1"/>
  <c r="D43" i="116"/>
  <c r="D44" i="105"/>
  <c r="D33" i="105"/>
  <c r="F33" i="105" s="1"/>
  <c r="H33" i="105" s="1"/>
  <c r="K33" i="105" s="1"/>
  <c r="D20" i="171"/>
  <c r="F20" i="171" s="1"/>
  <c r="D34" i="117"/>
  <c r="F34" i="117" s="1"/>
  <c r="H34" i="117" s="1"/>
  <c r="K34" i="117" s="1"/>
  <c r="D26" i="117"/>
  <c r="F26" i="117" s="1"/>
  <c r="H26" i="117" s="1"/>
  <c r="K26" i="117" s="1"/>
  <c r="L26" i="117" s="1"/>
  <c r="M26" i="117" s="1"/>
  <c r="Q26" i="117" s="1"/>
  <c r="P26" i="117" s="1"/>
  <c r="D31" i="112"/>
  <c r="F31" i="112" s="1"/>
  <c r="H31" i="112" s="1"/>
  <c r="K31" i="112" s="1"/>
  <c r="D53" i="111"/>
  <c r="F53" i="111" s="1"/>
  <c r="H53" i="111" s="1"/>
  <c r="D39" i="116"/>
  <c r="F39" i="116" s="1"/>
  <c r="H39" i="116" s="1"/>
  <c r="K39" i="116" s="1"/>
  <c r="J39" i="116" s="1"/>
  <c r="D24" i="116"/>
  <c r="F24" i="116" s="1"/>
  <c r="H24" i="116" s="1"/>
  <c r="K24" i="116" s="1"/>
  <c r="J24" i="116" s="1"/>
  <c r="B25" i="160"/>
  <c r="L25" i="153"/>
  <c r="M25" i="153" s="1"/>
  <c r="Q25" i="153" s="1"/>
  <c r="P25" i="153" s="1"/>
  <c r="D51" i="101"/>
  <c r="F51" i="101" s="1"/>
  <c r="H51" i="101" s="1"/>
  <c r="K51" i="101" s="1"/>
  <c r="D6" i="102"/>
  <c r="F6" i="102" s="1"/>
  <c r="H6" i="102" s="1"/>
  <c r="K6" i="102" s="1"/>
  <c r="L27" i="104"/>
  <c r="M27" i="104" s="1"/>
  <c r="Q27" i="104" s="1"/>
  <c r="P27" i="104" s="1"/>
  <c r="J27" i="104"/>
  <c r="D48" i="99"/>
  <c r="J12" i="119"/>
  <c r="J30" i="115"/>
  <c r="L30" i="115"/>
  <c r="M30" i="115" s="1"/>
  <c r="Q30" i="115" s="1"/>
  <c r="P30" i="115" s="1"/>
  <c r="J26" i="109"/>
  <c r="L26" i="109"/>
  <c r="M26" i="109" s="1"/>
  <c r="Q26" i="109" s="1"/>
  <c r="P26" i="109" s="1"/>
  <c r="H22" i="104"/>
  <c r="K22" i="104"/>
  <c r="F10" i="101"/>
  <c r="D23" i="100"/>
  <c r="F23" i="100" s="1"/>
  <c r="H23" i="100" s="1"/>
  <c r="K23" i="100" s="1"/>
  <c r="D50" i="100"/>
  <c r="F50" i="100" s="1"/>
  <c r="H50" i="100" s="1"/>
  <c r="K50" i="100" s="1"/>
  <c r="D7" i="101"/>
  <c r="F7" i="101" s="1"/>
  <c r="H7" i="101" s="1"/>
  <c r="K7" i="101" s="1"/>
  <c r="D49" i="117"/>
  <c r="F49" i="117" s="1"/>
  <c r="H49" i="117" s="1"/>
  <c r="K49" i="117" s="1"/>
  <c r="J49" i="117" s="1"/>
  <c r="D30" i="100"/>
  <c r="F30" i="100" s="1"/>
  <c r="D35" i="99"/>
  <c r="F35" i="99" s="1"/>
  <c r="D20" i="99"/>
  <c r="F20" i="99" s="1"/>
  <c r="H20" i="99" s="1"/>
  <c r="K20" i="99" s="1"/>
  <c r="D47" i="104"/>
  <c r="F47" i="104" s="1"/>
  <c r="H47" i="104" s="1"/>
  <c r="K47" i="104" s="1"/>
  <c r="D23" i="103"/>
  <c r="F23" i="103" s="1"/>
  <c r="H23" i="103" s="1"/>
  <c r="K23" i="103" s="1"/>
  <c r="L23" i="103" s="1"/>
  <c r="M23" i="103" s="1"/>
  <c r="Q23" i="103" s="1"/>
  <c r="P23" i="103" s="1"/>
  <c r="D24" i="105"/>
  <c r="F24" i="105" s="1"/>
  <c r="H24" i="105" s="1"/>
  <c r="K24" i="105" s="1"/>
  <c r="L24" i="105" s="1"/>
  <c r="M24" i="105" s="1"/>
  <c r="D21" i="105"/>
  <c r="F21" i="105" s="1"/>
  <c r="H21" i="105" s="1"/>
  <c r="K21" i="105" s="1"/>
  <c r="D10" i="105"/>
  <c r="F10" i="105" s="1"/>
  <c r="H10" i="105" s="1"/>
  <c r="K10" i="105" s="1"/>
  <c r="D39" i="106"/>
  <c r="F39" i="106" s="1"/>
  <c r="H39" i="106" s="1"/>
  <c r="K39" i="106" s="1"/>
  <c r="D31" i="106"/>
  <c r="F31" i="106" s="1"/>
  <c r="H31" i="106" s="1"/>
  <c r="K31" i="106" s="1"/>
  <c r="D5" i="106"/>
  <c r="F5" i="106" s="1"/>
  <c r="H5" i="106" s="1"/>
  <c r="K5" i="106" s="1"/>
  <c r="J5" i="106" s="1"/>
  <c r="D51" i="116"/>
  <c r="F51" i="116" s="1"/>
  <c r="H51" i="116" s="1"/>
  <c r="K51" i="116" s="1"/>
  <c r="J51" i="116" s="1"/>
  <c r="D53" i="119"/>
  <c r="F53" i="119" s="1"/>
  <c r="H53" i="119" s="1"/>
  <c r="K53" i="119" s="1"/>
  <c r="D54" i="100"/>
  <c r="F54" i="100" s="1"/>
  <c r="K54" i="100" s="1"/>
  <c r="L54" i="100" s="1"/>
  <c r="M54" i="100" s="1"/>
  <c r="Q54" i="100" s="1"/>
  <c r="P54" i="100" s="1"/>
  <c r="D36" i="117"/>
  <c r="F36" i="117" s="1"/>
  <c r="H36" i="117" s="1"/>
  <c r="K36" i="117" s="1"/>
  <c r="D20" i="104"/>
  <c r="F20" i="104" s="1"/>
  <c r="H20" i="104" s="1"/>
  <c r="K20" i="104" s="1"/>
  <c r="L20" i="104" s="1"/>
  <c r="M20" i="104" s="1"/>
  <c r="Q20" i="104" s="1"/>
  <c r="P20" i="104" s="1"/>
  <c r="D14" i="103"/>
  <c r="F14" i="103" s="1"/>
  <c r="D31" i="120"/>
  <c r="F31" i="120" s="1"/>
  <c r="H31" i="120" s="1"/>
  <c r="K31" i="120" s="1"/>
  <c r="D28" i="120"/>
  <c r="F28" i="120" s="1"/>
  <c r="H28" i="120" s="1"/>
  <c r="K28" i="120" s="1"/>
  <c r="L28" i="120" s="1"/>
  <c r="M28" i="120" s="1"/>
  <c r="Q28" i="120" s="1"/>
  <c r="P28" i="120" s="1"/>
  <c r="D8" i="110"/>
  <c r="F8" i="110" s="1"/>
  <c r="H8" i="110" s="1"/>
  <c r="K8" i="110" s="1"/>
  <c r="D5" i="110"/>
  <c r="F5" i="110" s="1"/>
  <c r="H5" i="110" s="1"/>
  <c r="K5" i="110" s="1"/>
  <c r="D34" i="119"/>
  <c r="F34" i="119" s="1"/>
  <c r="H34" i="119" s="1"/>
  <c r="K34" i="119" s="1"/>
  <c r="D49" i="112"/>
  <c r="F49" i="112" s="1"/>
  <c r="H49" i="112" s="1"/>
  <c r="K49" i="112" s="1"/>
  <c r="D49" i="115"/>
  <c r="F49" i="115" s="1"/>
  <c r="H49" i="115" s="1"/>
  <c r="K49" i="115" s="1"/>
  <c r="D50" i="118"/>
  <c r="F50" i="118" s="1"/>
  <c r="H50" i="118" s="1"/>
  <c r="K50" i="118" s="1"/>
  <c r="D51" i="171"/>
  <c r="F51" i="171" s="1"/>
  <c r="H51" i="171" s="1"/>
  <c r="K51" i="171" s="1"/>
  <c r="D51" i="111"/>
  <c r="F51" i="111" s="1"/>
  <c r="D52" i="117"/>
  <c r="F52" i="117" s="1"/>
  <c r="H52" i="117" s="1"/>
  <c r="K52" i="117" s="1"/>
  <c r="J52" i="117" s="1"/>
  <c r="D52" i="110"/>
  <c r="F52" i="110" s="1"/>
  <c r="H52" i="110" s="1"/>
  <c r="K52" i="110" s="1"/>
  <c r="J52" i="110" s="1"/>
  <c r="D54" i="101"/>
  <c r="H54" i="101" s="1"/>
  <c r="K54" i="101" s="1"/>
  <c r="D53" i="106"/>
  <c r="F53" i="106" s="1"/>
  <c r="H53" i="106" s="1"/>
  <c r="K53" i="106" s="1"/>
  <c r="L53" i="106" s="1"/>
  <c r="D53" i="114"/>
  <c r="F53" i="114" s="1"/>
  <c r="H53" i="114" s="1"/>
  <c r="K53" i="114" s="1"/>
  <c r="D25" i="102"/>
  <c r="F25" i="102" s="1"/>
  <c r="H25" i="102" s="1"/>
  <c r="D36" i="99"/>
  <c r="F36" i="99" s="1"/>
  <c r="H36" i="99" s="1"/>
  <c r="K36" i="99" s="1"/>
  <c r="L36" i="99" s="1"/>
  <c r="M36" i="99" s="1"/>
  <c r="D30" i="99"/>
  <c r="D5" i="113"/>
  <c r="F5" i="113" s="1"/>
  <c r="H5" i="113" s="1"/>
  <c r="K5" i="113" s="1"/>
  <c r="D28" i="121"/>
  <c r="F28" i="121" s="1"/>
  <c r="H28" i="121" s="1"/>
  <c r="K28" i="121" s="1"/>
  <c r="L28" i="121" s="1"/>
  <c r="M28" i="121" s="1"/>
  <c r="Q28" i="121" s="1"/>
  <c r="P28" i="121" s="1"/>
  <c r="D12" i="121"/>
  <c r="F12" i="121" s="1"/>
  <c r="H12" i="121" s="1"/>
  <c r="K12" i="121" s="1"/>
  <c r="D30" i="118"/>
  <c r="F30" i="118" s="1"/>
  <c r="H30" i="118" s="1"/>
  <c r="K30" i="118" s="1"/>
  <c r="D22" i="118"/>
  <c r="F22" i="118" s="1"/>
  <c r="H22" i="118" s="1"/>
  <c r="K22" i="118" s="1"/>
  <c r="D43" i="174"/>
  <c r="F43" i="174" s="1"/>
  <c r="H43" i="174" s="1"/>
  <c r="K43" i="174" s="1"/>
  <c r="D39" i="119"/>
  <c r="F39" i="119" s="1"/>
  <c r="H39" i="119" s="1"/>
  <c r="K39" i="119" s="1"/>
  <c r="D47" i="119"/>
  <c r="F47" i="119" s="1"/>
  <c r="H47" i="119" s="1"/>
  <c r="K47" i="119" s="1"/>
  <c r="D33" i="108"/>
  <c r="F33" i="108" s="1"/>
  <c r="H33" i="108" s="1"/>
  <c r="K33" i="108" s="1"/>
  <c r="H18" i="116"/>
  <c r="K18" i="116" s="1"/>
  <c r="D38" i="116"/>
  <c r="F38" i="116" s="1"/>
  <c r="H38" i="116" s="1"/>
  <c r="K38" i="116" s="1"/>
  <c r="D42" i="171"/>
  <c r="D35" i="105"/>
  <c r="F35" i="105" s="1"/>
  <c r="H35" i="105" s="1"/>
  <c r="K35" i="105" s="1"/>
  <c r="J35" i="105" s="1"/>
  <c r="D26" i="106"/>
  <c r="F26" i="106" s="1"/>
  <c r="H26" i="106" s="1"/>
  <c r="K26" i="106" s="1"/>
  <c r="D39" i="151"/>
  <c r="F39" i="151" s="1"/>
  <c r="H39" i="151" s="1"/>
  <c r="K39" i="151" s="1"/>
  <c r="D28" i="115"/>
  <c r="F28" i="115" s="1"/>
  <c r="H28" i="115" s="1"/>
  <c r="K28" i="115" s="1"/>
  <c r="J28" i="115" s="1"/>
  <c r="D31" i="154"/>
  <c r="F31" i="154" s="1"/>
  <c r="H31" i="154" s="1"/>
  <c r="K31" i="154" s="1"/>
  <c r="D33" i="152"/>
  <c r="F33" i="152" s="1"/>
  <c r="H33" i="152" s="1"/>
  <c r="K33" i="152" s="1"/>
  <c r="J33" i="152" s="1"/>
  <c r="D38" i="119"/>
  <c r="F38" i="119" s="1"/>
  <c r="H38" i="119" s="1"/>
  <c r="K38" i="119" s="1"/>
  <c r="D40" i="116"/>
  <c r="F40" i="116" s="1"/>
  <c r="H40" i="116" s="1"/>
  <c r="K40" i="116" s="1"/>
  <c r="D33" i="171"/>
  <c r="F33" i="171" s="1"/>
  <c r="H33" i="171" s="1"/>
  <c r="K33" i="171" s="1"/>
  <c r="D26" i="171"/>
  <c r="F26" i="171" s="1"/>
  <c r="H26" i="171" s="1"/>
  <c r="K26" i="171" s="1"/>
  <c r="D41" i="115"/>
  <c r="F41" i="115" s="1"/>
  <c r="H41" i="115" s="1"/>
  <c r="K41" i="115" s="1"/>
  <c r="L41" i="115" s="1"/>
  <c r="M41" i="115" s="1"/>
  <c r="Q41" i="115" s="1"/>
  <c r="P41" i="115" s="1"/>
  <c r="D33" i="115"/>
  <c r="F33" i="115" s="1"/>
  <c r="H33" i="115" s="1"/>
  <c r="K33" i="115" s="1"/>
  <c r="L33" i="115" s="1"/>
  <c r="M33" i="115" s="1"/>
  <c r="Q33" i="115" s="1"/>
  <c r="P33" i="115" s="1"/>
  <c r="D30" i="112"/>
  <c r="F30" i="112" s="1"/>
  <c r="H30" i="112" s="1"/>
  <c r="K30" i="112" s="1"/>
  <c r="D18" i="112"/>
  <c r="F18" i="112" s="1"/>
  <c r="H18" i="112" s="1"/>
  <c r="K18" i="112" s="1"/>
  <c r="D43" i="171"/>
  <c r="F43" i="171" s="1"/>
  <c r="H43" i="171" s="1"/>
  <c r="K43" i="171" s="1"/>
  <c r="D31" i="116"/>
  <c r="F31" i="116" s="1"/>
  <c r="H31" i="116" s="1"/>
  <c r="K31" i="116" s="1"/>
  <c r="D11" i="116"/>
  <c r="F11" i="116" s="1"/>
  <c r="H11" i="116" s="1"/>
  <c r="K11" i="116" s="1"/>
  <c r="D20" i="116"/>
  <c r="F20" i="116" s="1"/>
  <c r="H20" i="116" s="1"/>
  <c r="K20" i="116" s="1"/>
  <c r="D43" i="115"/>
  <c r="D11" i="115"/>
  <c r="F11" i="115" s="1"/>
  <c r="H11" i="115" s="1"/>
  <c r="K11" i="115" s="1"/>
  <c r="D7" i="117"/>
  <c r="F7" i="117" s="1"/>
  <c r="H7" i="117" s="1"/>
  <c r="K7" i="117" s="1"/>
  <c r="D47" i="112"/>
  <c r="F47" i="112" s="1"/>
  <c r="H47" i="112" s="1"/>
  <c r="K47" i="112" s="1"/>
  <c r="D23" i="171"/>
  <c r="F23" i="171" s="1"/>
  <c r="H23" i="171" s="1"/>
  <c r="K23" i="171" s="1"/>
  <c r="D28" i="116"/>
  <c r="F28" i="116" s="1"/>
  <c r="H28" i="116" s="1"/>
  <c r="K28" i="116" s="1"/>
  <c r="J28" i="116" s="1"/>
  <c r="D11" i="105"/>
  <c r="F11" i="105" s="1"/>
  <c r="H11" i="105" s="1"/>
  <c r="D36" i="116"/>
  <c r="F36" i="116" s="1"/>
  <c r="H36" i="116" s="1"/>
  <c r="K36" i="116" s="1"/>
  <c r="D6" i="116"/>
  <c r="F6" i="116" s="1"/>
  <c r="H6" i="116" s="1"/>
  <c r="K6" i="116" s="1"/>
  <c r="D16" i="115"/>
  <c r="F16" i="115" s="1"/>
  <c r="H16" i="115" s="1"/>
  <c r="K16" i="115" s="1"/>
  <c r="D21" i="106"/>
  <c r="F21" i="106" s="1"/>
  <c r="H21" i="106" s="1"/>
  <c r="K21" i="106" s="1"/>
  <c r="D34" i="151"/>
  <c r="F34" i="151" s="1"/>
  <c r="D29" i="148"/>
  <c r="F29" i="148" s="1"/>
  <c r="H29" i="148" s="1"/>
  <c r="K29" i="148" s="1"/>
  <c r="D46" i="149"/>
  <c r="F46" i="149" s="1"/>
  <c r="D7" i="107"/>
  <c r="F7" i="107" s="1"/>
  <c r="H7" i="107" s="1"/>
  <c r="K7" i="107" s="1"/>
  <c r="D26" i="119"/>
  <c r="F26" i="119" s="1"/>
  <c r="H26" i="119" s="1"/>
  <c r="K26" i="119" s="1"/>
  <c r="D52" i="149"/>
  <c r="F52" i="149" s="1"/>
  <c r="H52" i="149" s="1"/>
  <c r="K52" i="149" s="1"/>
  <c r="D16" i="112"/>
  <c r="F16" i="112" s="1"/>
  <c r="H16" i="112" s="1"/>
  <c r="K16" i="112" s="1"/>
  <c r="D19" i="154"/>
  <c r="F19" i="154" s="1"/>
  <c r="H19" i="154" s="1"/>
  <c r="K19" i="154" s="1"/>
  <c r="D49" i="149"/>
  <c r="F49" i="149" s="1"/>
  <c r="H49" i="149" s="1"/>
  <c r="K49" i="149" s="1"/>
  <c r="D53" i="121"/>
  <c r="F53" i="121" s="1"/>
  <c r="H53" i="121" s="1"/>
  <c r="K53" i="121" s="1"/>
  <c r="D47" i="153"/>
  <c r="F47" i="153" s="1"/>
  <c r="H47" i="153" s="1"/>
  <c r="K47" i="153" s="1"/>
  <c r="L47" i="153" s="1"/>
  <c r="M47" i="153" s="1"/>
  <c r="Q47" i="153" s="1"/>
  <c r="P47" i="153" s="1"/>
  <c r="D27" i="151"/>
  <c r="F27" i="151" s="1"/>
  <c r="H27" i="151" s="1"/>
  <c r="K27" i="151" s="1"/>
  <c r="D36" i="154"/>
  <c r="F36" i="154" s="1"/>
  <c r="H36" i="154" s="1"/>
  <c r="K36" i="154" s="1"/>
  <c r="D39" i="150"/>
  <c r="F39" i="150" s="1"/>
  <c r="H39" i="150" s="1"/>
  <c r="K39" i="150" s="1"/>
  <c r="D35" i="152"/>
  <c r="F35" i="152" s="1"/>
  <c r="H35" i="152" s="1"/>
  <c r="K35" i="152" s="1"/>
  <c r="D37" i="152"/>
  <c r="F37" i="152" s="1"/>
  <c r="H37" i="152" s="1"/>
  <c r="K37" i="152" s="1"/>
  <c r="D29" i="149"/>
  <c r="F29" i="149" s="1"/>
  <c r="H29" i="149" s="1"/>
  <c r="K29" i="149" s="1"/>
  <c r="D37" i="153"/>
  <c r="F37" i="153" s="1"/>
  <c r="H37" i="153" s="1"/>
  <c r="K37" i="153" s="1"/>
  <c r="D27" i="154"/>
  <c r="F27" i="154" s="1"/>
  <c r="H27" i="154" s="1"/>
  <c r="K27" i="154" s="1"/>
  <c r="D52" i="153"/>
  <c r="F52" i="153" s="1"/>
  <c r="H52" i="153" s="1"/>
  <c r="K52" i="153" s="1"/>
  <c r="D42" i="153"/>
  <c r="F42" i="153" s="1"/>
  <c r="H42" i="153" s="1"/>
  <c r="K42" i="153" s="1"/>
  <c r="D6" i="154"/>
  <c r="F6" i="154" s="1"/>
  <c r="H6" i="154" s="1"/>
  <c r="K6" i="154" s="1"/>
  <c r="D29" i="154"/>
  <c r="F29" i="154" s="1"/>
  <c r="H29" i="154" s="1"/>
  <c r="K29" i="154" s="1"/>
  <c r="D46" i="150"/>
  <c r="F46" i="150" s="1"/>
  <c r="H46" i="150" s="1"/>
  <c r="K46" i="150" s="1"/>
  <c r="D34" i="149"/>
  <c r="F34" i="149" s="1"/>
  <c r="H34" i="149" s="1"/>
  <c r="K34" i="149" s="1"/>
  <c r="D23" i="116"/>
  <c r="F23" i="116" s="1"/>
  <c r="H23" i="116" s="1"/>
  <c r="K23" i="116" s="1"/>
  <c r="D28" i="99"/>
  <c r="F28" i="99" s="1"/>
  <c r="H28" i="99" s="1"/>
  <c r="K28" i="99" s="1"/>
  <c r="J19" i="119"/>
  <c r="D53" i="117"/>
  <c r="F53" i="117" s="1"/>
  <c r="H53" i="117" s="1"/>
  <c r="K53" i="117" s="1"/>
  <c r="L53" i="117" s="1"/>
  <c r="M53" i="117" s="1"/>
  <c r="Q53" i="117" s="1"/>
  <c r="P53" i="117" s="1"/>
  <c r="J42" i="174"/>
  <c r="L42" i="174"/>
  <c r="M42" i="174" s="1"/>
  <c r="Q42" i="174" s="1"/>
  <c r="P42" i="174" s="1"/>
  <c r="D27" i="107"/>
  <c r="F27" i="107" s="1"/>
  <c r="H27" i="107" s="1"/>
  <c r="K27" i="107" s="1"/>
  <c r="D14" i="134"/>
  <c r="F14" i="134" s="1"/>
  <c r="H14" i="134" s="1"/>
  <c r="K14" i="134" s="1"/>
  <c r="D23" i="143"/>
  <c r="F23" i="143" s="1"/>
  <c r="H23" i="143" s="1"/>
  <c r="K23" i="143" s="1"/>
  <c r="D35" i="143"/>
  <c r="F35" i="143" s="1"/>
  <c r="H35" i="143" s="1"/>
  <c r="K35" i="143" s="1"/>
  <c r="D19" i="133"/>
  <c r="D20" i="137"/>
  <c r="F20" i="137" s="1"/>
  <c r="H20" i="137" s="1"/>
  <c r="K20" i="137" s="1"/>
  <c r="D5" i="137"/>
  <c r="F5" i="137" s="1"/>
  <c r="H5" i="137" s="1"/>
  <c r="K5" i="137" s="1"/>
  <c r="D11" i="142"/>
  <c r="F11" i="142" s="1"/>
  <c r="H11" i="142" s="1"/>
  <c r="K11" i="142" s="1"/>
  <c r="J11" i="142" s="1"/>
  <c r="D40" i="144"/>
  <c r="F40" i="144" s="1"/>
  <c r="H40" i="144" s="1"/>
  <c r="K40" i="144" s="1"/>
  <c r="D19" i="144"/>
  <c r="F19" i="144" s="1"/>
  <c r="H19" i="144" s="1"/>
  <c r="K19" i="144" s="1"/>
  <c r="L19" i="144" s="1"/>
  <c r="M19" i="144" s="1"/>
  <c r="Q19" i="144" s="1"/>
  <c r="P19" i="144" s="1"/>
  <c r="D14" i="144"/>
  <c r="F14" i="144" s="1"/>
  <c r="H14" i="144" s="1"/>
  <c r="K14" i="144" s="1"/>
  <c r="D43" i="173"/>
  <c r="F43" i="173" s="1"/>
  <c r="H43" i="173" s="1"/>
  <c r="K43" i="173" s="1"/>
  <c r="J43" i="173" s="1"/>
  <c r="D41" i="144"/>
  <c r="F41" i="144" s="1"/>
  <c r="H41" i="144" s="1"/>
  <c r="K41" i="144" s="1"/>
  <c r="D45" i="173"/>
  <c r="F45" i="173" s="1"/>
  <c r="D7" i="135"/>
  <c r="F7" i="135" s="1"/>
  <c r="H7" i="135" s="1"/>
  <c r="K7" i="135" s="1"/>
  <c r="L7" i="135" s="1"/>
  <c r="M7" i="135" s="1"/>
  <c r="Q7" i="135" s="1"/>
  <c r="P7" i="135" s="1"/>
  <c r="D16" i="141"/>
  <c r="F16" i="141" s="1"/>
  <c r="H16" i="141" s="1"/>
  <c r="K16" i="141" s="1"/>
  <c r="D8" i="141"/>
  <c r="D42" i="142"/>
  <c r="F42" i="142" s="1"/>
  <c r="H42" i="142" s="1"/>
  <c r="K42" i="142" s="1"/>
  <c r="D39" i="142"/>
  <c r="F39" i="142" s="1"/>
  <c r="H39" i="142" s="1"/>
  <c r="K39" i="142" s="1"/>
  <c r="D32" i="142"/>
  <c r="F32" i="142" s="1"/>
  <c r="H32" i="142" s="1"/>
  <c r="D16" i="142"/>
  <c r="F16" i="142" s="1"/>
  <c r="H16" i="142" s="1"/>
  <c r="K16" i="142" s="1"/>
  <c r="D45" i="144"/>
  <c r="F45" i="144" s="1"/>
  <c r="H45" i="144" s="1"/>
  <c r="K45" i="144" s="1"/>
  <c r="J45" i="144" s="1"/>
  <c r="D31" i="113"/>
  <c r="F31" i="113" s="1"/>
  <c r="H31" i="113" s="1"/>
  <c r="K31" i="113" s="1"/>
  <c r="D15" i="102"/>
  <c r="F15" i="102" s="1"/>
  <c r="H15" i="102" s="1"/>
  <c r="K15" i="102" s="1"/>
  <c r="D51" i="135"/>
  <c r="F51" i="135" s="1"/>
  <c r="H51" i="135" s="1"/>
  <c r="K51" i="135" s="1"/>
  <c r="L51" i="135" s="1"/>
  <c r="M51" i="135" s="1"/>
  <c r="Q51" i="135" s="1"/>
  <c r="P51" i="135" s="1"/>
  <c r="D39" i="103"/>
  <c r="F39" i="103" s="1"/>
  <c r="D31" i="134"/>
  <c r="F31" i="134" s="1"/>
  <c r="H31" i="134" s="1"/>
  <c r="K31" i="134" s="1"/>
  <c r="J31" i="134" s="1"/>
  <c r="D23" i="135"/>
  <c r="F23" i="135" s="1"/>
  <c r="H23" i="135" s="1"/>
  <c r="K23" i="135" s="1"/>
  <c r="D5" i="134"/>
  <c r="F5" i="134" s="1"/>
  <c r="H5" i="134" s="1"/>
  <c r="K5" i="134" s="1"/>
  <c r="D16" i="173"/>
  <c r="D30" i="135"/>
  <c r="F30" i="135" s="1"/>
  <c r="H30" i="135" s="1"/>
  <c r="K30" i="135" s="1"/>
  <c r="D6" i="136"/>
  <c r="F6" i="136" s="1"/>
  <c r="H6" i="136" s="1"/>
  <c r="K6" i="136" s="1"/>
  <c r="L6" i="136" s="1"/>
  <c r="M6" i="136" s="1"/>
  <c r="Q6" i="136" s="1"/>
  <c r="P6" i="136" s="1"/>
  <c r="D13" i="134"/>
  <c r="F13" i="134" s="1"/>
  <c r="H13" i="134" s="1"/>
  <c r="K13" i="134" s="1"/>
  <c r="D23" i="141"/>
  <c r="D46" i="143"/>
  <c r="F46" i="143" s="1"/>
  <c r="H46" i="143" s="1"/>
  <c r="K46" i="143" s="1"/>
  <c r="D40" i="136"/>
  <c r="F40" i="136" s="1"/>
  <c r="H40" i="136" s="1"/>
  <c r="K40" i="136" s="1"/>
  <c r="D36" i="135"/>
  <c r="D20" i="142"/>
  <c r="F20" i="142" s="1"/>
  <c r="D9" i="118"/>
  <c r="F9" i="118" s="1"/>
  <c r="H9" i="118" s="1"/>
  <c r="K9" i="118" s="1"/>
  <c r="J9" i="118" s="1"/>
  <c r="D35" i="137"/>
  <c r="F35" i="137" s="1"/>
  <c r="H35" i="137" s="1"/>
  <c r="K35" i="137" s="1"/>
  <c r="L35" i="137" s="1"/>
  <c r="M35" i="137" s="1"/>
  <c r="D41" i="136"/>
  <c r="F41" i="136" s="1"/>
  <c r="H41" i="136" s="1"/>
  <c r="D28" i="134"/>
  <c r="F28" i="134" s="1"/>
  <c r="H28" i="134" s="1"/>
  <c r="K28" i="134" s="1"/>
  <c r="L28" i="134" s="1"/>
  <c r="M28" i="134" s="1"/>
  <c r="Q28" i="134" s="1"/>
  <c r="P28" i="134" s="1"/>
  <c r="D15" i="137"/>
  <c r="F15" i="137" s="1"/>
  <c r="H15" i="137" s="1"/>
  <c r="K15" i="137" s="1"/>
  <c r="D25" i="144"/>
  <c r="F25" i="144" s="1"/>
  <c r="H25" i="144" s="1"/>
  <c r="K25" i="144" s="1"/>
  <c r="D46" i="136"/>
  <c r="F46" i="136" s="1"/>
  <c r="H46" i="136" s="1"/>
  <c r="K46" i="136" s="1"/>
  <c r="D25" i="173"/>
  <c r="F25" i="173" s="1"/>
  <c r="H25" i="173" s="1"/>
  <c r="K25" i="173" s="1"/>
  <c r="D21" i="121"/>
  <c r="F21" i="121" s="1"/>
  <c r="H21" i="121" s="1"/>
  <c r="K21" i="121" s="1"/>
  <c r="D8" i="119"/>
  <c r="F8" i="119" s="1"/>
  <c r="H8" i="119" s="1"/>
  <c r="K8" i="119" s="1"/>
  <c r="D49" i="120"/>
  <c r="F49" i="120" s="1"/>
  <c r="H49" i="120" s="1"/>
  <c r="K49" i="120" s="1"/>
  <c r="J49" i="120" s="1"/>
  <c r="D51" i="117"/>
  <c r="F51" i="117" s="1"/>
  <c r="H51" i="117" s="1"/>
  <c r="K51" i="117" s="1"/>
  <c r="D44" i="103"/>
  <c r="D17" i="116"/>
  <c r="F17" i="116" s="1"/>
  <c r="H17" i="116" s="1"/>
  <c r="K17" i="116" s="1"/>
  <c r="L17" i="116" s="1"/>
  <c r="M17" i="116" s="1"/>
  <c r="Q17" i="116" s="1"/>
  <c r="P17" i="116" s="1"/>
  <c r="D21" i="115"/>
  <c r="F21" i="115" s="1"/>
  <c r="H21" i="115" s="1"/>
  <c r="K21" i="115" s="1"/>
  <c r="D23" i="112"/>
  <c r="F23" i="112" s="1"/>
  <c r="H23" i="112" s="1"/>
  <c r="K23" i="112" s="1"/>
  <c r="D18" i="110"/>
  <c r="F18" i="110" s="1"/>
  <c r="H18" i="110" s="1"/>
  <c r="K18" i="110" s="1"/>
  <c r="D25" i="106"/>
  <c r="F25" i="106" s="1"/>
  <c r="H25" i="106" s="1"/>
  <c r="K25" i="106" s="1"/>
  <c r="L25" i="106" s="1"/>
  <c r="M25" i="106" s="1"/>
  <c r="Q25" i="106" s="1"/>
  <c r="P25" i="106" s="1"/>
  <c r="D11" i="108"/>
  <c r="F11" i="108" s="1"/>
  <c r="H11" i="108" s="1"/>
  <c r="K11" i="108" s="1"/>
  <c r="D6" i="108"/>
  <c r="F6" i="108" s="1"/>
  <c r="H6" i="108" s="1"/>
  <c r="K6" i="108" s="1"/>
  <c r="D26" i="115"/>
  <c r="F26" i="115" s="1"/>
  <c r="H26" i="115" s="1"/>
  <c r="K26" i="115" s="1"/>
  <c r="L26" i="115" s="1"/>
  <c r="M26" i="115" s="1"/>
  <c r="Q26" i="115" s="1"/>
  <c r="P26" i="115" s="1"/>
  <c r="D23" i="114"/>
  <c r="F23" i="114" s="1"/>
  <c r="H23" i="114" s="1"/>
  <c r="K23" i="114" s="1"/>
  <c r="D20" i="113"/>
  <c r="F20" i="113" s="1"/>
  <c r="H20" i="113" s="1"/>
  <c r="K20" i="113" s="1"/>
  <c r="D35" i="120"/>
  <c r="F35" i="120" s="1"/>
  <c r="H35" i="120" s="1"/>
  <c r="K35" i="120" s="1"/>
  <c r="L35" i="120" s="1"/>
  <c r="M35" i="120" s="1"/>
  <c r="Q35" i="120" s="1"/>
  <c r="P35" i="120" s="1"/>
  <c r="D36" i="115"/>
  <c r="F36" i="115" s="1"/>
  <c r="H36" i="115" s="1"/>
  <c r="K36" i="115" s="1"/>
  <c r="D32" i="106"/>
  <c r="F32" i="106" s="1"/>
  <c r="H32" i="106" s="1"/>
  <c r="K32" i="106" s="1"/>
  <c r="D22" i="119"/>
  <c r="F22" i="119" s="1"/>
  <c r="H22" i="119" s="1"/>
  <c r="K22" i="119" s="1"/>
  <c r="J22" i="119" s="1"/>
  <c r="D54" i="104"/>
  <c r="D37" i="106"/>
  <c r="F37" i="106" s="1"/>
  <c r="H37" i="106" s="1"/>
  <c r="K37" i="106" s="1"/>
  <c r="D21" i="107"/>
  <c r="F21" i="107" s="1"/>
  <c r="H21" i="107" s="1"/>
  <c r="K21" i="107" s="1"/>
  <c r="D13" i="107"/>
  <c r="F13" i="107" s="1"/>
  <c r="H13" i="107" s="1"/>
  <c r="K13" i="107" s="1"/>
  <c r="D18" i="108"/>
  <c r="F18" i="108" s="1"/>
  <c r="H18" i="108" s="1"/>
  <c r="K18" i="108" s="1"/>
  <c r="D12" i="116"/>
  <c r="F12" i="116" s="1"/>
  <c r="H12" i="116" s="1"/>
  <c r="K12" i="116" s="1"/>
  <c r="D7" i="112"/>
  <c r="F7" i="112" s="1"/>
  <c r="H7" i="112" s="1"/>
  <c r="K7" i="112" s="1"/>
  <c r="D53" i="116"/>
  <c r="F53" i="116" s="1"/>
  <c r="H53" i="116" s="1"/>
  <c r="K53" i="116" s="1"/>
  <c r="J53" i="116" s="1"/>
  <c r="D19" i="115"/>
  <c r="F19" i="115" s="1"/>
  <c r="H19" i="115" s="1"/>
  <c r="K19" i="115" s="1"/>
  <c r="J19" i="115" s="1"/>
  <c r="D50" i="171"/>
  <c r="F50" i="171" s="1"/>
  <c r="H50" i="171" s="1"/>
  <c r="K50" i="171" s="1"/>
  <c r="D13" i="106"/>
  <c r="F13" i="106" s="1"/>
  <c r="H13" i="106" s="1"/>
  <c r="D50" i="116"/>
  <c r="F50" i="116" s="1"/>
  <c r="H50" i="116" s="1"/>
  <c r="K50" i="116" s="1"/>
  <c r="L50" i="104"/>
  <c r="M50" i="104" s="1"/>
  <c r="Q50" i="104" s="1"/>
  <c r="P50" i="104" s="1"/>
  <c r="D42" i="173"/>
  <c r="F42" i="173" s="1"/>
  <c r="H42" i="173" s="1"/>
  <c r="K42" i="173" s="1"/>
  <c r="D6" i="135"/>
  <c r="F6" i="135" s="1"/>
  <c r="H6" i="135" s="1"/>
  <c r="K6" i="135" s="1"/>
  <c r="D46" i="135"/>
  <c r="F46" i="135" s="1"/>
  <c r="H46" i="135" s="1"/>
  <c r="K46" i="135" s="1"/>
  <c r="L46" i="135" s="1"/>
  <c r="M46" i="135" s="1"/>
  <c r="Q46" i="135" s="1"/>
  <c r="P46" i="135" s="1"/>
  <c r="D27" i="136"/>
  <c r="F27" i="136" s="1"/>
  <c r="H27" i="136" s="1"/>
  <c r="K27" i="136" s="1"/>
  <c r="J27" i="136" s="1"/>
  <c r="D46" i="133"/>
  <c r="C45" i="140" s="1"/>
  <c r="D44" i="143"/>
  <c r="F44" i="143" s="1"/>
  <c r="H44" i="143" s="1"/>
  <c r="K44" i="143" s="1"/>
  <c r="L44" i="143" s="1"/>
  <c r="M44" i="143" s="1"/>
  <c r="Q44" i="143" s="1"/>
  <c r="P44" i="143" s="1"/>
  <c r="D34" i="144"/>
  <c r="F34" i="144" s="1"/>
  <c r="H34" i="144" s="1"/>
  <c r="K34" i="144" s="1"/>
  <c r="D51" i="141"/>
  <c r="D24" i="137"/>
  <c r="F24" i="137" s="1"/>
  <c r="H24" i="137" s="1"/>
  <c r="K24" i="137" s="1"/>
  <c r="D42" i="177"/>
  <c r="F42" i="177" s="1"/>
  <c r="H42" i="177" s="1"/>
  <c r="K42" i="177" s="1"/>
  <c r="J42" i="177" s="1"/>
  <c r="D5" i="136"/>
  <c r="F5" i="136" s="1"/>
  <c r="H5" i="136" s="1"/>
  <c r="K5" i="136" s="1"/>
  <c r="D37" i="136"/>
  <c r="F37" i="136" s="1"/>
  <c r="H37" i="136" s="1"/>
  <c r="K37" i="136" s="1"/>
  <c r="D42" i="144"/>
  <c r="F42" i="144" s="1"/>
  <c r="H42" i="144" s="1"/>
  <c r="K42" i="144" s="1"/>
  <c r="D15" i="141"/>
  <c r="D32" i="137"/>
  <c r="F32" i="137" s="1"/>
  <c r="H32" i="137" s="1"/>
  <c r="K32" i="137" s="1"/>
  <c r="D34" i="134"/>
  <c r="F34" i="134" s="1"/>
  <c r="H34" i="134" s="1"/>
  <c r="K34" i="134" s="1"/>
  <c r="J34" i="134" s="1"/>
  <c r="D52" i="142"/>
  <c r="F52" i="142" s="1"/>
  <c r="H52" i="142" s="1"/>
  <c r="K52" i="142" s="1"/>
  <c r="D17" i="136"/>
  <c r="F17" i="136" s="1"/>
  <c r="H17" i="136" s="1"/>
  <c r="K17" i="136" s="1"/>
  <c r="D36" i="133"/>
  <c r="C35" i="140" s="1"/>
  <c r="D51" i="143"/>
  <c r="F51" i="143" s="1"/>
  <c r="H51" i="143" s="1"/>
  <c r="K51" i="143" s="1"/>
  <c r="D31" i="109"/>
  <c r="F31" i="109" s="1"/>
  <c r="H31" i="109" s="1"/>
  <c r="K31" i="109" s="1"/>
  <c r="D16" i="136"/>
  <c r="F16" i="136" s="1"/>
  <c r="H16" i="136" s="1"/>
  <c r="K16" i="136" s="1"/>
  <c r="D46" i="144"/>
  <c r="F46" i="144" s="1"/>
  <c r="H46" i="144" s="1"/>
  <c r="K46" i="144" s="1"/>
  <c r="D35" i="144"/>
  <c r="F35" i="144" s="1"/>
  <c r="H35" i="144" s="1"/>
  <c r="K35" i="144" s="1"/>
  <c r="J35" i="144" s="1"/>
  <c r="D39" i="134"/>
  <c r="F39" i="134" s="1"/>
  <c r="H39" i="134" s="1"/>
  <c r="K39" i="134" s="1"/>
  <c r="D35" i="135"/>
  <c r="F35" i="135" s="1"/>
  <c r="H35" i="135" s="1"/>
  <c r="K35" i="135" s="1"/>
  <c r="D23" i="137"/>
  <c r="F23" i="137" s="1"/>
  <c r="H23" i="137" s="1"/>
  <c r="K23" i="137" s="1"/>
  <c r="D15" i="173"/>
  <c r="D48" i="134"/>
  <c r="F48" i="134" s="1"/>
  <c r="D52" i="137"/>
  <c r="F52" i="137" s="1"/>
  <c r="H52" i="137" s="1"/>
  <c r="K52" i="137" s="1"/>
  <c r="D42" i="135"/>
  <c r="F42" i="135" s="1"/>
  <c r="H42" i="135" s="1"/>
  <c r="K42" i="135" s="1"/>
  <c r="D9" i="133"/>
  <c r="C8" i="140" s="1"/>
  <c r="D12" i="136"/>
  <c r="F12" i="136" s="1"/>
  <c r="H12" i="136" s="1"/>
  <c r="K12" i="136" s="1"/>
  <c r="D25" i="142"/>
  <c r="F25" i="142" s="1"/>
  <c r="H25" i="142" s="1"/>
  <c r="K25" i="142" s="1"/>
  <c r="D27" i="144"/>
  <c r="F27" i="144" s="1"/>
  <c r="H27" i="144" s="1"/>
  <c r="K27" i="144" s="1"/>
  <c r="D12" i="144"/>
  <c r="D32" i="134"/>
  <c r="F32" i="134" s="1"/>
  <c r="H32" i="134" s="1"/>
  <c r="K32" i="134" s="1"/>
  <c r="J32" i="134" s="1"/>
  <c r="D24" i="135"/>
  <c r="F24" i="135" s="1"/>
  <c r="H24" i="135" s="1"/>
  <c r="K24" i="135" s="1"/>
  <c r="D26" i="144"/>
  <c r="F26" i="144" s="1"/>
  <c r="H26" i="144" s="1"/>
  <c r="K26" i="144" s="1"/>
  <c r="D12" i="173"/>
  <c r="F12" i="173" s="1"/>
  <c r="H12" i="173" s="1"/>
  <c r="K12" i="173" s="1"/>
  <c r="D26" i="142"/>
  <c r="F26" i="142" s="1"/>
  <c r="H26" i="142" s="1"/>
  <c r="K26" i="142" s="1"/>
  <c r="J26" i="142" s="1"/>
  <c r="D41" i="133"/>
  <c r="C40" i="140" s="1"/>
  <c r="D30" i="134"/>
  <c r="F30" i="134" s="1"/>
  <c r="H30" i="134" s="1"/>
  <c r="K30" i="134" s="1"/>
  <c r="D7" i="120"/>
  <c r="F7" i="120" s="1"/>
  <c r="H7" i="120" s="1"/>
  <c r="K7" i="120" s="1"/>
  <c r="L7" i="120" s="1"/>
  <c r="M7" i="120" s="1"/>
  <c r="Q7" i="120" s="1"/>
  <c r="P7" i="120" s="1"/>
  <c r="D7" i="116"/>
  <c r="F7" i="116" s="1"/>
  <c r="H7" i="116" s="1"/>
  <c r="K7" i="116" s="1"/>
  <c r="J7" i="116" s="1"/>
  <c r="D37" i="174"/>
  <c r="F37" i="174" s="1"/>
  <c r="H37" i="174" s="1"/>
  <c r="K37" i="174" s="1"/>
  <c r="D53" i="109"/>
  <c r="F53" i="109" s="1"/>
  <c r="H53" i="109" s="1"/>
  <c r="K53" i="109" s="1"/>
  <c r="D9" i="136"/>
  <c r="F9" i="136" s="1"/>
  <c r="H9" i="136" s="1"/>
  <c r="K9" i="136" s="1"/>
  <c r="L9" i="136" s="1"/>
  <c r="M9" i="136" s="1"/>
  <c r="Q9" i="136" s="1"/>
  <c r="P9" i="136" s="1"/>
  <c r="D24" i="136"/>
  <c r="F24" i="136" s="1"/>
  <c r="H24" i="136" s="1"/>
  <c r="K24" i="136" s="1"/>
  <c r="D23" i="136"/>
  <c r="F23" i="136" s="1"/>
  <c r="H23" i="136" s="1"/>
  <c r="K23" i="136" s="1"/>
  <c r="D25" i="135"/>
  <c r="F25" i="135" s="1"/>
  <c r="H25" i="135" s="1"/>
  <c r="K25" i="135" s="1"/>
  <c r="D43" i="177"/>
  <c r="F43" i="177" s="1"/>
  <c r="H43" i="177" s="1"/>
  <c r="K43" i="177" s="1"/>
  <c r="D26" i="136"/>
  <c r="F26" i="136" s="1"/>
  <c r="H26" i="136" s="1"/>
  <c r="K26" i="136" s="1"/>
  <c r="D45" i="137"/>
  <c r="D38" i="134"/>
  <c r="F38" i="134" s="1"/>
  <c r="H38" i="134" s="1"/>
  <c r="K38" i="134" s="1"/>
  <c r="J38" i="134" s="1"/>
  <c r="D52" i="133"/>
  <c r="C51" i="140" s="1"/>
  <c r="D26" i="177"/>
  <c r="F26" i="177" s="1"/>
  <c r="H26" i="177" s="1"/>
  <c r="K26" i="177" s="1"/>
  <c r="D31" i="142"/>
  <c r="D31" i="133"/>
  <c r="D49" i="142"/>
  <c r="F49" i="142" s="1"/>
  <c r="H49" i="142" s="1"/>
  <c r="K49" i="142" s="1"/>
  <c r="D37" i="135"/>
  <c r="F37" i="135" s="1"/>
  <c r="H37" i="135" s="1"/>
  <c r="K37" i="135" s="1"/>
  <c r="D33" i="135"/>
  <c r="F33" i="135" s="1"/>
  <c r="H33" i="135" s="1"/>
  <c r="K33" i="135" s="1"/>
  <c r="D24" i="142"/>
  <c r="F24" i="142" s="1"/>
  <c r="H24" i="142" s="1"/>
  <c r="K24" i="142" s="1"/>
  <c r="D28" i="142"/>
  <c r="F28" i="142" s="1"/>
  <c r="H28" i="142" s="1"/>
  <c r="K28" i="142" s="1"/>
  <c r="D19" i="134"/>
  <c r="F19" i="134" s="1"/>
  <c r="H19" i="134" s="1"/>
  <c r="K19" i="134" s="1"/>
  <c r="D48" i="133"/>
  <c r="D22" i="135"/>
  <c r="F22" i="135" s="1"/>
  <c r="H22" i="135" s="1"/>
  <c r="K22" i="135" s="1"/>
  <c r="D11" i="136"/>
  <c r="D50" i="142"/>
  <c r="F50" i="142" s="1"/>
  <c r="D18" i="135"/>
  <c r="F18" i="135" s="1"/>
  <c r="H18" i="135" s="1"/>
  <c r="K18" i="135" s="1"/>
  <c r="D52" i="136"/>
  <c r="F52" i="136" s="1"/>
  <c r="D26" i="134"/>
  <c r="F26" i="134" s="1"/>
  <c r="H26" i="134" s="1"/>
  <c r="K26" i="134" s="1"/>
  <c r="J26" i="134" s="1"/>
  <c r="B17" i="146"/>
  <c r="D35" i="173"/>
  <c r="D36" i="137"/>
  <c r="F36" i="137" s="1"/>
  <c r="H36" i="137" s="1"/>
  <c r="K36" i="137" s="1"/>
  <c r="D7" i="141"/>
  <c r="D43" i="143"/>
  <c r="F43" i="143" s="1"/>
  <c r="H43" i="143" s="1"/>
  <c r="K43" i="143" s="1"/>
  <c r="J43" i="143" s="1"/>
  <c r="D42" i="137"/>
  <c r="F42" i="137" s="1"/>
  <c r="H42" i="137" s="1"/>
  <c r="K42" i="137" s="1"/>
  <c r="D30" i="137"/>
  <c r="F30" i="137" s="1"/>
  <c r="H30" i="137" s="1"/>
  <c r="K30" i="137" s="1"/>
  <c r="D31" i="137"/>
  <c r="F31" i="137" s="1"/>
  <c r="H31" i="137" s="1"/>
  <c r="K31" i="137" s="1"/>
  <c r="J31" i="137" s="1"/>
  <c r="D32" i="173"/>
  <c r="F32" i="173" s="1"/>
  <c r="H32" i="173" s="1"/>
  <c r="K32" i="173" s="1"/>
  <c r="D25" i="137"/>
  <c r="F25" i="137" s="1"/>
  <c r="H25" i="137" s="1"/>
  <c r="K25" i="137" s="1"/>
  <c r="D28" i="141"/>
  <c r="D23" i="144"/>
  <c r="F23" i="144" s="1"/>
  <c r="H23" i="144" s="1"/>
  <c r="K23" i="144" s="1"/>
  <c r="L23" i="144" s="1"/>
  <c r="M23" i="144" s="1"/>
  <c r="Q23" i="144" s="1"/>
  <c r="P23" i="144" s="1"/>
  <c r="D37" i="137"/>
  <c r="F37" i="137" s="1"/>
  <c r="H37" i="137" s="1"/>
  <c r="K37" i="137" s="1"/>
  <c r="L37" i="137" s="1"/>
  <c r="M37" i="137" s="1"/>
  <c r="Q37" i="137" s="1"/>
  <c r="P37" i="137" s="1"/>
  <c r="D36" i="142"/>
  <c r="D26" i="141"/>
  <c r="D25" i="136"/>
  <c r="F25" i="136" s="1"/>
  <c r="H25" i="136" s="1"/>
  <c r="K25" i="136" s="1"/>
  <c r="J25" i="136" s="1"/>
  <c r="D53" i="134"/>
  <c r="F53" i="134" s="1"/>
  <c r="H53" i="134" s="1"/>
  <c r="K53" i="134" s="1"/>
  <c r="D41" i="141"/>
  <c r="D44" i="144"/>
  <c r="F44" i="144" s="1"/>
  <c r="D8" i="173"/>
  <c r="F8" i="173" s="1"/>
  <c r="H8" i="173" s="1"/>
  <c r="K8" i="173" s="1"/>
  <c r="J8" i="173" s="1"/>
  <c r="D16" i="124"/>
  <c r="D5" i="130"/>
  <c r="D20" i="179"/>
  <c r="F20" i="179" s="1"/>
  <c r="H20" i="179" s="1"/>
  <c r="K20" i="179" s="1"/>
  <c r="J20" i="179" s="1"/>
  <c r="D10" i="130"/>
  <c r="D33" i="125"/>
  <c r="D26" i="125"/>
  <c r="D22" i="179"/>
  <c r="F22" i="179" s="1"/>
  <c r="H22" i="179" s="1"/>
  <c r="K22" i="179" s="1"/>
  <c r="D48" i="131"/>
  <c r="D38" i="129"/>
  <c r="F38" i="129" s="1"/>
  <c r="H38" i="129" s="1"/>
  <c r="D36" i="129"/>
  <c r="F36" i="129" s="1"/>
  <c r="H36" i="129" s="1"/>
  <c r="D5" i="131"/>
  <c r="D10" i="124"/>
  <c r="F10" i="124" s="1"/>
  <c r="H10" i="124" s="1"/>
  <c r="K10" i="124" s="1"/>
  <c r="D5" i="126"/>
  <c r="F5" i="126" s="1"/>
  <c r="H5" i="126" s="1"/>
  <c r="K5" i="126" s="1"/>
  <c r="D51" i="127"/>
  <c r="D46" i="127"/>
  <c r="D47" i="127"/>
  <c r="D42" i="125"/>
  <c r="D32" i="131"/>
  <c r="D18" i="127"/>
  <c r="D29" i="128"/>
  <c r="F29" i="128" s="1"/>
  <c r="H29" i="128" s="1"/>
  <c r="K29" i="128" s="1"/>
  <c r="D14" i="131"/>
  <c r="D24" i="125"/>
  <c r="D32" i="125"/>
  <c r="F32" i="125" s="1"/>
  <c r="H32" i="125" s="1"/>
  <c r="K32" i="125" s="1"/>
  <c r="D38" i="125"/>
  <c r="D44" i="131"/>
  <c r="D18" i="130"/>
  <c r="D48" i="125"/>
  <c r="F48" i="125" s="1"/>
  <c r="D40" i="131"/>
  <c r="D38" i="128"/>
  <c r="F38" i="128" s="1"/>
  <c r="H38" i="128" s="1"/>
  <c r="D43" i="129"/>
  <c r="F43" i="129" s="1"/>
  <c r="H43" i="129" s="1"/>
  <c r="D12" i="128"/>
  <c r="F12" i="128" s="1"/>
  <c r="H12" i="128" s="1"/>
  <c r="K12" i="128" s="1"/>
  <c r="J12" i="128" s="1"/>
  <c r="D46" i="130"/>
  <c r="D6" i="125"/>
  <c r="D24" i="130"/>
  <c r="F44" i="124"/>
  <c r="H44" i="124" s="1"/>
  <c r="K44" i="124" s="1"/>
  <c r="L44" i="124" s="1"/>
  <c r="M44" i="124" s="1"/>
  <c r="Q44" i="124" s="1"/>
  <c r="P44" i="124" s="1"/>
  <c r="D25" i="127"/>
  <c r="D38" i="130"/>
  <c r="D24" i="129"/>
  <c r="F24" i="129" s="1"/>
  <c r="H24" i="129" s="1"/>
  <c r="F42" i="124"/>
  <c r="H42" i="124" s="1"/>
  <c r="D34" i="129"/>
  <c r="F34" i="129" s="1"/>
  <c r="H34" i="129" s="1"/>
  <c r="D7" i="131"/>
  <c r="F7" i="131" s="1"/>
  <c r="H7" i="131" s="1"/>
  <c r="K7" i="131" s="1"/>
  <c r="J49" i="150"/>
  <c r="Q49" i="150"/>
  <c r="P49" i="150" s="1"/>
  <c r="D16" i="166"/>
  <c r="F16" i="166" s="1"/>
  <c r="H16" i="166" s="1"/>
  <c r="K16" i="166" s="1"/>
  <c r="J16" i="166" s="1"/>
  <c r="L43" i="150"/>
  <c r="M43" i="150" s="1"/>
  <c r="Q43" i="150" s="1"/>
  <c r="P43" i="150" s="1"/>
  <c r="L26" i="102"/>
  <c r="M26" i="102" s="1"/>
  <c r="Q26" i="102" s="1"/>
  <c r="P26" i="102" s="1"/>
  <c r="J26" i="102"/>
  <c r="D30" i="126"/>
  <c r="F30" i="126" s="1"/>
  <c r="H30" i="126" s="1"/>
  <c r="K30" i="126" s="1"/>
  <c r="D26" i="100"/>
  <c r="H47" i="110"/>
  <c r="K47" i="110" s="1"/>
  <c r="L47" i="110" s="1"/>
  <c r="M47" i="110" s="1"/>
  <c r="Q47" i="110" s="1"/>
  <c r="P47" i="110" s="1"/>
  <c r="D49" i="148"/>
  <c r="F49" i="148" s="1"/>
  <c r="H49" i="148" s="1"/>
  <c r="K49" i="148" s="1"/>
  <c r="J49" i="148" s="1"/>
  <c r="D22" i="147"/>
  <c r="F22" i="147" s="1"/>
  <c r="H22" i="147" s="1"/>
  <c r="K22" i="147" s="1"/>
  <c r="D38" i="151"/>
  <c r="F38" i="151" s="1"/>
  <c r="H38" i="151" s="1"/>
  <c r="K38" i="151" s="1"/>
  <c r="D9" i="124"/>
  <c r="F9" i="124" s="1"/>
  <c r="L19" i="112"/>
  <c r="M19" i="112" s="1"/>
  <c r="Q19" i="112" s="1"/>
  <c r="P19" i="112" s="1"/>
  <c r="J19" i="112"/>
  <c r="D21" i="171"/>
  <c r="F21" i="171" s="1"/>
  <c r="H21" i="171" s="1"/>
  <c r="K21" i="171" s="1"/>
  <c r="D18" i="128"/>
  <c r="F18" i="128" s="1"/>
  <c r="H18" i="128" s="1"/>
  <c r="K18" i="128" s="1"/>
  <c r="L42" i="150"/>
  <c r="M42" i="150" s="1"/>
  <c r="Q42" i="150" s="1"/>
  <c r="P42" i="150" s="1"/>
  <c r="J42" i="150"/>
  <c r="J39" i="107"/>
  <c r="L39" i="107"/>
  <c r="M39" i="107" s="1"/>
  <c r="Q39" i="107" s="1"/>
  <c r="P39" i="107" s="1"/>
  <c r="J34" i="109"/>
  <c r="L34" i="109"/>
  <c r="M34" i="109" s="1"/>
  <c r="Q34" i="109" s="1"/>
  <c r="P34" i="109" s="1"/>
  <c r="J25" i="128"/>
  <c r="J36" i="171"/>
  <c r="L36" i="171"/>
  <c r="M36" i="171" s="1"/>
  <c r="Q36" i="171" s="1"/>
  <c r="P36" i="171" s="1"/>
  <c r="L12" i="150"/>
  <c r="M12" i="150" s="1"/>
  <c r="Q12" i="150" s="1"/>
  <c r="P12" i="150" s="1"/>
  <c r="J12" i="150"/>
  <c r="D7" i="102"/>
  <c r="F7" i="102" s="1"/>
  <c r="H7" i="102" s="1"/>
  <c r="K7" i="102" s="1"/>
  <c r="L54" i="102"/>
  <c r="M54" i="102" s="1"/>
  <c r="Q54" i="102" s="1"/>
  <c r="P54" i="102" s="1"/>
  <c r="J54" i="102"/>
  <c r="D14" i="102"/>
  <c r="F14" i="102" s="1"/>
  <c r="H14" i="102" s="1"/>
  <c r="K14" i="102" s="1"/>
  <c r="D17" i="102"/>
  <c r="F17" i="102" s="1"/>
  <c r="H17" i="102" s="1"/>
  <c r="K17" i="102" s="1"/>
  <c r="D30" i="102"/>
  <c r="F30" i="102" s="1"/>
  <c r="H30" i="102" s="1"/>
  <c r="K30" i="102" s="1"/>
  <c r="D38" i="113"/>
  <c r="F38" i="113" s="1"/>
  <c r="H38" i="113" s="1"/>
  <c r="K38" i="113" s="1"/>
  <c r="J38" i="113" s="1"/>
  <c r="D32" i="100"/>
  <c r="F32" i="100" s="1"/>
  <c r="H32" i="100" s="1"/>
  <c r="K32" i="100" s="1"/>
  <c r="D50" i="103"/>
  <c r="F50" i="103" s="1"/>
  <c r="H50" i="103" s="1"/>
  <c r="K50" i="103" s="1"/>
  <c r="L50" i="103" s="1"/>
  <c r="M50" i="103" s="1"/>
  <c r="Q50" i="103" s="1"/>
  <c r="P50" i="103" s="1"/>
  <c r="D32" i="104"/>
  <c r="F32" i="104" s="1"/>
  <c r="H32" i="104" s="1"/>
  <c r="K32" i="104" s="1"/>
  <c r="D17" i="109"/>
  <c r="F17" i="109" s="1"/>
  <c r="H17" i="109" s="1"/>
  <c r="K17" i="109" s="1"/>
  <c r="F15" i="171"/>
  <c r="H15" i="171" s="1"/>
  <c r="K15" i="171" s="1"/>
  <c r="L15" i="171" s="1"/>
  <c r="M15" i="171" s="1"/>
  <c r="Q15" i="171" s="1"/>
  <c r="P15" i="171" s="1"/>
  <c r="D45" i="101"/>
  <c r="F45" i="101" s="1"/>
  <c r="H45" i="101" s="1"/>
  <c r="K45" i="101" s="1"/>
  <c r="D40" i="104"/>
  <c r="F40" i="104" s="1"/>
  <c r="H40" i="104" s="1"/>
  <c r="K40" i="104" s="1"/>
  <c r="D29" i="104"/>
  <c r="F29" i="104" s="1"/>
  <c r="H29" i="104" s="1"/>
  <c r="K29" i="104" s="1"/>
  <c r="D25" i="116"/>
  <c r="F25" i="116" s="1"/>
  <c r="H25" i="116" s="1"/>
  <c r="K25" i="116" s="1"/>
  <c r="D48" i="104"/>
  <c r="F48" i="104" s="1"/>
  <c r="H48" i="104" s="1"/>
  <c r="K48" i="104" s="1"/>
  <c r="J48" i="104" s="1"/>
  <c r="D19" i="102"/>
  <c r="F19" i="102" s="1"/>
  <c r="H19" i="102" s="1"/>
  <c r="K19" i="102" s="1"/>
  <c r="L19" i="102" s="1"/>
  <c r="M19" i="102" s="1"/>
  <c r="Q19" i="102" s="1"/>
  <c r="P19" i="102" s="1"/>
  <c r="D24" i="100"/>
  <c r="F24" i="100" s="1"/>
  <c r="H24" i="100" s="1"/>
  <c r="K24" i="100" s="1"/>
  <c r="L24" i="100" s="1"/>
  <c r="M24" i="100" s="1"/>
  <c r="Q24" i="100" s="1"/>
  <c r="P24" i="100" s="1"/>
  <c r="D8" i="100"/>
  <c r="F8" i="100" s="1"/>
  <c r="H8" i="100" s="1"/>
  <c r="K8" i="100" s="1"/>
  <c r="J26" i="117"/>
  <c r="D15" i="101"/>
  <c r="F15" i="101" s="1"/>
  <c r="H15" i="101" s="1"/>
  <c r="K15" i="101" s="1"/>
  <c r="D42" i="101"/>
  <c r="F42" i="101" s="1"/>
  <c r="H42" i="101" s="1"/>
  <c r="K42" i="101" s="1"/>
  <c r="J42" i="101" s="1"/>
  <c r="D42" i="99"/>
  <c r="F42" i="99" s="1"/>
  <c r="H42" i="99" s="1"/>
  <c r="K42" i="99" s="1"/>
  <c r="D10" i="99"/>
  <c r="F10" i="99" s="1"/>
  <c r="D15" i="103"/>
  <c r="F15" i="103" s="1"/>
  <c r="D14" i="116"/>
  <c r="F14" i="116" s="1"/>
  <c r="H14" i="116" s="1"/>
  <c r="K14" i="116" s="1"/>
  <c r="D7" i="103"/>
  <c r="F7" i="103" s="1"/>
  <c r="D24" i="103"/>
  <c r="F24" i="103" s="1"/>
  <c r="H24" i="103" s="1"/>
  <c r="K24" i="103" s="1"/>
  <c r="D16" i="102"/>
  <c r="F16" i="102" s="1"/>
  <c r="H16" i="102" s="1"/>
  <c r="K16" i="102" s="1"/>
  <c r="D42" i="100"/>
  <c r="F42" i="100" s="1"/>
  <c r="H42" i="100" s="1"/>
  <c r="D50" i="99"/>
  <c r="F50" i="99" s="1"/>
  <c r="H50" i="99" s="1"/>
  <c r="K50" i="99" s="1"/>
  <c r="D13" i="101"/>
  <c r="F13" i="101" s="1"/>
  <c r="H13" i="101" s="1"/>
  <c r="K13" i="101" s="1"/>
  <c r="D46" i="102"/>
  <c r="D46" i="105"/>
  <c r="F46" i="105" s="1"/>
  <c r="H46" i="105" s="1"/>
  <c r="K46" i="105" s="1"/>
  <c r="L46" i="105" s="1"/>
  <c r="M46" i="105" s="1"/>
  <c r="Q46" i="105" s="1"/>
  <c r="P46" i="105" s="1"/>
  <c r="D10" i="108"/>
  <c r="F10" i="108" s="1"/>
  <c r="H10" i="108" s="1"/>
  <c r="K10" i="108" s="1"/>
  <c r="D30" i="147"/>
  <c r="D12" i="108"/>
  <c r="F12" i="108" s="1"/>
  <c r="H12" i="108" s="1"/>
  <c r="K12" i="108" s="1"/>
  <c r="L12" i="108" s="1"/>
  <c r="M12" i="108" s="1"/>
  <c r="Q12" i="108" s="1"/>
  <c r="P12" i="108" s="1"/>
  <c r="D23" i="104"/>
  <c r="F23" i="104" s="1"/>
  <c r="H23" i="104" s="1"/>
  <c r="K23" i="104" s="1"/>
  <c r="J23" i="104" s="1"/>
  <c r="L52" i="110"/>
  <c r="M52" i="110" s="1"/>
  <c r="Q52" i="110" s="1"/>
  <c r="P52" i="110" s="1"/>
  <c r="D28" i="100"/>
  <c r="F28" i="100" s="1"/>
  <c r="H10" i="101"/>
  <c r="K10" i="101" s="1"/>
  <c r="D13" i="154"/>
  <c r="F13" i="154" s="1"/>
  <c r="H13" i="154" s="1"/>
  <c r="K13" i="154" s="1"/>
  <c r="L13" i="154" s="1"/>
  <c r="M13" i="154" s="1"/>
  <c r="Q13" i="154" s="1"/>
  <c r="P13" i="154" s="1"/>
  <c r="J54" i="100"/>
  <c r="D9" i="101"/>
  <c r="F9" i="101" s="1"/>
  <c r="H9" i="101" s="1"/>
  <c r="K9" i="101" s="1"/>
  <c r="D32" i="101"/>
  <c r="F32" i="101" s="1"/>
  <c r="D52" i="102"/>
  <c r="F52" i="102" s="1"/>
  <c r="H52" i="102" s="1"/>
  <c r="K52" i="102" s="1"/>
  <c r="L52" i="102" s="1"/>
  <c r="M52" i="102" s="1"/>
  <c r="Q52" i="102" s="1"/>
  <c r="P52" i="102" s="1"/>
  <c r="D48" i="117"/>
  <c r="F48" i="117" s="1"/>
  <c r="H48" i="117" s="1"/>
  <c r="K48" i="117" s="1"/>
  <c r="L48" i="117" s="1"/>
  <c r="M48" i="117" s="1"/>
  <c r="Q48" i="117" s="1"/>
  <c r="P48" i="117" s="1"/>
  <c r="D42" i="103"/>
  <c r="D53" i="102"/>
  <c r="F53" i="102" s="1"/>
  <c r="D45" i="108"/>
  <c r="D9" i="147"/>
  <c r="F9" i="147" s="1"/>
  <c r="D30" i="103"/>
  <c r="F30" i="103" s="1"/>
  <c r="H30" i="103" s="1"/>
  <c r="K30" i="103" s="1"/>
  <c r="D12" i="100"/>
  <c r="F12" i="100" s="1"/>
  <c r="H12" i="100" s="1"/>
  <c r="K12" i="100" s="1"/>
  <c r="F48" i="99"/>
  <c r="D37" i="148"/>
  <c r="F37" i="148" s="1"/>
  <c r="H37" i="148" s="1"/>
  <c r="K37" i="148" s="1"/>
  <c r="D36" i="100"/>
  <c r="F36" i="100" s="1"/>
  <c r="H36" i="100" s="1"/>
  <c r="K36" i="100" s="1"/>
  <c r="D26" i="103"/>
  <c r="F26" i="103" s="1"/>
  <c r="H26" i="103" s="1"/>
  <c r="K26" i="103" s="1"/>
  <c r="L26" i="103" s="1"/>
  <c r="M26" i="103" s="1"/>
  <c r="Q26" i="103" s="1"/>
  <c r="P26" i="103" s="1"/>
  <c r="D19" i="99"/>
  <c r="F19" i="99" s="1"/>
  <c r="D49" i="100"/>
  <c r="F49" i="100" s="1"/>
  <c r="H49" i="100" s="1"/>
  <c r="K49" i="100" s="1"/>
  <c r="J49" i="100" s="1"/>
  <c r="D33" i="103"/>
  <c r="F33" i="103" s="1"/>
  <c r="H33" i="103" s="1"/>
  <c r="K33" i="103" s="1"/>
  <c r="L33" i="103" s="1"/>
  <c r="M33" i="103" s="1"/>
  <c r="D34" i="102"/>
  <c r="F34" i="102" s="1"/>
  <c r="H34" i="102" s="1"/>
  <c r="K34" i="102" s="1"/>
  <c r="J34" i="102" s="1"/>
  <c r="D36" i="102"/>
  <c r="F36" i="102" s="1"/>
  <c r="D30" i="141"/>
  <c r="F30" i="141" s="1"/>
  <c r="H30" i="141" s="1"/>
  <c r="D15" i="143"/>
  <c r="F15" i="143" s="1"/>
  <c r="H15" i="143" s="1"/>
  <c r="K15" i="143" s="1"/>
  <c r="D35" i="108"/>
  <c r="F35" i="108" s="1"/>
  <c r="H35" i="108" s="1"/>
  <c r="K35" i="108" s="1"/>
  <c r="D35" i="100"/>
  <c r="F35" i="100" s="1"/>
  <c r="H35" i="100" s="1"/>
  <c r="K35" i="100" s="1"/>
  <c r="D8" i="101"/>
  <c r="F8" i="101" s="1"/>
  <c r="H8" i="101" s="1"/>
  <c r="D52" i="105"/>
  <c r="D45" i="100"/>
  <c r="D15" i="108"/>
  <c r="F15" i="108" s="1"/>
  <c r="H15" i="108" s="1"/>
  <c r="K15" i="108" s="1"/>
  <c r="J15" i="108" s="1"/>
  <c r="D13" i="142"/>
  <c r="F13" i="142" s="1"/>
  <c r="H13" i="142" s="1"/>
  <c r="K13" i="142" s="1"/>
  <c r="D12" i="101"/>
  <c r="F12" i="101" s="1"/>
  <c r="H12" i="101" s="1"/>
  <c r="K12" i="101" s="1"/>
  <c r="L12" i="101" s="1"/>
  <c r="M12" i="101" s="1"/>
  <c r="D18" i="102"/>
  <c r="F18" i="102" s="1"/>
  <c r="H18" i="102" s="1"/>
  <c r="K18" i="102" s="1"/>
  <c r="J18" i="102" s="1"/>
  <c r="D40" i="113"/>
  <c r="F40" i="113" s="1"/>
  <c r="H40" i="113" s="1"/>
  <c r="K40" i="113" s="1"/>
  <c r="D22" i="103"/>
  <c r="F22" i="103" s="1"/>
  <c r="H22" i="103" s="1"/>
  <c r="K22" i="103" s="1"/>
  <c r="D19" i="100"/>
  <c r="F19" i="100" s="1"/>
  <c r="H19" i="100" s="1"/>
  <c r="K19" i="100" s="1"/>
  <c r="D28" i="101"/>
  <c r="F28" i="101" s="1"/>
  <c r="H28" i="101" s="1"/>
  <c r="D48" i="103"/>
  <c r="F48" i="103" s="1"/>
  <c r="H48" i="103" s="1"/>
  <c r="K48" i="103" s="1"/>
  <c r="D30" i="120"/>
  <c r="F30" i="120" s="1"/>
  <c r="H30" i="120" s="1"/>
  <c r="D53" i="136"/>
  <c r="D49" i="101"/>
  <c r="F49" i="101" s="1"/>
  <c r="D49" i="171"/>
  <c r="F49" i="171" s="1"/>
  <c r="H49" i="171" s="1"/>
  <c r="K49" i="171" s="1"/>
  <c r="L49" i="171" s="1"/>
  <c r="M49" i="171" s="1"/>
  <c r="Q49" i="171" s="1"/>
  <c r="P49" i="171" s="1"/>
  <c r="D16" i="177"/>
  <c r="F16" i="177" s="1"/>
  <c r="D21" i="177"/>
  <c r="D30" i="108"/>
  <c r="F30" i="108" s="1"/>
  <c r="H30" i="108" s="1"/>
  <c r="K30" i="108" s="1"/>
  <c r="D47" i="116"/>
  <c r="F47" i="116" s="1"/>
  <c r="H47" i="116" s="1"/>
  <c r="K47" i="116" s="1"/>
  <c r="J47" i="116" s="1"/>
  <c r="D51" i="114"/>
  <c r="D32" i="116"/>
  <c r="F32" i="116" s="1"/>
  <c r="H32" i="116" s="1"/>
  <c r="K32" i="116" s="1"/>
  <c r="J32" i="116" s="1"/>
  <c r="D46" i="134"/>
  <c r="F46" i="134" s="1"/>
  <c r="D43" i="120"/>
  <c r="F43" i="120" s="1"/>
  <c r="H43" i="120" s="1"/>
  <c r="K43" i="120" s="1"/>
  <c r="D36" i="134"/>
  <c r="F36" i="134" s="1"/>
  <c r="H36" i="134" s="1"/>
  <c r="K36" i="134" s="1"/>
  <c r="D20" i="173"/>
  <c r="F20" i="173" s="1"/>
  <c r="H20" i="173" s="1"/>
  <c r="K20" i="173" s="1"/>
  <c r="D45" i="134"/>
  <c r="F45" i="134" s="1"/>
  <c r="H45" i="134" s="1"/>
  <c r="K45" i="134" s="1"/>
  <c r="D44" i="137"/>
  <c r="F44" i="137" s="1"/>
  <c r="H44" i="137" s="1"/>
  <c r="K44" i="137" s="1"/>
  <c r="F7" i="141"/>
  <c r="H7" i="141" s="1"/>
  <c r="K7" i="141" s="1"/>
  <c r="D42" i="136"/>
  <c r="F42" i="136" s="1"/>
  <c r="H42" i="136" s="1"/>
  <c r="K42" i="136" s="1"/>
  <c r="L42" i="136" s="1"/>
  <c r="M42" i="136" s="1"/>
  <c r="Q42" i="136" s="1"/>
  <c r="P42" i="136" s="1"/>
  <c r="D21" i="134"/>
  <c r="F21" i="134" s="1"/>
  <c r="H21" i="134" s="1"/>
  <c r="K21" i="134" s="1"/>
  <c r="D52" i="143"/>
  <c r="F52" i="143" s="1"/>
  <c r="H52" i="143" s="1"/>
  <c r="K52" i="143" s="1"/>
  <c r="D11" i="177"/>
  <c r="F11" i="177" s="1"/>
  <c r="H11" i="177" s="1"/>
  <c r="K11" i="177" s="1"/>
  <c r="D36" i="177"/>
  <c r="F36" i="177" s="1"/>
  <c r="H36" i="177" s="1"/>
  <c r="K36" i="177" s="1"/>
  <c r="D47" i="177"/>
  <c r="F47" i="177" s="1"/>
  <c r="H47" i="177" s="1"/>
  <c r="K47" i="177" s="1"/>
  <c r="L47" i="177" s="1"/>
  <c r="M47" i="177" s="1"/>
  <c r="Q47" i="177" s="1"/>
  <c r="P47" i="177" s="1"/>
  <c r="D33" i="177"/>
  <c r="F33" i="177" s="1"/>
  <c r="H33" i="177" s="1"/>
  <c r="K33" i="177" s="1"/>
  <c r="D48" i="142"/>
  <c r="F48" i="142" s="1"/>
  <c r="H48" i="142" s="1"/>
  <c r="K48" i="142" s="1"/>
  <c r="D18" i="134"/>
  <c r="F18" i="134" s="1"/>
  <c r="H18" i="134" s="1"/>
  <c r="K18" i="134" s="1"/>
  <c r="D22" i="133"/>
  <c r="D43" i="133"/>
  <c r="D11" i="124"/>
  <c r="D22" i="124"/>
  <c r="D37" i="126"/>
  <c r="F37" i="126" s="1"/>
  <c r="H37" i="126" s="1"/>
  <c r="K37" i="126" s="1"/>
  <c r="D45" i="126"/>
  <c r="F45" i="126" s="1"/>
  <c r="H45" i="126" s="1"/>
  <c r="K45" i="126" s="1"/>
  <c r="D7" i="124"/>
  <c r="D38" i="179"/>
  <c r="F48" i="124"/>
  <c r="H48" i="124" s="1"/>
  <c r="D14" i="124"/>
  <c r="F14" i="124" s="1"/>
  <c r="H14" i="124" s="1"/>
  <c r="K14" i="124" s="1"/>
  <c r="L14" i="124" s="1"/>
  <c r="M14" i="124" s="1"/>
  <c r="D35" i="131"/>
  <c r="D12" i="125"/>
  <c r="F12" i="125"/>
  <c r="H12" i="125" s="1"/>
  <c r="K12" i="125" s="1"/>
  <c r="D7" i="126"/>
  <c r="D47" i="179"/>
  <c r="F47" i="179" s="1"/>
  <c r="H47" i="179" s="1"/>
  <c r="K47" i="179" s="1"/>
  <c r="D9" i="131"/>
  <c r="F9" i="131" s="1"/>
  <c r="H9" i="131" s="1"/>
  <c r="K9" i="131" s="1"/>
  <c r="D18" i="125"/>
  <c r="D44" i="126"/>
  <c r="F44" i="126" s="1"/>
  <c r="H44" i="126" s="1"/>
  <c r="K44" i="126" s="1"/>
  <c r="D5" i="125"/>
  <c r="D40" i="129"/>
  <c r="F40" i="129" s="1"/>
  <c r="H40" i="129" s="1"/>
  <c r="H10" i="107"/>
  <c r="K10" i="107" s="1"/>
  <c r="L14" i="141"/>
  <c r="M14" i="141" s="1"/>
  <c r="Q14" i="141" s="1"/>
  <c r="P14" i="141" s="1"/>
  <c r="F26" i="100"/>
  <c r="H26" i="100" s="1"/>
  <c r="D29" i="99"/>
  <c r="F29" i="99" s="1"/>
  <c r="D43" i="149"/>
  <c r="F43" i="149" s="1"/>
  <c r="H43" i="149" s="1"/>
  <c r="K43" i="149" s="1"/>
  <c r="D12" i="147"/>
  <c r="F12" i="147" s="1"/>
  <c r="H12" i="147" s="1"/>
  <c r="K12" i="147" s="1"/>
  <c r="J12" i="147" s="1"/>
  <c r="D17" i="154"/>
  <c r="F17" i="154" s="1"/>
  <c r="H17" i="154" s="1"/>
  <c r="K17" i="154" s="1"/>
  <c r="D25" i="147"/>
  <c r="D33" i="100"/>
  <c r="D49" i="147"/>
  <c r="F49" i="147" s="1"/>
  <c r="D28" i="148"/>
  <c r="F28" i="148" s="1"/>
  <c r="H28" i="148" s="1"/>
  <c r="K28" i="148" s="1"/>
  <c r="D35" i="147"/>
  <c r="D36" i="151"/>
  <c r="F36" i="151" s="1"/>
  <c r="H36" i="151" s="1"/>
  <c r="K36" i="151" s="1"/>
  <c r="D14" i="154"/>
  <c r="F14" i="154" s="1"/>
  <c r="H14" i="154" s="1"/>
  <c r="K14" i="154" s="1"/>
  <c r="D45" i="147"/>
  <c r="F45" i="147" s="1"/>
  <c r="H45" i="147" s="1"/>
  <c r="D24" i="147"/>
  <c r="F24" i="147" s="1"/>
  <c r="H24" i="147" s="1"/>
  <c r="K24" i="147" s="1"/>
  <c r="D50" i="149"/>
  <c r="F50" i="149" s="1"/>
  <c r="H50" i="149" s="1"/>
  <c r="K50" i="149" s="1"/>
  <c r="D32" i="148"/>
  <c r="F32" i="148" s="1"/>
  <c r="H32" i="148" s="1"/>
  <c r="K32" i="148" s="1"/>
  <c r="D5" i="103"/>
  <c r="F5" i="103" s="1"/>
  <c r="H5" i="103" s="1"/>
  <c r="K5" i="103" s="1"/>
  <c r="L5" i="103" s="1"/>
  <c r="M5" i="103" s="1"/>
  <c r="Q5" i="103" s="1"/>
  <c r="P5" i="103" s="1"/>
  <c r="D45" i="106"/>
  <c r="D23" i="106"/>
  <c r="D36" i="105"/>
  <c r="F36" i="105" s="1"/>
  <c r="H36" i="105" s="1"/>
  <c r="K36" i="105" s="1"/>
  <c r="D6" i="106"/>
  <c r="F6" i="106" s="1"/>
  <c r="H6" i="106" s="1"/>
  <c r="K6" i="106" s="1"/>
  <c r="L6" i="106" s="1"/>
  <c r="M6" i="106" s="1"/>
  <c r="Q6" i="106" s="1"/>
  <c r="P6" i="106" s="1"/>
  <c r="D11" i="106"/>
  <c r="F11" i="106" s="1"/>
  <c r="H11" i="106" s="1"/>
  <c r="K11" i="106" s="1"/>
  <c r="L11" i="106" s="1"/>
  <c r="M11" i="106" s="1"/>
  <c r="Q11" i="106" s="1"/>
  <c r="P11" i="106" s="1"/>
  <c r="D15" i="99"/>
  <c r="F15" i="99" s="1"/>
  <c r="H15" i="99" s="1"/>
  <c r="K15" i="99" s="1"/>
  <c r="D10" i="112"/>
  <c r="D25" i="119"/>
  <c r="F25" i="119" s="1"/>
  <c r="H25" i="119" s="1"/>
  <c r="K25" i="119" s="1"/>
  <c r="D37" i="116"/>
  <c r="F37" i="116" s="1"/>
  <c r="H37" i="116" s="1"/>
  <c r="K37" i="116" s="1"/>
  <c r="D50" i="120"/>
  <c r="F50" i="120" s="1"/>
  <c r="H50" i="120" s="1"/>
  <c r="K50" i="120" s="1"/>
  <c r="D13" i="135"/>
  <c r="F13" i="135" s="1"/>
  <c r="H13" i="135" s="1"/>
  <c r="K13" i="135" s="1"/>
  <c r="J17" i="119"/>
  <c r="L17" i="119"/>
  <c r="M17" i="119" s="1"/>
  <c r="Q17" i="119" s="1"/>
  <c r="P17" i="119" s="1"/>
  <c r="J17" i="120"/>
  <c r="L17" i="120"/>
  <c r="M17" i="120" s="1"/>
  <c r="Q17" i="120" s="1"/>
  <c r="P17" i="120" s="1"/>
  <c r="K22" i="111"/>
  <c r="J22" i="111" s="1"/>
  <c r="H22" i="111"/>
  <c r="D53" i="101"/>
  <c r="H53" i="101" s="1"/>
  <c r="K53" i="101" s="1"/>
  <c r="J53" i="101" s="1"/>
  <c r="D45" i="104"/>
  <c r="J36" i="116"/>
  <c r="L36" i="116"/>
  <c r="M36" i="116" s="1"/>
  <c r="Q36" i="116" s="1"/>
  <c r="P36" i="116" s="1"/>
  <c r="D13" i="124"/>
  <c r="F13" i="124" s="1"/>
  <c r="D9" i="103"/>
  <c r="F9" i="103" s="1"/>
  <c r="H9" i="103" s="1"/>
  <c r="K9" i="103" s="1"/>
  <c r="J9" i="103" s="1"/>
  <c r="D31" i="105"/>
  <c r="F31" i="105" s="1"/>
  <c r="H31" i="105" s="1"/>
  <c r="K31" i="105" s="1"/>
  <c r="L31" i="105" s="1"/>
  <c r="M31" i="105" s="1"/>
  <c r="Q31" i="105" s="1"/>
  <c r="P31" i="105" s="1"/>
  <c r="L13" i="118"/>
  <c r="M13" i="118" s="1"/>
  <c r="Q13" i="118" s="1"/>
  <c r="P13" i="118" s="1"/>
  <c r="J13" i="118"/>
  <c r="L32" i="120"/>
  <c r="M32" i="120" s="1"/>
  <c r="Q32" i="120" s="1"/>
  <c r="P32" i="120" s="1"/>
  <c r="J32" i="120"/>
  <c r="B23" i="160"/>
  <c r="B53" i="160"/>
  <c r="B15" i="160"/>
  <c r="M35" i="162"/>
  <c r="N35" i="162" s="1"/>
  <c r="R35" i="162" s="1"/>
  <c r="Q35" i="162" s="1"/>
  <c r="J35" i="162"/>
  <c r="D12" i="135"/>
  <c r="F12" i="135" s="1"/>
  <c r="H12" i="135" s="1"/>
  <c r="K12" i="135" s="1"/>
  <c r="J12" i="135" s="1"/>
  <c r="D8" i="102"/>
  <c r="F8" i="102" s="1"/>
  <c r="H8" i="102" s="1"/>
  <c r="K8" i="102" s="1"/>
  <c r="D25" i="126"/>
  <c r="F25" i="126" s="1"/>
  <c r="H25" i="126" s="1"/>
  <c r="K25" i="126" s="1"/>
  <c r="J51" i="171"/>
  <c r="L51" i="171"/>
  <c r="M51" i="171" s="1"/>
  <c r="Q51" i="171" s="1"/>
  <c r="P51" i="171" s="1"/>
  <c r="J8" i="105"/>
  <c r="J18" i="107"/>
  <c r="L18" i="107"/>
  <c r="M18" i="107" s="1"/>
  <c r="Q18" i="107" s="1"/>
  <c r="P18" i="107" s="1"/>
  <c r="L52" i="120"/>
  <c r="M52" i="120" s="1"/>
  <c r="Q52" i="120" s="1"/>
  <c r="P52" i="120" s="1"/>
  <c r="J52" i="120"/>
  <c r="L13" i="108"/>
  <c r="M13" i="108" s="1"/>
  <c r="Q13" i="108" s="1"/>
  <c r="P13" i="108" s="1"/>
  <c r="J13" i="108"/>
  <c r="J40" i="108"/>
  <c r="L40" i="108"/>
  <c r="M40" i="108" s="1"/>
  <c r="Q40" i="108" s="1"/>
  <c r="P40" i="108" s="1"/>
  <c r="L30" i="144"/>
  <c r="M30" i="144" s="1"/>
  <c r="Q30" i="144" s="1"/>
  <c r="P30" i="144" s="1"/>
  <c r="J30" i="144"/>
  <c r="J38" i="137"/>
  <c r="L29" i="144"/>
  <c r="M29" i="144" s="1"/>
  <c r="Q29" i="144" s="1"/>
  <c r="P29" i="144" s="1"/>
  <c r="J29" i="144"/>
  <c r="D8" i="148"/>
  <c r="F8" i="148" s="1"/>
  <c r="H8" i="148" s="1"/>
  <c r="K8" i="148" s="1"/>
  <c r="L8" i="148" s="1"/>
  <c r="M8" i="148" s="1"/>
  <c r="Q8" i="148" s="1"/>
  <c r="P8" i="148" s="1"/>
  <c r="D24" i="152"/>
  <c r="F24" i="152" s="1"/>
  <c r="H24" i="152" s="1"/>
  <c r="K24" i="152" s="1"/>
  <c r="D6" i="143"/>
  <c r="F6" i="143" s="1"/>
  <c r="H6" i="143" s="1"/>
  <c r="K6" i="143" s="1"/>
  <c r="L6" i="143" s="1"/>
  <c r="M6" i="143" s="1"/>
  <c r="Q6" i="143" s="1"/>
  <c r="P6" i="143" s="1"/>
  <c r="D23" i="152"/>
  <c r="F23" i="152" s="1"/>
  <c r="H23" i="152" s="1"/>
  <c r="K23" i="152" s="1"/>
  <c r="D10" i="153"/>
  <c r="F10" i="153" s="1"/>
  <c r="H10" i="153" s="1"/>
  <c r="K10" i="153" s="1"/>
  <c r="J10" i="153" s="1"/>
  <c r="D34" i="135"/>
  <c r="F34" i="135" s="1"/>
  <c r="H34" i="135" s="1"/>
  <c r="K34" i="135" s="1"/>
  <c r="L34" i="135" s="1"/>
  <c r="M34" i="135" s="1"/>
  <c r="Q34" i="135" s="1"/>
  <c r="P34" i="135" s="1"/>
  <c r="D25" i="152"/>
  <c r="F25" i="152" s="1"/>
  <c r="H25" i="152" s="1"/>
  <c r="K25" i="152" s="1"/>
  <c r="D22" i="153"/>
  <c r="F22" i="153" s="1"/>
  <c r="D18" i="143"/>
  <c r="F18" i="143" s="1"/>
  <c r="H18" i="143" s="1"/>
  <c r="K18" i="143" s="1"/>
  <c r="D11" i="137"/>
  <c r="F11" i="137" s="1"/>
  <c r="D6" i="142"/>
  <c r="F6" i="142" s="1"/>
  <c r="H6" i="142" s="1"/>
  <c r="K6" i="142" s="1"/>
  <c r="J6" i="142" s="1"/>
  <c r="D8" i="99"/>
  <c r="F8" i="99" s="1"/>
  <c r="F10" i="112"/>
  <c r="H10" i="112" s="1"/>
  <c r="K10" i="112" s="1"/>
  <c r="D21" i="135"/>
  <c r="F21" i="135" s="1"/>
  <c r="H21" i="135" s="1"/>
  <c r="K21" i="135" s="1"/>
  <c r="J21" i="135" s="1"/>
  <c r="D18" i="142"/>
  <c r="F18" i="142" s="1"/>
  <c r="H18" i="142" s="1"/>
  <c r="D41" i="103"/>
  <c r="F41" i="103" s="1"/>
  <c r="D6" i="103"/>
  <c r="F6" i="103" s="1"/>
  <c r="H6" i="103" s="1"/>
  <c r="K6" i="103" s="1"/>
  <c r="J6" i="103" s="1"/>
  <c r="J32" i="106"/>
  <c r="L32" i="106"/>
  <c r="M32" i="106" s="1"/>
  <c r="Q32" i="106" s="1"/>
  <c r="P32" i="106" s="1"/>
  <c r="D50" i="177"/>
  <c r="F50" i="177" s="1"/>
  <c r="H50" i="177" s="1"/>
  <c r="K50" i="177" s="1"/>
  <c r="J7" i="112"/>
  <c r="L7" i="112"/>
  <c r="M7" i="112" s="1"/>
  <c r="Q7" i="112" s="1"/>
  <c r="P7" i="112" s="1"/>
  <c r="J26" i="150"/>
  <c r="L26" i="150"/>
  <c r="M26" i="150" s="1"/>
  <c r="L31" i="150"/>
  <c r="M31" i="150" s="1"/>
  <c r="Q31" i="150" s="1"/>
  <c r="P31" i="150" s="1"/>
  <c r="J31" i="150"/>
  <c r="J52" i="118"/>
  <c r="L52" i="118"/>
  <c r="M52" i="118" s="1"/>
  <c r="Q52" i="118" s="1"/>
  <c r="P52" i="118" s="1"/>
  <c r="B42" i="160"/>
  <c r="F53" i="130"/>
  <c r="H53" i="130" s="1"/>
  <c r="K53" i="130" s="1"/>
  <c r="F44" i="130"/>
  <c r="H44" i="130" s="1"/>
  <c r="F36" i="130"/>
  <c r="H36" i="130" s="1"/>
  <c r="K36" i="130" s="1"/>
  <c r="H9" i="112"/>
  <c r="K9" i="112" s="1"/>
  <c r="J9" i="112" s="1"/>
  <c r="D20" i="114"/>
  <c r="F20" i="114" s="1"/>
  <c r="H20" i="114" s="1"/>
  <c r="K20" i="114" s="1"/>
  <c r="D33" i="107"/>
  <c r="K23" i="119"/>
  <c r="L23" i="119" s="1"/>
  <c r="M23" i="119" s="1"/>
  <c r="Q23" i="119" s="1"/>
  <c r="P23" i="119" s="1"/>
  <c r="D43" i="105"/>
  <c r="F43" i="105" s="1"/>
  <c r="H43" i="105" s="1"/>
  <c r="K43" i="105" s="1"/>
  <c r="L43" i="105" s="1"/>
  <c r="M43" i="105" s="1"/>
  <c r="Q43" i="105" s="1"/>
  <c r="P43" i="105" s="1"/>
  <c r="J32" i="107"/>
  <c r="L32" i="107"/>
  <c r="M32" i="107" s="1"/>
  <c r="Q32" i="107" s="1"/>
  <c r="P32" i="107" s="1"/>
  <c r="D42" i="105"/>
  <c r="F42" i="105" s="1"/>
  <c r="H42" i="105" s="1"/>
  <c r="K42" i="105" s="1"/>
  <c r="D42" i="104"/>
  <c r="F42" i="104" s="1"/>
  <c r="H42" i="104" s="1"/>
  <c r="K42" i="104" s="1"/>
  <c r="H42" i="148"/>
  <c r="K42" i="148" s="1"/>
  <c r="L42" i="148" s="1"/>
  <c r="M42" i="148" s="1"/>
  <c r="Q42" i="148" s="1"/>
  <c r="P42" i="148" s="1"/>
  <c r="F35" i="173"/>
  <c r="D6" i="147"/>
  <c r="F6" i="147" s="1"/>
  <c r="H6" i="147" s="1"/>
  <c r="K6" i="147" s="1"/>
  <c r="L6" i="147" s="1"/>
  <c r="M6" i="147" s="1"/>
  <c r="Q6" i="147" s="1"/>
  <c r="P6" i="147" s="1"/>
  <c r="D38" i="101"/>
  <c r="F38" i="101" s="1"/>
  <c r="H38" i="101" s="1"/>
  <c r="K38" i="101" s="1"/>
  <c r="D18" i="100"/>
  <c r="F14" i="125"/>
  <c r="H14" i="125" s="1"/>
  <c r="F44" i="125"/>
  <c r="H44" i="125" s="1"/>
  <c r="F37" i="125"/>
  <c r="H37" i="125" s="1"/>
  <c r="K37" i="125" s="1"/>
  <c r="L37" i="125" s="1"/>
  <c r="M37" i="125" s="1"/>
  <c r="Q37" i="125" s="1"/>
  <c r="P37" i="125" s="1"/>
  <c r="F35" i="125"/>
  <c r="H35" i="125" s="1"/>
  <c r="K35" i="125" s="1"/>
  <c r="L35" i="125" s="1"/>
  <c r="M35" i="125" s="1"/>
  <c r="F13" i="125"/>
  <c r="H13" i="125" s="1"/>
  <c r="K13" i="125" s="1"/>
  <c r="J13" i="125" s="1"/>
  <c r="F29" i="125"/>
  <c r="H29" i="125" s="1"/>
  <c r="K29" i="125" s="1"/>
  <c r="F39" i="125"/>
  <c r="H39" i="125" s="1"/>
  <c r="K39" i="125" s="1"/>
  <c r="F23" i="141"/>
  <c r="H23" i="141" s="1"/>
  <c r="J49" i="149"/>
  <c r="L49" i="149"/>
  <c r="M49" i="149" s="1"/>
  <c r="Q49" i="149" s="1"/>
  <c r="P49" i="149" s="1"/>
  <c r="F19" i="106"/>
  <c r="H19" i="106" s="1"/>
  <c r="K19" i="106" s="1"/>
  <c r="D41" i="107"/>
  <c r="F41" i="107" s="1"/>
  <c r="H41" i="107" s="1"/>
  <c r="K41" i="107" s="1"/>
  <c r="J41" i="107" s="1"/>
  <c r="D31" i="115"/>
  <c r="F31" i="115" s="1"/>
  <c r="F52" i="105"/>
  <c r="H52" i="105" s="1"/>
  <c r="K52" i="105" s="1"/>
  <c r="D50" i="128"/>
  <c r="F50" i="128" s="1"/>
  <c r="H50" i="128" s="1"/>
  <c r="K50" i="128" s="1"/>
  <c r="D28" i="117"/>
  <c r="F28" i="117" s="1"/>
  <c r="H28" i="117" s="1"/>
  <c r="K28" i="117" s="1"/>
  <c r="D44" i="102"/>
  <c r="F44" i="102" s="1"/>
  <c r="H44" i="102" s="1"/>
  <c r="K44" i="102" s="1"/>
  <c r="D27" i="102"/>
  <c r="F27" i="102" s="1"/>
  <c r="H27" i="102" s="1"/>
  <c r="K27" i="102" s="1"/>
  <c r="D6" i="124"/>
  <c r="F6" i="124" s="1"/>
  <c r="H6" i="124" s="1"/>
  <c r="K6" i="124" s="1"/>
  <c r="D47" i="103"/>
  <c r="F47" i="103" s="1"/>
  <c r="H47" i="103" s="1"/>
  <c r="K47" i="103" s="1"/>
  <c r="B43" i="146"/>
  <c r="F40" i="131"/>
  <c r="H40" i="131" s="1"/>
  <c r="K40" i="131" s="1"/>
  <c r="F32" i="131"/>
  <c r="H32" i="131" s="1"/>
  <c r="K32" i="131" s="1"/>
  <c r="J32" i="131" s="1"/>
  <c r="F27" i="130"/>
  <c r="H27" i="130" s="1"/>
  <c r="K27" i="130" s="1"/>
  <c r="F27" i="131"/>
  <c r="H27" i="131" s="1"/>
  <c r="K27" i="131" s="1"/>
  <c r="F52" i="130"/>
  <c r="H52" i="130" s="1"/>
  <c r="K52" i="130" s="1"/>
  <c r="J52" i="130" s="1"/>
  <c r="J42" i="118"/>
  <c r="L14" i="112"/>
  <c r="M14" i="112" s="1"/>
  <c r="Q14" i="112" s="1"/>
  <c r="P14" i="112" s="1"/>
  <c r="J14" i="112"/>
  <c r="J14" i="119"/>
  <c r="L14" i="119"/>
  <c r="M14" i="119" s="1"/>
  <c r="Q14" i="119" s="1"/>
  <c r="P14" i="119" s="1"/>
  <c r="F18" i="131"/>
  <c r="H18" i="131" s="1"/>
  <c r="K18" i="131" s="1"/>
  <c r="F6" i="131"/>
  <c r="H6" i="131" s="1"/>
  <c r="K6" i="131" s="1"/>
  <c r="F9" i="130"/>
  <c r="H9" i="130" s="1"/>
  <c r="K9" i="130" s="1"/>
  <c r="F28" i="130"/>
  <c r="H28" i="130" s="1"/>
  <c r="K28" i="130" s="1"/>
  <c r="L28" i="130" s="1"/>
  <c r="M28" i="130" s="1"/>
  <c r="Q28" i="130" s="1"/>
  <c r="P28" i="130" s="1"/>
  <c r="F42" i="130"/>
  <c r="H42" i="130" s="1"/>
  <c r="K42" i="130" s="1"/>
  <c r="J42" i="130" s="1"/>
  <c r="F5" i="127"/>
  <c r="H5" i="127" s="1"/>
  <c r="K5" i="127" s="1"/>
  <c r="F6" i="130"/>
  <c r="H6" i="130" s="1"/>
  <c r="K6" i="130" s="1"/>
  <c r="F35" i="127"/>
  <c r="H35" i="127" s="1"/>
  <c r="K35" i="127" s="1"/>
  <c r="F16" i="131"/>
  <c r="H16" i="131" s="1"/>
  <c r="K16" i="131" s="1"/>
  <c r="L16" i="131" s="1"/>
  <c r="M16" i="131" s="1"/>
  <c r="Q16" i="131" s="1"/>
  <c r="P16" i="131" s="1"/>
  <c r="D48" i="143"/>
  <c r="F48" i="143" s="1"/>
  <c r="D19" i="152"/>
  <c r="F19" i="152" s="1"/>
  <c r="H19" i="152" s="1"/>
  <c r="K19" i="152" s="1"/>
  <c r="L19" i="152" s="1"/>
  <c r="M19" i="152" s="1"/>
  <c r="Q19" i="152" s="1"/>
  <c r="P19" i="152" s="1"/>
  <c r="D50" i="135"/>
  <c r="F50" i="135" s="1"/>
  <c r="H50" i="135" s="1"/>
  <c r="K50" i="135" s="1"/>
  <c r="D14" i="148"/>
  <c r="F14" i="148" s="1"/>
  <c r="H14" i="148" s="1"/>
  <c r="D14" i="153"/>
  <c r="D48" i="137"/>
  <c r="F48" i="137" s="1"/>
  <c r="H48" i="137" s="1"/>
  <c r="K48" i="137" s="1"/>
  <c r="F33" i="107"/>
  <c r="H33" i="107" s="1"/>
  <c r="K33" i="107" s="1"/>
  <c r="H44" i="144"/>
  <c r="D23" i="124"/>
  <c r="F23" i="124" s="1"/>
  <c r="D51" i="133"/>
  <c r="C50" i="140" s="1"/>
  <c r="D23" i="154"/>
  <c r="F23" i="154" s="1"/>
  <c r="H23" i="154" s="1"/>
  <c r="K23" i="154" s="1"/>
  <c r="F17" i="130"/>
  <c r="H17" i="130" s="1"/>
  <c r="K17" i="130" s="1"/>
  <c r="F14" i="130"/>
  <c r="H14" i="130" s="1"/>
  <c r="K14" i="130" s="1"/>
  <c r="L14" i="130" s="1"/>
  <c r="M14" i="130" s="1"/>
  <c r="Q14" i="130" s="1"/>
  <c r="P14" i="130" s="1"/>
  <c r="F8" i="131"/>
  <c r="H8" i="131" s="1"/>
  <c r="K8" i="131" s="1"/>
  <c r="F22" i="131"/>
  <c r="H22" i="131" s="1"/>
  <c r="K22" i="131" s="1"/>
  <c r="F16" i="130"/>
  <c r="H16" i="130" s="1"/>
  <c r="K16" i="130" s="1"/>
  <c r="F45" i="127"/>
  <c r="H45" i="127" s="1"/>
  <c r="K45" i="127" s="1"/>
  <c r="J45" i="127" s="1"/>
  <c r="F50" i="131"/>
  <c r="H50" i="131" s="1"/>
  <c r="K50" i="131" s="1"/>
  <c r="J50" i="131" s="1"/>
  <c r="D10" i="151"/>
  <c r="F10" i="151" s="1"/>
  <c r="H10" i="151" s="1"/>
  <c r="K10" i="151" s="1"/>
  <c r="K44" i="144"/>
  <c r="L44" i="144" s="1"/>
  <c r="M44" i="144" s="1"/>
  <c r="Q44" i="144" s="1"/>
  <c r="P44" i="144" s="1"/>
  <c r="L8" i="173"/>
  <c r="M8" i="173" s="1"/>
  <c r="Q8" i="173" s="1"/>
  <c r="P8" i="173" s="1"/>
  <c r="D50" i="173"/>
  <c r="F50" i="173" s="1"/>
  <c r="H50" i="173" s="1"/>
  <c r="K50" i="173" s="1"/>
  <c r="D10" i="173"/>
  <c r="F10" i="173" s="1"/>
  <c r="H10" i="173" s="1"/>
  <c r="K10" i="173" s="1"/>
  <c r="D23" i="173"/>
  <c r="F23" i="173" s="1"/>
  <c r="H23" i="173" s="1"/>
  <c r="K23" i="173" s="1"/>
  <c r="L23" i="173" s="1"/>
  <c r="M23" i="173" s="1"/>
  <c r="Q23" i="173" s="1"/>
  <c r="P23" i="173" s="1"/>
  <c r="D40" i="173"/>
  <c r="F40" i="173" s="1"/>
  <c r="H40" i="173" s="1"/>
  <c r="K40" i="173" s="1"/>
  <c r="D5" i="173"/>
  <c r="F16" i="173"/>
  <c r="H16" i="173" s="1"/>
  <c r="K16" i="173" s="1"/>
  <c r="D49" i="173"/>
  <c r="F49" i="173" s="1"/>
  <c r="H49" i="173" s="1"/>
  <c r="K49" i="173" s="1"/>
  <c r="D44" i="173"/>
  <c r="F44" i="173" s="1"/>
  <c r="H44" i="173" s="1"/>
  <c r="K44" i="173" s="1"/>
  <c r="L44" i="173" s="1"/>
  <c r="M44" i="173" s="1"/>
  <c r="Q44" i="173" s="1"/>
  <c r="P44" i="173" s="1"/>
  <c r="D48" i="173"/>
  <c r="F48" i="173" s="1"/>
  <c r="H48" i="173" s="1"/>
  <c r="K48" i="173" s="1"/>
  <c r="J38" i="144"/>
  <c r="D31" i="144"/>
  <c r="F31" i="144" s="1"/>
  <c r="H31" i="144" s="1"/>
  <c r="K31" i="144" s="1"/>
  <c r="J31" i="144" s="1"/>
  <c r="D38" i="143"/>
  <c r="F38" i="143" s="1"/>
  <c r="H38" i="143" s="1"/>
  <c r="K38" i="143" s="1"/>
  <c r="D26" i="143"/>
  <c r="F26" i="143" s="1"/>
  <c r="H26" i="143" s="1"/>
  <c r="B38" i="146"/>
  <c r="L11" i="143"/>
  <c r="M11" i="143" s="1"/>
  <c r="Q11" i="143" s="1"/>
  <c r="P11" i="143" s="1"/>
  <c r="L33" i="143"/>
  <c r="M33" i="143" s="1"/>
  <c r="Q33" i="143" s="1"/>
  <c r="P33" i="143" s="1"/>
  <c r="J33" i="143"/>
  <c r="J14" i="143"/>
  <c r="L14" i="143"/>
  <c r="M14" i="143" s="1"/>
  <c r="Q14" i="143" s="1"/>
  <c r="P14" i="143" s="1"/>
  <c r="D53" i="177"/>
  <c r="F53" i="177" s="1"/>
  <c r="D48" i="177"/>
  <c r="F48" i="177" s="1"/>
  <c r="H48" i="177" s="1"/>
  <c r="K48" i="177" s="1"/>
  <c r="D39" i="177"/>
  <c r="F39" i="177" s="1"/>
  <c r="D13" i="177"/>
  <c r="F13" i="177" s="1"/>
  <c r="H13" i="177" s="1"/>
  <c r="K13" i="177" s="1"/>
  <c r="L52" i="177"/>
  <c r="M52" i="177" s="1"/>
  <c r="Q52" i="177" s="1"/>
  <c r="P52" i="177" s="1"/>
  <c r="J52" i="177"/>
  <c r="J45" i="177"/>
  <c r="L45" i="177"/>
  <c r="M45" i="177" s="1"/>
  <c r="Q45" i="177" s="1"/>
  <c r="P45" i="177" s="1"/>
  <c r="L14" i="177"/>
  <c r="M14" i="177" s="1"/>
  <c r="Q14" i="177" s="1"/>
  <c r="P14" i="177" s="1"/>
  <c r="J14" i="177"/>
  <c r="D37" i="177"/>
  <c r="F37" i="177" s="1"/>
  <c r="H37" i="177" s="1"/>
  <c r="K37" i="177" s="1"/>
  <c r="J37" i="177" s="1"/>
  <c r="D25" i="177"/>
  <c r="F25" i="177" s="1"/>
  <c r="H25" i="177" s="1"/>
  <c r="K25" i="177" s="1"/>
  <c r="D23" i="177"/>
  <c r="F23" i="177" s="1"/>
  <c r="D46" i="177"/>
  <c r="F46" i="177" s="1"/>
  <c r="H46" i="177" s="1"/>
  <c r="D24" i="177"/>
  <c r="F24" i="177" s="1"/>
  <c r="H24" i="177" s="1"/>
  <c r="K24" i="177" s="1"/>
  <c r="D27" i="177"/>
  <c r="J15" i="142"/>
  <c r="L15" i="142"/>
  <c r="M15" i="142" s="1"/>
  <c r="Q15" i="142" s="1"/>
  <c r="P15" i="142" s="1"/>
  <c r="D51" i="142"/>
  <c r="D44" i="142"/>
  <c r="D19" i="142"/>
  <c r="D30" i="142"/>
  <c r="D9" i="142"/>
  <c r="F9" i="142" s="1"/>
  <c r="H9" i="142" s="1"/>
  <c r="K9" i="142" s="1"/>
  <c r="J9" i="142" s="1"/>
  <c r="D53" i="142"/>
  <c r="J40" i="142"/>
  <c r="F31" i="142"/>
  <c r="H31" i="142" s="1"/>
  <c r="K31" i="142" s="1"/>
  <c r="L31" i="142" s="1"/>
  <c r="M31" i="142" s="1"/>
  <c r="Q31" i="142" s="1"/>
  <c r="P31" i="142" s="1"/>
  <c r="J38" i="142"/>
  <c r="L38" i="142"/>
  <c r="M38" i="142" s="1"/>
  <c r="Q38" i="142" s="1"/>
  <c r="P38" i="142" s="1"/>
  <c r="L23" i="142"/>
  <c r="M23" i="142" s="1"/>
  <c r="Q23" i="142" s="1"/>
  <c r="P23" i="142" s="1"/>
  <c r="J23" i="142"/>
  <c r="D24" i="141"/>
  <c r="F24" i="141" s="1"/>
  <c r="H24" i="141" s="1"/>
  <c r="K24" i="141" s="1"/>
  <c r="D46" i="141"/>
  <c r="F46" i="141"/>
  <c r="H46" i="141" s="1"/>
  <c r="K46" i="141" s="1"/>
  <c r="J46" i="141" s="1"/>
  <c r="D50" i="141"/>
  <c r="F50" i="141" s="1"/>
  <c r="H50" i="141" s="1"/>
  <c r="K50" i="141" s="1"/>
  <c r="D42" i="141"/>
  <c r="D52" i="141"/>
  <c r="F52" i="141" s="1"/>
  <c r="D49" i="141"/>
  <c r="F41" i="141"/>
  <c r="H41" i="141" s="1"/>
  <c r="K41" i="141" s="1"/>
  <c r="D22" i="141"/>
  <c r="D18" i="141"/>
  <c r="F18" i="141" s="1"/>
  <c r="H18" i="141" s="1"/>
  <c r="K18" i="141" s="1"/>
  <c r="D34" i="141"/>
  <c r="B25" i="146"/>
  <c r="F51" i="141"/>
  <c r="H51" i="141" s="1"/>
  <c r="K51" i="141" s="1"/>
  <c r="B14" i="146"/>
  <c r="D10" i="141"/>
  <c r="F15" i="141"/>
  <c r="H15" i="141" s="1"/>
  <c r="K15" i="141" s="1"/>
  <c r="J15" i="141" s="1"/>
  <c r="F8" i="141"/>
  <c r="F28" i="141"/>
  <c r="H28" i="141" s="1"/>
  <c r="K28" i="141" s="1"/>
  <c r="F40" i="141"/>
  <c r="J27" i="141"/>
  <c r="L27" i="141"/>
  <c r="M27" i="141" s="1"/>
  <c r="Q27" i="141" s="1"/>
  <c r="P27" i="141" s="1"/>
  <c r="F39" i="141"/>
  <c r="H39" i="141" s="1"/>
  <c r="K39" i="141" s="1"/>
  <c r="L39" i="141" s="1"/>
  <c r="M39" i="141" s="1"/>
  <c r="Q39" i="141" s="1"/>
  <c r="P39" i="141" s="1"/>
  <c r="L48" i="141"/>
  <c r="M48" i="141" s="1"/>
  <c r="Q48" i="141" s="1"/>
  <c r="P48" i="141" s="1"/>
  <c r="J48" i="141"/>
  <c r="B41" i="146"/>
  <c r="D9" i="137"/>
  <c r="F9" i="137" s="1"/>
  <c r="H9" i="137" s="1"/>
  <c r="K9" i="137" s="1"/>
  <c r="J9" i="137" s="1"/>
  <c r="D17" i="137"/>
  <c r="F17" i="137" s="1"/>
  <c r="H17" i="137" s="1"/>
  <c r="K17" i="137" s="1"/>
  <c r="D51" i="137"/>
  <c r="F51" i="137" s="1"/>
  <c r="H51" i="137" s="1"/>
  <c r="K51" i="137" s="1"/>
  <c r="J51" i="137" s="1"/>
  <c r="D43" i="137"/>
  <c r="F43" i="137" s="1"/>
  <c r="D49" i="137"/>
  <c r="F49" i="137" s="1"/>
  <c r="H49" i="137" s="1"/>
  <c r="K49" i="137" s="1"/>
  <c r="F45" i="137"/>
  <c r="H45" i="137" s="1"/>
  <c r="K45" i="137" s="1"/>
  <c r="L45" i="137" s="1"/>
  <c r="M45" i="137" s="1"/>
  <c r="Q45" i="137" s="1"/>
  <c r="P45" i="137" s="1"/>
  <c r="Q35" i="137"/>
  <c r="P35" i="137" s="1"/>
  <c r="J35" i="137"/>
  <c r="D32" i="135"/>
  <c r="F32" i="135" s="1"/>
  <c r="H32" i="135" s="1"/>
  <c r="K32" i="135" s="1"/>
  <c r="J43" i="135"/>
  <c r="L43" i="135"/>
  <c r="M43" i="135" s="1"/>
  <c r="Q43" i="135" s="1"/>
  <c r="P43" i="135" s="1"/>
  <c r="J11" i="135"/>
  <c r="L11" i="135"/>
  <c r="M11" i="135" s="1"/>
  <c r="Q11" i="135" s="1"/>
  <c r="P11" i="135" s="1"/>
  <c r="J8" i="135"/>
  <c r="L8" i="135"/>
  <c r="M8" i="135" s="1"/>
  <c r="Q8" i="135" s="1"/>
  <c r="P8" i="135" s="1"/>
  <c r="L14" i="135"/>
  <c r="M14" i="135" s="1"/>
  <c r="Q14" i="135" s="1"/>
  <c r="P14" i="135" s="1"/>
  <c r="J14" i="135"/>
  <c r="J41" i="135"/>
  <c r="D10" i="135"/>
  <c r="F10" i="135" s="1"/>
  <c r="H10" i="135" s="1"/>
  <c r="K10" i="135" s="1"/>
  <c r="J10" i="135" s="1"/>
  <c r="D19" i="135"/>
  <c r="F19" i="135" s="1"/>
  <c r="H19" i="135" s="1"/>
  <c r="K19" i="135" s="1"/>
  <c r="D9" i="134"/>
  <c r="D33" i="134"/>
  <c r="F33" i="134" s="1"/>
  <c r="H33" i="134" s="1"/>
  <c r="K33" i="134" s="1"/>
  <c r="L33" i="134" s="1"/>
  <c r="M33" i="134" s="1"/>
  <c r="Q33" i="134" s="1"/>
  <c r="P33" i="134" s="1"/>
  <c r="D27" i="134"/>
  <c r="D39" i="136"/>
  <c r="D38" i="136"/>
  <c r="F38" i="136" s="1"/>
  <c r="H38" i="136" s="1"/>
  <c r="K38" i="136" s="1"/>
  <c r="J38" i="136" s="1"/>
  <c r="D15" i="136"/>
  <c r="F15" i="136" s="1"/>
  <c r="H15" i="136" s="1"/>
  <c r="K15" i="136" s="1"/>
  <c r="J36" i="136"/>
  <c r="L36" i="136"/>
  <c r="M36" i="136" s="1"/>
  <c r="L8" i="142"/>
  <c r="M8" i="142" s="1"/>
  <c r="Q8" i="142" s="1"/>
  <c r="P8" i="142" s="1"/>
  <c r="J8" i="142"/>
  <c r="D11" i="141"/>
  <c r="J23" i="144"/>
  <c r="D46" i="142"/>
  <c r="D14" i="142"/>
  <c r="F14" i="142" s="1"/>
  <c r="H14" i="142" s="1"/>
  <c r="D37" i="142"/>
  <c r="J12" i="136"/>
  <c r="L12" i="136"/>
  <c r="M12" i="136" s="1"/>
  <c r="Q12" i="136" s="1"/>
  <c r="P12" i="136" s="1"/>
  <c r="J5" i="134"/>
  <c r="L5" i="134"/>
  <c r="M5" i="134" s="1"/>
  <c r="Q5" i="134" s="1"/>
  <c r="P5" i="134" s="1"/>
  <c r="L29" i="143"/>
  <c r="M29" i="143" s="1"/>
  <c r="Q29" i="143" s="1"/>
  <c r="P29" i="143" s="1"/>
  <c r="J29" i="143"/>
  <c r="F11" i="136"/>
  <c r="J28" i="142"/>
  <c r="L28" i="142"/>
  <c r="M28" i="142" s="1"/>
  <c r="Q28" i="142" s="1"/>
  <c r="P28" i="142" s="1"/>
  <c r="F12" i="144"/>
  <c r="H12" i="144" s="1"/>
  <c r="K12" i="144" s="1"/>
  <c r="F53" i="136"/>
  <c r="H53" i="136" s="1"/>
  <c r="D32" i="141"/>
  <c r="D6" i="144"/>
  <c r="F6" i="144" s="1"/>
  <c r="H6" i="144" s="1"/>
  <c r="K6" i="144" s="1"/>
  <c r="L35" i="144"/>
  <c r="M35" i="144" s="1"/>
  <c r="Q35" i="144" s="1"/>
  <c r="P35" i="144" s="1"/>
  <c r="L12" i="137"/>
  <c r="M12" i="137" s="1"/>
  <c r="Q12" i="137" s="1"/>
  <c r="P12" i="137" s="1"/>
  <c r="J12" i="137"/>
  <c r="D17" i="143"/>
  <c r="F17" i="143" s="1"/>
  <c r="H17" i="143" s="1"/>
  <c r="K17" i="143" s="1"/>
  <c r="L17" i="143" s="1"/>
  <c r="M17" i="143" s="1"/>
  <c r="Q17" i="143" s="1"/>
  <c r="P17" i="143" s="1"/>
  <c r="L9" i="135"/>
  <c r="M9" i="135" s="1"/>
  <c r="Q9" i="135" s="1"/>
  <c r="P9" i="135" s="1"/>
  <c r="J9" i="135"/>
  <c r="J28" i="144"/>
  <c r="L28" i="144"/>
  <c r="M28" i="144" s="1"/>
  <c r="Q28" i="144" s="1"/>
  <c r="P28" i="144" s="1"/>
  <c r="L16" i="144"/>
  <c r="M16" i="144" s="1"/>
  <c r="Q16" i="144" s="1"/>
  <c r="P16" i="144" s="1"/>
  <c r="J16" i="144"/>
  <c r="J40" i="143"/>
  <c r="L40" i="143"/>
  <c r="J8" i="177"/>
  <c r="L8" i="177"/>
  <c r="M8" i="177" s="1"/>
  <c r="Q8" i="177" s="1"/>
  <c r="P8" i="177" s="1"/>
  <c r="L18" i="173"/>
  <c r="M18" i="173" s="1"/>
  <c r="Q18" i="173" s="1"/>
  <c r="P18" i="173" s="1"/>
  <c r="J18" i="173"/>
  <c r="J16" i="143"/>
  <c r="L16" i="143"/>
  <c r="M16" i="143" s="1"/>
  <c r="Q16" i="143" s="1"/>
  <c r="P16" i="143" s="1"/>
  <c r="J47" i="137"/>
  <c r="L47" i="137"/>
  <c r="M47" i="137" s="1"/>
  <c r="Q47" i="137" s="1"/>
  <c r="P47" i="137" s="1"/>
  <c r="J13" i="173"/>
  <c r="L13" i="173"/>
  <c r="M13" i="173" s="1"/>
  <c r="Q13" i="173" s="1"/>
  <c r="P13" i="173" s="1"/>
  <c r="D29" i="133"/>
  <c r="C28" i="140" s="1"/>
  <c r="D12" i="133"/>
  <c r="C11" i="140" s="1"/>
  <c r="D34" i="133"/>
  <c r="D30" i="133"/>
  <c r="D7" i="133"/>
  <c r="F18" i="133"/>
  <c r="D6" i="133"/>
  <c r="C5" i="140" s="1"/>
  <c r="D17" i="133"/>
  <c r="D8" i="133"/>
  <c r="F46" i="133"/>
  <c r="D45" i="140" s="1"/>
  <c r="D33" i="133"/>
  <c r="C32" i="140" s="1"/>
  <c r="D26" i="133"/>
  <c r="C25" i="140" s="1"/>
  <c r="D20" i="133"/>
  <c r="F9" i="133"/>
  <c r="D8" i="140" s="1"/>
  <c r="F36" i="133"/>
  <c r="D35" i="140" s="1"/>
  <c r="F10" i="133"/>
  <c r="D9" i="140" s="1"/>
  <c r="F52" i="133"/>
  <c r="D51" i="140" s="1"/>
  <c r="D24" i="133"/>
  <c r="C23" i="140" s="1"/>
  <c r="D50" i="133"/>
  <c r="C49" i="140" s="1"/>
  <c r="F43" i="131"/>
  <c r="H43" i="131" s="1"/>
  <c r="K43" i="131" s="1"/>
  <c r="F37" i="131"/>
  <c r="H37" i="131" s="1"/>
  <c r="K37" i="131" s="1"/>
  <c r="J37" i="131" s="1"/>
  <c r="F29" i="131"/>
  <c r="H29" i="131" s="1"/>
  <c r="K29" i="131" s="1"/>
  <c r="J29" i="131" s="1"/>
  <c r="F34" i="131"/>
  <c r="H34" i="131" s="1"/>
  <c r="K34" i="131" s="1"/>
  <c r="F15" i="131"/>
  <c r="H15" i="131" s="1"/>
  <c r="K15" i="131" s="1"/>
  <c r="L15" i="131" s="1"/>
  <c r="M15" i="131" s="1"/>
  <c r="Q15" i="131" s="1"/>
  <c r="P15" i="131" s="1"/>
  <c r="F53" i="131"/>
  <c r="H53" i="131" s="1"/>
  <c r="K53" i="131" s="1"/>
  <c r="F35" i="131"/>
  <c r="H35" i="131" s="1"/>
  <c r="K35" i="131" s="1"/>
  <c r="F46" i="131"/>
  <c r="H46" i="131" s="1"/>
  <c r="K46" i="131" s="1"/>
  <c r="J46" i="131" s="1"/>
  <c r="F19" i="131"/>
  <c r="H19" i="131" s="1"/>
  <c r="K19" i="131" s="1"/>
  <c r="F11" i="131"/>
  <c r="H11" i="131" s="1"/>
  <c r="K11" i="131" s="1"/>
  <c r="J11" i="131" s="1"/>
  <c r="F17" i="131"/>
  <c r="H17" i="131" s="1"/>
  <c r="K17" i="131" s="1"/>
  <c r="F10" i="131"/>
  <c r="H10" i="131" s="1"/>
  <c r="K10" i="131" s="1"/>
  <c r="F12" i="131"/>
  <c r="H12" i="131" s="1"/>
  <c r="K12" i="131" s="1"/>
  <c r="F31" i="131"/>
  <c r="H31" i="131" s="1"/>
  <c r="K31" i="131" s="1"/>
  <c r="F45" i="131"/>
  <c r="H45" i="131" s="1"/>
  <c r="K45" i="131" s="1"/>
  <c r="F30" i="131"/>
  <c r="H30" i="131" s="1"/>
  <c r="K30" i="131" s="1"/>
  <c r="F5" i="131"/>
  <c r="H5" i="131" s="1"/>
  <c r="K5" i="131" s="1"/>
  <c r="J5" i="131" s="1"/>
  <c r="F41" i="131"/>
  <c r="H41" i="131" s="1"/>
  <c r="K41" i="131" s="1"/>
  <c r="L41" i="131" s="1"/>
  <c r="M41" i="131" s="1"/>
  <c r="Q41" i="131" s="1"/>
  <c r="P41" i="131" s="1"/>
  <c r="F42" i="131"/>
  <c r="H42" i="131" s="1"/>
  <c r="K42" i="131" s="1"/>
  <c r="F33" i="131"/>
  <c r="H33" i="131" s="1"/>
  <c r="K33" i="131" s="1"/>
  <c r="F49" i="131"/>
  <c r="H49" i="131" s="1"/>
  <c r="K49" i="131" s="1"/>
  <c r="F51" i="130"/>
  <c r="H51" i="130" s="1"/>
  <c r="K51" i="130" s="1"/>
  <c r="F50" i="130"/>
  <c r="H50" i="130" s="1"/>
  <c r="K50" i="130" s="1"/>
  <c r="J50" i="130" s="1"/>
  <c r="F33" i="130"/>
  <c r="H33" i="130" s="1"/>
  <c r="K33" i="130" s="1"/>
  <c r="F39" i="130"/>
  <c r="F35" i="130"/>
  <c r="H35" i="130" s="1"/>
  <c r="K35" i="130" s="1"/>
  <c r="J35" i="130" s="1"/>
  <c r="F5" i="130"/>
  <c r="H5" i="130" s="1"/>
  <c r="K5" i="130" s="1"/>
  <c r="F29" i="130"/>
  <c r="H29" i="130" s="1"/>
  <c r="K29" i="130" s="1"/>
  <c r="J29" i="130" s="1"/>
  <c r="F26" i="130"/>
  <c r="H26" i="130" s="1"/>
  <c r="K26" i="130" s="1"/>
  <c r="F25" i="130"/>
  <c r="H25" i="130" s="1"/>
  <c r="K25" i="130" s="1"/>
  <c r="F37" i="130"/>
  <c r="H37" i="130" s="1"/>
  <c r="K37" i="130" s="1"/>
  <c r="J37" i="130" s="1"/>
  <c r="F23" i="130"/>
  <c r="H23" i="130" s="1"/>
  <c r="K23" i="130" s="1"/>
  <c r="F12" i="130"/>
  <c r="H12" i="130" s="1"/>
  <c r="K12" i="130" s="1"/>
  <c r="F22" i="130"/>
  <c r="H22" i="130" s="1"/>
  <c r="K22" i="130" s="1"/>
  <c r="F41" i="130"/>
  <c r="H41" i="130" s="1"/>
  <c r="K41" i="130" s="1"/>
  <c r="D14" i="129"/>
  <c r="F14" i="129" s="1"/>
  <c r="H14" i="129" s="1"/>
  <c r="J31" i="129"/>
  <c r="D19" i="129"/>
  <c r="F19" i="129" s="1"/>
  <c r="H19" i="129" s="1"/>
  <c r="D11" i="129"/>
  <c r="F11" i="129" s="1"/>
  <c r="H11" i="129" s="1"/>
  <c r="J42" i="128"/>
  <c r="J23" i="128"/>
  <c r="L23" i="128"/>
  <c r="M23" i="128" s="1"/>
  <c r="Q23" i="128" s="1"/>
  <c r="P23" i="128" s="1"/>
  <c r="L12" i="128"/>
  <c r="M12" i="128" s="1"/>
  <c r="Q12" i="128" s="1"/>
  <c r="P12" i="128" s="1"/>
  <c r="L8" i="128"/>
  <c r="M8" i="128" s="1"/>
  <c r="Q8" i="128" s="1"/>
  <c r="P8" i="128" s="1"/>
  <c r="J8" i="128"/>
  <c r="J31" i="128"/>
  <c r="L31" i="128"/>
  <c r="M31" i="128" s="1"/>
  <c r="Q31" i="128" s="1"/>
  <c r="P31" i="128" s="1"/>
  <c r="J39" i="128"/>
  <c r="L39" i="128"/>
  <c r="M39" i="128" s="1"/>
  <c r="Q39" i="128" s="1"/>
  <c r="P39" i="128" s="1"/>
  <c r="J53" i="128"/>
  <c r="L53" i="128"/>
  <c r="M53" i="128" s="1"/>
  <c r="Q53" i="128" s="1"/>
  <c r="P53" i="128" s="1"/>
  <c r="J37" i="128"/>
  <c r="L37" i="128"/>
  <c r="M37" i="128" s="1"/>
  <c r="Q37" i="128" s="1"/>
  <c r="P37" i="128" s="1"/>
  <c r="F33" i="127"/>
  <c r="H33" i="127" s="1"/>
  <c r="K33" i="127" s="1"/>
  <c r="J33" i="127" s="1"/>
  <c r="F12" i="127"/>
  <c r="H12" i="127" s="1"/>
  <c r="K12" i="127" s="1"/>
  <c r="F16" i="127"/>
  <c r="H16" i="127" s="1"/>
  <c r="K16" i="127" s="1"/>
  <c r="F31" i="127"/>
  <c r="H31" i="127" s="1"/>
  <c r="K31" i="127" s="1"/>
  <c r="J31" i="127" s="1"/>
  <c r="F24" i="127"/>
  <c r="H24" i="127" s="1"/>
  <c r="K24" i="127" s="1"/>
  <c r="F38" i="127"/>
  <c r="H38" i="127" s="1"/>
  <c r="K38" i="127" s="1"/>
  <c r="F48" i="127"/>
  <c r="H48" i="127" s="1"/>
  <c r="K48" i="127" s="1"/>
  <c r="F50" i="127"/>
  <c r="H50" i="127" s="1"/>
  <c r="K50" i="127" s="1"/>
  <c r="F52" i="127"/>
  <c r="H52" i="127" s="1"/>
  <c r="K52" i="127" s="1"/>
  <c r="F20" i="127"/>
  <c r="H20" i="127" s="1"/>
  <c r="K20" i="127" s="1"/>
  <c r="J20" i="127" s="1"/>
  <c r="F10" i="127"/>
  <c r="H10" i="127" s="1"/>
  <c r="K10" i="127" s="1"/>
  <c r="L10" i="127" s="1"/>
  <c r="M10" i="127" s="1"/>
  <c r="Q10" i="127" s="1"/>
  <c r="P10" i="127" s="1"/>
  <c r="F21" i="127"/>
  <c r="H21" i="127" s="1"/>
  <c r="K21" i="127" s="1"/>
  <c r="J21" i="127" s="1"/>
  <c r="F26" i="127"/>
  <c r="H26" i="127" s="1"/>
  <c r="K26" i="127" s="1"/>
  <c r="J26" i="127" s="1"/>
  <c r="F37" i="127"/>
  <c r="H37" i="127" s="1"/>
  <c r="K37" i="127" s="1"/>
  <c r="F14" i="127"/>
  <c r="H14" i="127" s="1"/>
  <c r="K14" i="127" s="1"/>
  <c r="F13" i="127"/>
  <c r="H13" i="127" s="1"/>
  <c r="K13" i="127" s="1"/>
  <c r="J13" i="127" s="1"/>
  <c r="F22" i="127"/>
  <c r="H22" i="127" s="1"/>
  <c r="K22" i="127" s="1"/>
  <c r="J22" i="127" s="1"/>
  <c r="J26" i="126"/>
  <c r="L16" i="126"/>
  <c r="M16" i="126" s="1"/>
  <c r="Q16" i="126" s="1"/>
  <c r="P16" i="126" s="1"/>
  <c r="J16" i="126"/>
  <c r="J40" i="126"/>
  <c r="D28" i="179"/>
  <c r="F28" i="179"/>
  <c r="H28" i="179" s="1"/>
  <c r="K28" i="179" s="1"/>
  <c r="J28" i="179" s="1"/>
  <c r="D50" i="179"/>
  <c r="D16" i="179"/>
  <c r="D40" i="179"/>
  <c r="J42" i="179"/>
  <c r="L42" i="179"/>
  <c r="M42" i="179" s="1"/>
  <c r="Q42" i="179" s="1"/>
  <c r="P42" i="179" s="1"/>
  <c r="L48" i="179"/>
  <c r="M48" i="179" s="1"/>
  <c r="Q48" i="179" s="1"/>
  <c r="P48" i="179" s="1"/>
  <c r="J48" i="179"/>
  <c r="L15" i="179"/>
  <c r="M15" i="179" s="1"/>
  <c r="Q15" i="179" s="1"/>
  <c r="P15" i="179" s="1"/>
  <c r="J15" i="179"/>
  <c r="J9" i="179"/>
  <c r="F34" i="125"/>
  <c r="H34" i="125" s="1"/>
  <c r="K34" i="125" s="1"/>
  <c r="F41" i="125"/>
  <c r="H41" i="125" s="1"/>
  <c r="K41" i="125" s="1"/>
  <c r="L41" i="125" s="1"/>
  <c r="M41" i="125" s="1"/>
  <c r="Q41" i="125" s="1"/>
  <c r="P41" i="125" s="1"/>
  <c r="F30" i="125"/>
  <c r="H30" i="125" s="1"/>
  <c r="K30" i="125" s="1"/>
  <c r="L30" i="125" s="1"/>
  <c r="M30" i="125" s="1"/>
  <c r="Q30" i="125" s="1"/>
  <c r="P30" i="125" s="1"/>
  <c r="F51" i="125"/>
  <c r="H51" i="125" s="1"/>
  <c r="F50" i="125"/>
  <c r="H50" i="125" s="1"/>
  <c r="K50" i="125" s="1"/>
  <c r="F17" i="125"/>
  <c r="H17" i="125" s="1"/>
  <c r="K17" i="125" s="1"/>
  <c r="L17" i="125" s="1"/>
  <c r="M17" i="125" s="1"/>
  <c r="Q17" i="125" s="1"/>
  <c r="P17" i="125" s="1"/>
  <c r="F23" i="125"/>
  <c r="H23" i="125" s="1"/>
  <c r="K23" i="125" s="1"/>
  <c r="F53" i="125"/>
  <c r="H53" i="125" s="1"/>
  <c r="K53" i="125" s="1"/>
  <c r="L53" i="125" s="1"/>
  <c r="M53" i="125" s="1"/>
  <c r="Q53" i="125" s="1"/>
  <c r="P53" i="125" s="1"/>
  <c r="F31" i="125"/>
  <c r="H31" i="125" s="1"/>
  <c r="K31" i="125" s="1"/>
  <c r="L31" i="125" s="1"/>
  <c r="F21" i="125"/>
  <c r="H21" i="125" s="1"/>
  <c r="K21" i="125" s="1"/>
  <c r="L21" i="125" s="1"/>
  <c r="M21" i="125" s="1"/>
  <c r="Q21" i="125" s="1"/>
  <c r="P21" i="125" s="1"/>
  <c r="F46" i="125"/>
  <c r="H46" i="125" s="1"/>
  <c r="K46" i="125" s="1"/>
  <c r="F22" i="125"/>
  <c r="H22" i="125" s="1"/>
  <c r="K22" i="125" s="1"/>
  <c r="F40" i="125"/>
  <c r="H40" i="125" s="1"/>
  <c r="F36" i="125"/>
  <c r="H36" i="125" s="1"/>
  <c r="K36" i="125" s="1"/>
  <c r="J36" i="125" s="1"/>
  <c r="F16" i="125"/>
  <c r="H16" i="125" s="1"/>
  <c r="K16" i="125" s="1"/>
  <c r="L16" i="125" s="1"/>
  <c r="M16" i="125" s="1"/>
  <c r="Q16" i="125" s="1"/>
  <c r="P16" i="125" s="1"/>
  <c r="F26" i="124"/>
  <c r="H26" i="124" s="1"/>
  <c r="D5" i="124"/>
  <c r="F5" i="124" s="1"/>
  <c r="H5" i="124" s="1"/>
  <c r="K5" i="124" s="1"/>
  <c r="F11" i="124"/>
  <c r="H13" i="126"/>
  <c r="K13" i="126" s="1"/>
  <c r="J13" i="126" s="1"/>
  <c r="K44" i="125"/>
  <c r="J44" i="125" s="1"/>
  <c r="D28" i="126"/>
  <c r="D47" i="125"/>
  <c r="F45" i="125"/>
  <c r="J45" i="126"/>
  <c r="L45" i="126"/>
  <c r="M45" i="126" s="1"/>
  <c r="Q45" i="126" s="1"/>
  <c r="P45" i="126" s="1"/>
  <c r="J27" i="130"/>
  <c r="L27" i="130"/>
  <c r="M27" i="130" s="1"/>
  <c r="Q27" i="130" s="1"/>
  <c r="P27" i="130" s="1"/>
  <c r="D52" i="125"/>
  <c r="J18" i="131"/>
  <c r="L18" i="131"/>
  <c r="M18" i="131" s="1"/>
  <c r="Q18" i="131" s="1"/>
  <c r="P18" i="131" s="1"/>
  <c r="K38" i="128"/>
  <c r="J38" i="128" s="1"/>
  <c r="J29" i="179"/>
  <c r="L29" i="179"/>
  <c r="M29" i="179" s="1"/>
  <c r="Q29" i="179" s="1"/>
  <c r="P29" i="179" s="1"/>
  <c r="F6" i="125"/>
  <c r="H6" i="125" s="1"/>
  <c r="K6" i="125" s="1"/>
  <c r="J6" i="125" s="1"/>
  <c r="F42" i="125"/>
  <c r="H42" i="125" s="1"/>
  <c r="K42" i="125" s="1"/>
  <c r="L42" i="125" s="1"/>
  <c r="M42" i="125" s="1"/>
  <c r="Q42" i="125" s="1"/>
  <c r="P42" i="125" s="1"/>
  <c r="D21" i="124"/>
  <c r="F21" i="124" s="1"/>
  <c r="H21" i="124" s="1"/>
  <c r="D25" i="125"/>
  <c r="L14" i="126"/>
  <c r="M14" i="126" s="1"/>
  <c r="Q14" i="126" s="1"/>
  <c r="P14" i="126" s="1"/>
  <c r="J14" i="126"/>
  <c r="D31" i="126"/>
  <c r="F11" i="125"/>
  <c r="H11" i="125" s="1"/>
  <c r="K11" i="125" s="1"/>
  <c r="F7" i="124"/>
  <c r="H7" i="124" s="1"/>
  <c r="K7" i="124" s="1"/>
  <c r="D43" i="127"/>
  <c r="F43" i="127" s="1"/>
  <c r="H43" i="127" s="1"/>
  <c r="K43" i="127" s="1"/>
  <c r="F24" i="125"/>
  <c r="H24" i="125" s="1"/>
  <c r="K24" i="125" s="1"/>
  <c r="L24" i="125" s="1"/>
  <c r="M24" i="125" s="1"/>
  <c r="Q24" i="125" s="1"/>
  <c r="P24" i="125" s="1"/>
  <c r="F26" i="125"/>
  <c r="H26" i="125" s="1"/>
  <c r="K26" i="125" s="1"/>
  <c r="L26" i="125" s="1"/>
  <c r="M26" i="125" s="1"/>
  <c r="Q26" i="125" s="1"/>
  <c r="P26" i="125" s="1"/>
  <c r="J36" i="128"/>
  <c r="L36" i="128"/>
  <c r="M36" i="128" s="1"/>
  <c r="Q36" i="128" s="1"/>
  <c r="P36" i="128" s="1"/>
  <c r="D8" i="125"/>
  <c r="F33" i="125"/>
  <c r="H33" i="125" s="1"/>
  <c r="K33" i="125" s="1"/>
  <c r="J33" i="125" s="1"/>
  <c r="F10" i="130"/>
  <c r="H10" i="130" s="1"/>
  <c r="K10" i="130" s="1"/>
  <c r="F18" i="125"/>
  <c r="H18" i="125" s="1"/>
  <c r="L14" i="179"/>
  <c r="M14" i="179" s="1"/>
  <c r="Q14" i="179" s="1"/>
  <c r="P14" i="179" s="1"/>
  <c r="J14" i="179"/>
  <c r="D15" i="125"/>
  <c r="F11" i="130"/>
  <c r="H11" i="130" s="1"/>
  <c r="K11" i="130" s="1"/>
  <c r="D27" i="125"/>
  <c r="D19" i="125"/>
  <c r="F19" i="125" s="1"/>
  <c r="H19" i="125" s="1"/>
  <c r="K19" i="125" s="1"/>
  <c r="L19" i="125" s="1"/>
  <c r="M19" i="125" s="1"/>
  <c r="F32" i="130"/>
  <c r="H32" i="130" s="1"/>
  <c r="K32" i="130" s="1"/>
  <c r="F47" i="131"/>
  <c r="H47" i="131" s="1"/>
  <c r="K47" i="131" s="1"/>
  <c r="J47" i="131" s="1"/>
  <c r="J29" i="126"/>
  <c r="F36" i="131"/>
  <c r="H36" i="131" s="1"/>
  <c r="K36" i="131" s="1"/>
  <c r="J36" i="131" s="1"/>
  <c r="F30" i="130"/>
  <c r="H30" i="130" s="1"/>
  <c r="K30" i="130" s="1"/>
  <c r="D17" i="128"/>
  <c r="F17" i="128" s="1"/>
  <c r="H17" i="128" s="1"/>
  <c r="K17" i="128" s="1"/>
  <c r="F20" i="131"/>
  <c r="H20" i="131" s="1"/>
  <c r="K20" i="131" s="1"/>
  <c r="F23" i="127"/>
  <c r="H23" i="127" s="1"/>
  <c r="K23" i="127" s="1"/>
  <c r="J23" i="127" s="1"/>
  <c r="F22" i="124"/>
  <c r="H22" i="124" s="1"/>
  <c r="F20" i="124"/>
  <c r="K42" i="124"/>
  <c r="J42" i="124" s="1"/>
  <c r="H9" i="124"/>
  <c r="K9" i="124" s="1"/>
  <c r="L9" i="124" s="1"/>
  <c r="M9" i="124" s="1"/>
  <c r="Q9" i="124" s="1"/>
  <c r="P9" i="124" s="1"/>
  <c r="F16" i="124"/>
  <c r="H16" i="124" s="1"/>
  <c r="K16" i="124" s="1"/>
  <c r="L16" i="124" s="1"/>
  <c r="M16" i="124" s="1"/>
  <c r="Q16" i="124" s="1"/>
  <c r="P16" i="124" s="1"/>
  <c r="H28" i="124"/>
  <c r="K28" i="124" s="1"/>
  <c r="H51" i="124"/>
  <c r="F35" i="124"/>
  <c r="H35" i="124" s="1"/>
  <c r="H49" i="124"/>
  <c r="F30" i="124"/>
  <c r="H53" i="124"/>
  <c r="F17" i="124"/>
  <c r="H17" i="124" s="1"/>
  <c r="K17" i="124" s="1"/>
  <c r="K27" i="124"/>
  <c r="H41" i="124"/>
  <c r="H40" i="124"/>
  <c r="K40" i="124" s="1"/>
  <c r="J38" i="124"/>
  <c r="F43" i="124"/>
  <c r="H43" i="124" s="1"/>
  <c r="K43" i="124" s="1"/>
  <c r="J43" i="124" s="1"/>
  <c r="F37" i="124"/>
  <c r="H37" i="124" s="1"/>
  <c r="K37" i="124" s="1"/>
  <c r="F32" i="124"/>
  <c r="L35" i="117"/>
  <c r="M35" i="117" s="1"/>
  <c r="Q35" i="117" s="1"/>
  <c r="P35" i="117" s="1"/>
  <c r="L23" i="117"/>
  <c r="M23" i="117" s="1"/>
  <c r="Q23" i="117" s="1"/>
  <c r="P23" i="117" s="1"/>
  <c r="L49" i="117"/>
  <c r="M49" i="117" s="1"/>
  <c r="Q49" i="117" s="1"/>
  <c r="P49" i="117" s="1"/>
  <c r="F43" i="117"/>
  <c r="H43" i="117" s="1"/>
  <c r="K43" i="117" s="1"/>
  <c r="J7" i="117"/>
  <c r="L7" i="117"/>
  <c r="M7" i="117" s="1"/>
  <c r="Q7" i="117" s="1"/>
  <c r="P7" i="117" s="1"/>
  <c r="L40" i="117"/>
  <c r="M40" i="117" s="1"/>
  <c r="Q40" i="117" s="1"/>
  <c r="P40" i="117" s="1"/>
  <c r="J40" i="117"/>
  <c r="L9" i="117"/>
  <c r="M9" i="117" s="1"/>
  <c r="Q9" i="117" s="1"/>
  <c r="P9" i="117" s="1"/>
  <c r="J9" i="117"/>
  <c r="L41" i="119"/>
  <c r="M41" i="119" s="1"/>
  <c r="Q41" i="119" s="1"/>
  <c r="P41" i="119" s="1"/>
  <c r="J41" i="119"/>
  <c r="L32" i="119"/>
  <c r="M32" i="119" s="1"/>
  <c r="Q32" i="119" s="1"/>
  <c r="P32" i="119" s="1"/>
  <c r="J32" i="119"/>
  <c r="L48" i="119"/>
  <c r="M48" i="119" s="1"/>
  <c r="Q48" i="119" s="1"/>
  <c r="P48" i="119" s="1"/>
  <c r="J48" i="119"/>
  <c r="F43" i="119"/>
  <c r="H43" i="119" s="1"/>
  <c r="K43" i="119" s="1"/>
  <c r="L43" i="119" s="1"/>
  <c r="M43" i="119" s="1"/>
  <c r="Q43" i="119" s="1"/>
  <c r="P43" i="119" s="1"/>
  <c r="L15" i="119"/>
  <c r="M15" i="119" s="1"/>
  <c r="Q15" i="119" s="1"/>
  <c r="P15" i="119" s="1"/>
  <c r="L32" i="174"/>
  <c r="M32" i="174" s="1"/>
  <c r="Q32" i="174" s="1"/>
  <c r="P32" i="174" s="1"/>
  <c r="J33" i="174"/>
  <c r="L53" i="118"/>
  <c r="M53" i="118" s="1"/>
  <c r="Q53" i="118" s="1"/>
  <c r="P53" i="118" s="1"/>
  <c r="J53" i="118"/>
  <c r="J31" i="118"/>
  <c r="L31" i="118"/>
  <c r="M31" i="118" s="1"/>
  <c r="Q31" i="118" s="1"/>
  <c r="P31" i="118" s="1"/>
  <c r="L16" i="118"/>
  <c r="M16" i="118" s="1"/>
  <c r="Q16" i="118" s="1"/>
  <c r="P16" i="118" s="1"/>
  <c r="L24" i="118"/>
  <c r="M24" i="118" s="1"/>
  <c r="Q24" i="118" s="1"/>
  <c r="P24" i="118" s="1"/>
  <c r="L8" i="121"/>
  <c r="M8" i="121" s="1"/>
  <c r="Q8" i="121" s="1"/>
  <c r="P8" i="121" s="1"/>
  <c r="L32" i="121"/>
  <c r="M32" i="121" s="1"/>
  <c r="Q32" i="121" s="1"/>
  <c r="P32" i="121" s="1"/>
  <c r="L22" i="121"/>
  <c r="M22" i="121" s="1"/>
  <c r="Q22" i="121" s="1"/>
  <c r="P22" i="121" s="1"/>
  <c r="F44" i="121"/>
  <c r="H44" i="121" s="1"/>
  <c r="K44" i="121" s="1"/>
  <c r="L34" i="121"/>
  <c r="M34" i="121" s="1"/>
  <c r="Q34" i="121" s="1"/>
  <c r="P34" i="121" s="1"/>
  <c r="L51" i="121"/>
  <c r="M51" i="121" s="1"/>
  <c r="Q51" i="121" s="1"/>
  <c r="P51" i="121" s="1"/>
  <c r="F45" i="121"/>
  <c r="H45" i="121" s="1"/>
  <c r="K45" i="121" s="1"/>
  <c r="L45" i="121" s="1"/>
  <c r="M45" i="121" s="1"/>
  <c r="Q45" i="121" s="1"/>
  <c r="P45" i="121" s="1"/>
  <c r="F43" i="121"/>
  <c r="H43" i="121" s="1"/>
  <c r="K43" i="121" s="1"/>
  <c r="K11" i="111"/>
  <c r="J11" i="111" s="1"/>
  <c r="K16" i="111"/>
  <c r="H28" i="111"/>
  <c r="K28" i="111"/>
  <c r="J28" i="111" s="1"/>
  <c r="K40" i="111"/>
  <c r="H37" i="111"/>
  <c r="H18" i="111"/>
  <c r="K18" i="111"/>
  <c r="J18" i="111" s="1"/>
  <c r="J27" i="111"/>
  <c r="L27" i="111"/>
  <c r="M27" i="111" s="1"/>
  <c r="Q27" i="111" s="1"/>
  <c r="P27" i="111" s="1"/>
  <c r="F45" i="111"/>
  <c r="H45" i="111" s="1"/>
  <c r="K24" i="111"/>
  <c r="J24" i="111" s="1"/>
  <c r="H27" i="111"/>
  <c r="L22" i="111"/>
  <c r="M22" i="111" s="1"/>
  <c r="Q22" i="111" s="1"/>
  <c r="P22" i="111" s="1"/>
  <c r="L27" i="110"/>
  <c r="M27" i="110" s="1"/>
  <c r="Q27" i="110" s="1"/>
  <c r="P27" i="110" s="1"/>
  <c r="J22" i="110"/>
  <c r="L22" i="110"/>
  <c r="M22" i="110" s="1"/>
  <c r="Q22" i="110" s="1"/>
  <c r="P22" i="110" s="1"/>
  <c r="F44" i="110"/>
  <c r="H44" i="110" s="1"/>
  <c r="K44" i="110" s="1"/>
  <c r="L44" i="110" s="1"/>
  <c r="M44" i="110" s="1"/>
  <c r="Q44" i="110" s="1"/>
  <c r="P44" i="110" s="1"/>
  <c r="F46" i="110"/>
  <c r="H46" i="110" s="1"/>
  <c r="K46" i="110" s="1"/>
  <c r="F45" i="110"/>
  <c r="H45" i="110" s="1"/>
  <c r="K45" i="110" s="1"/>
  <c r="J45" i="110" s="1"/>
  <c r="J29" i="110"/>
  <c r="L29" i="110"/>
  <c r="M29" i="110" s="1"/>
  <c r="Q29" i="110" s="1"/>
  <c r="P29" i="110" s="1"/>
  <c r="L13" i="110"/>
  <c r="M13" i="110" s="1"/>
  <c r="Q13" i="110" s="1"/>
  <c r="P13" i="110" s="1"/>
  <c r="J13" i="110"/>
  <c r="F42" i="110"/>
  <c r="H42" i="110" s="1"/>
  <c r="K42" i="110" s="1"/>
  <c r="L42" i="110" s="1"/>
  <c r="M42" i="110" s="1"/>
  <c r="Q42" i="110" s="1"/>
  <c r="P42" i="110" s="1"/>
  <c r="F43" i="110"/>
  <c r="H43" i="110" s="1"/>
  <c r="K43" i="110" s="1"/>
  <c r="L23" i="120"/>
  <c r="M23" i="120" s="1"/>
  <c r="Q23" i="120" s="1"/>
  <c r="P23" i="120" s="1"/>
  <c r="L38" i="120"/>
  <c r="M38" i="120" s="1"/>
  <c r="Q38" i="120" s="1"/>
  <c r="P38" i="120" s="1"/>
  <c r="J38" i="120"/>
  <c r="F45" i="120"/>
  <c r="H45" i="120" s="1"/>
  <c r="K45" i="120" s="1"/>
  <c r="F46" i="120"/>
  <c r="H46" i="120" s="1"/>
  <c r="K46" i="120" s="1"/>
  <c r="J17" i="112"/>
  <c r="L17" i="112"/>
  <c r="M17" i="112" s="1"/>
  <c r="Q17" i="112" s="1"/>
  <c r="P17" i="112" s="1"/>
  <c r="L54" i="112"/>
  <c r="M54" i="112" s="1"/>
  <c r="Q54" i="112" s="1"/>
  <c r="P54" i="112" s="1"/>
  <c r="J54" i="112"/>
  <c r="J5" i="112"/>
  <c r="L34" i="112"/>
  <c r="M34" i="112" s="1"/>
  <c r="Q34" i="112" s="1"/>
  <c r="P34" i="112" s="1"/>
  <c r="J34" i="112"/>
  <c r="L29" i="112"/>
  <c r="M29" i="112" s="1"/>
  <c r="Q29" i="112" s="1"/>
  <c r="P29" i="112" s="1"/>
  <c r="J29" i="112"/>
  <c r="J42" i="112"/>
  <c r="L42" i="112"/>
  <c r="M42" i="112" s="1"/>
  <c r="Q42" i="112" s="1"/>
  <c r="P42" i="112" s="1"/>
  <c r="L47" i="112"/>
  <c r="M47" i="112" s="1"/>
  <c r="Q47" i="112" s="1"/>
  <c r="P47" i="112" s="1"/>
  <c r="J47" i="112"/>
  <c r="J31" i="112"/>
  <c r="L31" i="112"/>
  <c r="M31" i="112" s="1"/>
  <c r="Q31" i="112" s="1"/>
  <c r="P31" i="112" s="1"/>
  <c r="L51" i="112"/>
  <c r="M51" i="112" s="1"/>
  <c r="Q51" i="112" s="1"/>
  <c r="P51" i="112" s="1"/>
  <c r="F45" i="112"/>
  <c r="H45" i="112" s="1"/>
  <c r="K45" i="112" s="1"/>
  <c r="L45" i="112" s="1"/>
  <c r="M45" i="112" s="1"/>
  <c r="Q45" i="112" s="1"/>
  <c r="P45" i="112" s="1"/>
  <c r="J54" i="109"/>
  <c r="L54" i="109"/>
  <c r="M54" i="109" s="1"/>
  <c r="Q54" i="109" s="1"/>
  <c r="P54" i="109" s="1"/>
  <c r="L24" i="109"/>
  <c r="M24" i="109" s="1"/>
  <c r="Q24" i="109" s="1"/>
  <c r="P24" i="109" s="1"/>
  <c r="L29" i="109"/>
  <c r="M29" i="109" s="1"/>
  <c r="Q29" i="109" s="1"/>
  <c r="P29" i="109" s="1"/>
  <c r="J39" i="109"/>
  <c r="L39" i="109"/>
  <c r="M39" i="109" s="1"/>
  <c r="Q39" i="109" s="1"/>
  <c r="P39" i="109" s="1"/>
  <c r="F44" i="109"/>
  <c r="H44" i="109" s="1"/>
  <c r="K44" i="109" s="1"/>
  <c r="J44" i="109" s="1"/>
  <c r="F46" i="109"/>
  <c r="H46" i="109" s="1"/>
  <c r="K46" i="109" s="1"/>
  <c r="J46" i="109" s="1"/>
  <c r="F43" i="113"/>
  <c r="J51" i="113"/>
  <c r="L15" i="113"/>
  <c r="M15" i="113" s="1"/>
  <c r="Q15" i="113" s="1"/>
  <c r="P15" i="113" s="1"/>
  <c r="J14" i="113"/>
  <c r="F45" i="113"/>
  <c r="H45" i="113" s="1"/>
  <c r="K45" i="113" s="1"/>
  <c r="F46" i="113"/>
  <c r="H46" i="113" s="1"/>
  <c r="K46" i="113" s="1"/>
  <c r="L9" i="114"/>
  <c r="M9" i="114" s="1"/>
  <c r="Q9" i="114" s="1"/>
  <c r="P9" i="114" s="1"/>
  <c r="F42" i="114"/>
  <c r="H42" i="114" s="1"/>
  <c r="K42" i="114" s="1"/>
  <c r="L42" i="114" s="1"/>
  <c r="M42" i="114" s="1"/>
  <c r="Q42" i="114" s="1"/>
  <c r="P42" i="114" s="1"/>
  <c r="F44" i="114"/>
  <c r="H44" i="114" s="1"/>
  <c r="K44" i="114" s="1"/>
  <c r="L8" i="114"/>
  <c r="M8" i="114" s="1"/>
  <c r="Q8" i="114" s="1"/>
  <c r="P8" i="114" s="1"/>
  <c r="F43" i="114"/>
  <c r="H43" i="114" s="1"/>
  <c r="K43" i="114" s="1"/>
  <c r="L52" i="115"/>
  <c r="M52" i="115" s="1"/>
  <c r="Q52" i="115" s="1"/>
  <c r="P52" i="115" s="1"/>
  <c r="L35" i="115"/>
  <c r="M35" i="115" s="1"/>
  <c r="Q35" i="115" s="1"/>
  <c r="P35" i="115" s="1"/>
  <c r="J35" i="115"/>
  <c r="F43" i="115"/>
  <c r="H43" i="115" s="1"/>
  <c r="K43" i="115" s="1"/>
  <c r="L43" i="115" s="1"/>
  <c r="M43" i="115" s="1"/>
  <c r="Q43" i="115" s="1"/>
  <c r="P43" i="115" s="1"/>
  <c r="J54" i="171"/>
  <c r="L54" i="171"/>
  <c r="M54" i="171" s="1"/>
  <c r="Q54" i="171" s="1"/>
  <c r="P54" i="171" s="1"/>
  <c r="L36" i="106"/>
  <c r="M36" i="106" s="1"/>
  <c r="Q36" i="106" s="1"/>
  <c r="P36" i="106" s="1"/>
  <c r="L51" i="116"/>
  <c r="M51" i="116" s="1"/>
  <c r="Q51" i="116" s="1"/>
  <c r="P51" i="116" s="1"/>
  <c r="J22" i="116"/>
  <c r="F45" i="116"/>
  <c r="H45" i="116" s="1"/>
  <c r="K45" i="116" s="1"/>
  <c r="F46" i="116"/>
  <c r="H46" i="116" s="1"/>
  <c r="K46" i="116" s="1"/>
  <c r="J46" i="116" s="1"/>
  <c r="F43" i="116"/>
  <c r="H43" i="116" s="1"/>
  <c r="K43" i="116" s="1"/>
  <c r="L23" i="108"/>
  <c r="M23" i="108" s="1"/>
  <c r="Q23" i="108" s="1"/>
  <c r="P23" i="108" s="1"/>
  <c r="J53" i="108"/>
  <c r="J33" i="108"/>
  <c r="L33" i="108"/>
  <c r="M33" i="108" s="1"/>
  <c r="Q33" i="108" s="1"/>
  <c r="P33" i="108" s="1"/>
  <c r="F44" i="108"/>
  <c r="H44" i="108" s="1"/>
  <c r="K44" i="108" s="1"/>
  <c r="L44" i="108" s="1"/>
  <c r="M44" i="108" s="1"/>
  <c r="Q44" i="108" s="1"/>
  <c r="P44" i="108" s="1"/>
  <c r="L41" i="171"/>
  <c r="M41" i="171" s="1"/>
  <c r="Q41" i="171" s="1"/>
  <c r="P41" i="171" s="1"/>
  <c r="J41" i="171"/>
  <c r="F42" i="171"/>
  <c r="H42" i="171" s="1"/>
  <c r="K42" i="171" s="1"/>
  <c r="L53" i="171"/>
  <c r="M53" i="171" s="1"/>
  <c r="Q53" i="171" s="1"/>
  <c r="P53" i="171" s="1"/>
  <c r="J53" i="171"/>
  <c r="F46" i="171"/>
  <c r="H46" i="171" s="1"/>
  <c r="K46" i="171" s="1"/>
  <c r="J46" i="171" s="1"/>
  <c r="F44" i="171"/>
  <c r="H44" i="171" s="1"/>
  <c r="K44" i="171" s="1"/>
  <c r="J15" i="107"/>
  <c r="J44" i="107"/>
  <c r="L44" i="107"/>
  <c r="M44" i="107" s="1"/>
  <c r="Q44" i="107" s="1"/>
  <c r="P44" i="107" s="1"/>
  <c r="J50" i="107"/>
  <c r="F45" i="107"/>
  <c r="H45" i="107" s="1"/>
  <c r="K45" i="107" s="1"/>
  <c r="L45" i="107" s="1"/>
  <c r="M45" i="107" s="1"/>
  <c r="Q45" i="107" s="1"/>
  <c r="P45" i="107" s="1"/>
  <c r="F46" i="107"/>
  <c r="H46" i="107" s="1"/>
  <c r="K46" i="107" s="1"/>
  <c r="J12" i="106"/>
  <c r="F45" i="106"/>
  <c r="H45" i="106" s="1"/>
  <c r="K45" i="106" s="1"/>
  <c r="L45" i="106" s="1"/>
  <c r="M45" i="106" s="1"/>
  <c r="Q45" i="106" s="1"/>
  <c r="P45" i="106" s="1"/>
  <c r="J43" i="105"/>
  <c r="J31" i="105"/>
  <c r="L5" i="105"/>
  <c r="M5" i="105" s="1"/>
  <c r="Q5" i="105" s="1"/>
  <c r="P5" i="105" s="1"/>
  <c r="J6" i="105"/>
  <c r="L28" i="105"/>
  <c r="M28" i="105" s="1"/>
  <c r="Q28" i="105" s="1"/>
  <c r="P28" i="105" s="1"/>
  <c r="J28" i="105"/>
  <c r="F44" i="105"/>
  <c r="H44" i="105" s="1"/>
  <c r="K44" i="105" s="1"/>
  <c r="F42" i="103"/>
  <c r="H42" i="103" s="1"/>
  <c r="K42" i="103" s="1"/>
  <c r="J48" i="103"/>
  <c r="L48" i="103"/>
  <c r="M48" i="103" s="1"/>
  <c r="Q48" i="103" s="1"/>
  <c r="P48" i="103" s="1"/>
  <c r="F44" i="103"/>
  <c r="H44" i="103" s="1"/>
  <c r="F43" i="103"/>
  <c r="H43" i="103" s="1"/>
  <c r="K43" i="103" s="1"/>
  <c r="L6" i="103"/>
  <c r="M6" i="103" s="1"/>
  <c r="Q6" i="103" s="1"/>
  <c r="P6" i="103" s="1"/>
  <c r="F10" i="104"/>
  <c r="F43" i="104"/>
  <c r="H43" i="104" s="1"/>
  <c r="K43" i="104" s="1"/>
  <c r="L35" i="104"/>
  <c r="M35" i="104" s="1"/>
  <c r="Q35" i="104" s="1"/>
  <c r="P35" i="104" s="1"/>
  <c r="J35" i="104"/>
  <c r="J21" i="104"/>
  <c r="L21" i="104"/>
  <c r="M21" i="104" s="1"/>
  <c r="Q21" i="104" s="1"/>
  <c r="P21" i="104" s="1"/>
  <c r="L24" i="104"/>
  <c r="M24" i="104" s="1"/>
  <c r="Q24" i="104" s="1"/>
  <c r="P24" i="104" s="1"/>
  <c r="J24" i="104"/>
  <c r="L27" i="102"/>
  <c r="M27" i="102" s="1"/>
  <c r="Q27" i="102" s="1"/>
  <c r="P27" i="102" s="1"/>
  <c r="J27" i="102"/>
  <c r="L12" i="102"/>
  <c r="M12" i="102" s="1"/>
  <c r="Q12" i="102" s="1"/>
  <c r="P12" i="102" s="1"/>
  <c r="J12" i="102"/>
  <c r="L47" i="102"/>
  <c r="M47" i="102" s="1"/>
  <c r="Q47" i="102" s="1"/>
  <c r="P47" i="102" s="1"/>
  <c r="F44" i="101"/>
  <c r="H44" i="101" s="1"/>
  <c r="K44" i="101" s="1"/>
  <c r="J44" i="101" s="1"/>
  <c r="F43" i="101"/>
  <c r="H43" i="101" s="1"/>
  <c r="J25" i="100"/>
  <c r="F18" i="100"/>
  <c r="H18" i="100" s="1"/>
  <c r="K18" i="100" s="1"/>
  <c r="J18" i="100" s="1"/>
  <c r="F44" i="100"/>
  <c r="H44" i="100" s="1"/>
  <c r="K44" i="100" s="1"/>
  <c r="L22" i="100"/>
  <c r="M22" i="100" s="1"/>
  <c r="Q22" i="100" s="1"/>
  <c r="P22" i="100" s="1"/>
  <c r="J22" i="100"/>
  <c r="F43" i="100"/>
  <c r="H43" i="100" s="1"/>
  <c r="K43" i="100" s="1"/>
  <c r="J43" i="100" s="1"/>
  <c r="D51" i="99"/>
  <c r="J10" i="108"/>
  <c r="L10" i="108"/>
  <c r="M10" i="108" s="1"/>
  <c r="Q10" i="108" s="1"/>
  <c r="P10" i="108" s="1"/>
  <c r="L14" i="102"/>
  <c r="M14" i="102" s="1"/>
  <c r="Q14" i="102" s="1"/>
  <c r="P14" i="102" s="1"/>
  <c r="J14" i="102"/>
  <c r="K25" i="102"/>
  <c r="J25" i="102" s="1"/>
  <c r="F29" i="174"/>
  <c r="D42" i="107"/>
  <c r="F42" i="107" s="1"/>
  <c r="J39" i="171"/>
  <c r="L39" i="171"/>
  <c r="M39" i="171" s="1"/>
  <c r="Q39" i="171" s="1"/>
  <c r="P39" i="171" s="1"/>
  <c r="D17" i="106"/>
  <c r="F17" i="106" s="1"/>
  <c r="H17" i="106" s="1"/>
  <c r="K17" i="106" s="1"/>
  <c r="D20" i="109"/>
  <c r="F20" i="109" s="1"/>
  <c r="H20" i="109" s="1"/>
  <c r="K20" i="109" s="1"/>
  <c r="D21" i="112"/>
  <c r="F21" i="112" s="1"/>
  <c r="H21" i="112" s="1"/>
  <c r="K21" i="112" s="1"/>
  <c r="D49" i="109"/>
  <c r="F49" i="109" s="1"/>
  <c r="H49" i="109" s="1"/>
  <c r="K49" i="109" s="1"/>
  <c r="D49" i="111"/>
  <c r="F49" i="111" s="1"/>
  <c r="H49" i="111" s="1"/>
  <c r="K11" i="105"/>
  <c r="J11" i="105" s="1"/>
  <c r="J11" i="102"/>
  <c r="L11" i="102"/>
  <c r="M11" i="102" s="1"/>
  <c r="Q11" i="102" s="1"/>
  <c r="P11" i="102" s="1"/>
  <c r="J23" i="112"/>
  <c r="L23" i="112"/>
  <c r="M23" i="112" s="1"/>
  <c r="Q23" i="112" s="1"/>
  <c r="P23" i="112" s="1"/>
  <c r="D39" i="99"/>
  <c r="J17" i="109"/>
  <c r="L17" i="109"/>
  <c r="M17" i="109" s="1"/>
  <c r="Q17" i="109" s="1"/>
  <c r="P17" i="109" s="1"/>
  <c r="D32" i="108"/>
  <c r="F32" i="108" s="1"/>
  <c r="H32" i="108" s="1"/>
  <c r="K32" i="108" s="1"/>
  <c r="D52" i="103"/>
  <c r="F52" i="103" s="1"/>
  <c r="L8" i="102"/>
  <c r="M8" i="102" s="1"/>
  <c r="Q8" i="102" s="1"/>
  <c r="P8" i="102" s="1"/>
  <c r="J8" i="102"/>
  <c r="D25" i="103"/>
  <c r="F25" i="103" s="1"/>
  <c r="H25" i="103" s="1"/>
  <c r="K25" i="103" s="1"/>
  <c r="J51" i="108"/>
  <c r="J7" i="119"/>
  <c r="L7" i="119"/>
  <c r="M7" i="119" s="1"/>
  <c r="Q7" i="119" s="1"/>
  <c r="P7" i="119" s="1"/>
  <c r="L32" i="110"/>
  <c r="M32" i="110" s="1"/>
  <c r="Q32" i="110" s="1"/>
  <c r="P32" i="110" s="1"/>
  <c r="J32" i="110"/>
  <c r="D15" i="104"/>
  <c r="F15" i="104" s="1"/>
  <c r="H15" i="104" s="1"/>
  <c r="K15" i="104" s="1"/>
  <c r="J28" i="106"/>
  <c r="L28" i="106"/>
  <c r="M28" i="106" s="1"/>
  <c r="Q28" i="106" s="1"/>
  <c r="P28" i="106" s="1"/>
  <c r="D30" i="116"/>
  <c r="F30" i="116" s="1"/>
  <c r="H30" i="116" s="1"/>
  <c r="K30" i="116" s="1"/>
  <c r="J26" i="118"/>
  <c r="L26" i="118"/>
  <c r="M26" i="118" s="1"/>
  <c r="Q26" i="118" s="1"/>
  <c r="P26" i="118" s="1"/>
  <c r="D24" i="108"/>
  <c r="F24" i="108" s="1"/>
  <c r="H24" i="108" s="1"/>
  <c r="K24" i="108" s="1"/>
  <c r="L24" i="108" s="1"/>
  <c r="M24" i="108" s="1"/>
  <c r="Q24" i="108" s="1"/>
  <c r="P24" i="108" s="1"/>
  <c r="D10" i="103"/>
  <c r="D48" i="106"/>
  <c r="D22" i="105"/>
  <c r="L29" i="105"/>
  <c r="M29" i="105" s="1"/>
  <c r="Q29" i="105" s="1"/>
  <c r="P29" i="105" s="1"/>
  <c r="J29" i="105"/>
  <c r="D49" i="105"/>
  <c r="D16" i="105"/>
  <c r="F16" i="105" s="1"/>
  <c r="H16" i="105" s="1"/>
  <c r="K16" i="105" s="1"/>
  <c r="J6" i="116"/>
  <c r="L6" i="116"/>
  <c r="M6" i="116" s="1"/>
  <c r="Q6" i="116" s="1"/>
  <c r="P6" i="116" s="1"/>
  <c r="D9" i="115"/>
  <c r="J27" i="117"/>
  <c r="L27" i="117"/>
  <c r="M27" i="117" s="1"/>
  <c r="Q27" i="117" s="1"/>
  <c r="P27" i="117" s="1"/>
  <c r="D43" i="102"/>
  <c r="J21" i="105"/>
  <c r="L21" i="105"/>
  <c r="M21" i="105" s="1"/>
  <c r="Q21" i="105" s="1"/>
  <c r="P21" i="105" s="1"/>
  <c r="J9" i="116"/>
  <c r="L9" i="116"/>
  <c r="M9" i="116" s="1"/>
  <c r="Q9" i="116" s="1"/>
  <c r="P9" i="116" s="1"/>
  <c r="J25" i="104"/>
  <c r="L25" i="104"/>
  <c r="M25" i="104" s="1"/>
  <c r="Q25" i="104" s="1"/>
  <c r="P25" i="104" s="1"/>
  <c r="D34" i="104"/>
  <c r="F34" i="104" s="1"/>
  <c r="H34" i="104" s="1"/>
  <c r="K34" i="104" s="1"/>
  <c r="L19" i="103"/>
  <c r="M19" i="103" s="1"/>
  <c r="Q19" i="103" s="1"/>
  <c r="P19" i="103" s="1"/>
  <c r="J19" i="103"/>
  <c r="L30" i="106"/>
  <c r="M30" i="106" s="1"/>
  <c r="Q30" i="106" s="1"/>
  <c r="P30" i="106" s="1"/>
  <c r="J30" i="106"/>
  <c r="J15" i="118"/>
  <c r="L15" i="118"/>
  <c r="M15" i="118" s="1"/>
  <c r="Q15" i="118" s="1"/>
  <c r="P15" i="118" s="1"/>
  <c r="J39" i="100"/>
  <c r="L39" i="100"/>
  <c r="M39" i="100" s="1"/>
  <c r="Q39" i="100" s="1"/>
  <c r="P39" i="100" s="1"/>
  <c r="L11" i="114"/>
  <c r="M11" i="114" s="1"/>
  <c r="Q11" i="114" s="1"/>
  <c r="P11" i="114" s="1"/>
  <c r="L19" i="121"/>
  <c r="M19" i="121" s="1"/>
  <c r="Q19" i="121" s="1"/>
  <c r="P19" i="121" s="1"/>
  <c r="D5" i="111"/>
  <c r="L40" i="121"/>
  <c r="M40" i="121" s="1"/>
  <c r="Q40" i="121" s="1"/>
  <c r="P40" i="121" s="1"/>
  <c r="D37" i="112"/>
  <c r="F37" i="112" s="1"/>
  <c r="H37" i="112" s="1"/>
  <c r="K37" i="112" s="1"/>
  <c r="L25" i="107"/>
  <c r="M25" i="107" s="1"/>
  <c r="Q25" i="107" s="1"/>
  <c r="P25" i="107" s="1"/>
  <c r="J25" i="107"/>
  <c r="D46" i="101"/>
  <c r="F46" i="101" s="1"/>
  <c r="H46" i="101" s="1"/>
  <c r="K46" i="101" s="1"/>
  <c r="D28" i="171"/>
  <c r="F28" i="171" s="1"/>
  <c r="H28" i="171" s="1"/>
  <c r="K28" i="171" s="1"/>
  <c r="D33" i="114"/>
  <c r="F33" i="114" s="1"/>
  <c r="H33" i="114" s="1"/>
  <c r="K33" i="114" s="1"/>
  <c r="D39" i="104"/>
  <c r="F39" i="104" s="1"/>
  <c r="H39" i="104" s="1"/>
  <c r="K39" i="104" s="1"/>
  <c r="D24" i="101"/>
  <c r="D25" i="105"/>
  <c r="F25" i="105" s="1"/>
  <c r="H25" i="105" s="1"/>
  <c r="K25" i="105" s="1"/>
  <c r="D47" i="100"/>
  <c r="F47" i="100" s="1"/>
  <c r="H47" i="100" s="1"/>
  <c r="K47" i="100" s="1"/>
  <c r="D6" i="99"/>
  <c r="D16" i="104"/>
  <c r="D6" i="115"/>
  <c r="D18" i="171"/>
  <c r="D38" i="114"/>
  <c r="F38" i="114" s="1"/>
  <c r="H38" i="114" s="1"/>
  <c r="K38" i="114" s="1"/>
  <c r="D38" i="118"/>
  <c r="F38" i="118" s="1"/>
  <c r="H38" i="118" s="1"/>
  <c r="K38" i="118" s="1"/>
  <c r="D45" i="171"/>
  <c r="F45" i="171" s="1"/>
  <c r="H45" i="171" s="1"/>
  <c r="K45" i="171" s="1"/>
  <c r="D11" i="120"/>
  <c r="F11" i="120" s="1"/>
  <c r="H11" i="120" s="1"/>
  <c r="K11" i="120" s="1"/>
  <c r="D11" i="110"/>
  <c r="F11" i="110" s="1"/>
  <c r="D34" i="115"/>
  <c r="F34" i="115" s="1"/>
  <c r="H34" i="115" s="1"/>
  <c r="K34" i="115" s="1"/>
  <c r="D45" i="115"/>
  <c r="F45" i="115" s="1"/>
  <c r="H45" i="115" s="1"/>
  <c r="K45" i="115" s="1"/>
  <c r="D42" i="113"/>
  <c r="F42" i="113" s="1"/>
  <c r="H42" i="113" s="1"/>
  <c r="K42" i="113" s="1"/>
  <c r="D20" i="121"/>
  <c r="F20" i="121" s="1"/>
  <c r="H20" i="121" s="1"/>
  <c r="K20" i="121" s="1"/>
  <c r="D44" i="115"/>
  <c r="F44" i="115" s="1"/>
  <c r="H44" i="115" s="1"/>
  <c r="K44" i="115" s="1"/>
  <c r="D13" i="121"/>
  <c r="F13" i="121" s="1"/>
  <c r="H13" i="121" s="1"/>
  <c r="K13" i="121" s="1"/>
  <c r="D35" i="121"/>
  <c r="F35" i="121" s="1"/>
  <c r="H35" i="121" s="1"/>
  <c r="K35" i="121" s="1"/>
  <c r="D20" i="110"/>
  <c r="D52" i="121"/>
  <c r="F52" i="121" s="1"/>
  <c r="H52" i="121" s="1"/>
  <c r="K52" i="121" s="1"/>
  <c r="D14" i="114"/>
  <c r="F14" i="114" s="1"/>
  <c r="H14" i="114" s="1"/>
  <c r="K14" i="114" s="1"/>
  <c r="D27" i="115"/>
  <c r="D26" i="121"/>
  <c r="F26" i="121" s="1"/>
  <c r="H26" i="121" s="1"/>
  <c r="K26" i="121" s="1"/>
  <c r="D35" i="110"/>
  <c r="F35" i="110" s="1"/>
  <c r="H35" i="110" s="1"/>
  <c r="K35" i="110" s="1"/>
  <c r="L35" i="110" s="1"/>
  <c r="M35" i="110" s="1"/>
  <c r="Q35" i="110" s="1"/>
  <c r="P35" i="110" s="1"/>
  <c r="D36" i="111"/>
  <c r="F36" i="111" s="1"/>
  <c r="H36" i="111" s="1"/>
  <c r="F30" i="99"/>
  <c r="H48" i="99"/>
  <c r="F21" i="99"/>
  <c r="H21" i="99" s="1"/>
  <c r="F13" i="99"/>
  <c r="F43" i="99"/>
  <c r="H43" i="99" s="1"/>
  <c r="K43" i="99" s="1"/>
  <c r="L41" i="99"/>
  <c r="M41" i="99" s="1"/>
  <c r="Q41" i="99" s="1"/>
  <c r="P41" i="99" s="1"/>
  <c r="J41" i="99"/>
  <c r="F16" i="99"/>
  <c r="H16" i="99" s="1"/>
  <c r="K16" i="99" s="1"/>
  <c r="L33" i="107"/>
  <c r="J33" i="107"/>
  <c r="F20" i="115"/>
  <c r="L9" i="112"/>
  <c r="M9" i="112" s="1"/>
  <c r="Q9" i="112" s="1"/>
  <c r="P9" i="112" s="1"/>
  <c r="J5" i="113"/>
  <c r="L5" i="113"/>
  <c r="M5" i="113" s="1"/>
  <c r="Q5" i="113" s="1"/>
  <c r="P5" i="113" s="1"/>
  <c r="J6" i="102"/>
  <c r="L6" i="102"/>
  <c r="M6" i="102" s="1"/>
  <c r="Q6" i="102" s="1"/>
  <c r="P6" i="102" s="1"/>
  <c r="F41" i="108"/>
  <c r="H53" i="102"/>
  <c r="K53" i="102" s="1"/>
  <c r="H31" i="115"/>
  <c r="K31" i="115" s="1"/>
  <c r="H41" i="103"/>
  <c r="K41" i="103" s="1"/>
  <c r="L41" i="103" s="1"/>
  <c r="L38" i="108"/>
  <c r="M38" i="108" s="1"/>
  <c r="Q38" i="108" s="1"/>
  <c r="P38" i="108" s="1"/>
  <c r="D26" i="105"/>
  <c r="F26" i="105" s="1"/>
  <c r="H26" i="105" s="1"/>
  <c r="K26" i="105" s="1"/>
  <c r="L19" i="100"/>
  <c r="M19" i="100" s="1"/>
  <c r="Q19" i="100" s="1"/>
  <c r="P19" i="100" s="1"/>
  <c r="J19" i="100"/>
  <c r="D41" i="101"/>
  <c r="F41" i="101" s="1"/>
  <c r="H41" i="101" s="1"/>
  <c r="K41" i="101" s="1"/>
  <c r="D5" i="104"/>
  <c r="L24" i="116"/>
  <c r="M24" i="116" s="1"/>
  <c r="Q24" i="116" s="1"/>
  <c r="P24" i="116" s="1"/>
  <c r="D40" i="100"/>
  <c r="L40" i="116"/>
  <c r="M40" i="116"/>
  <c r="Q40" i="116" s="1"/>
  <c r="P40" i="116" s="1"/>
  <c r="J40" i="116"/>
  <c r="F53" i="105"/>
  <c r="H53" i="105" s="1"/>
  <c r="K53" i="105" s="1"/>
  <c r="J21" i="115"/>
  <c r="L21" i="115"/>
  <c r="M21" i="115" s="1"/>
  <c r="Q21" i="115" s="1"/>
  <c r="P21" i="115" s="1"/>
  <c r="F33" i="100"/>
  <c r="H33" i="100" s="1"/>
  <c r="K33" i="100" s="1"/>
  <c r="L33" i="100" s="1"/>
  <c r="M33" i="100" s="1"/>
  <c r="Q33" i="100" s="1"/>
  <c r="P33" i="100" s="1"/>
  <c r="J33" i="115"/>
  <c r="D44" i="119"/>
  <c r="F44" i="119" s="1"/>
  <c r="H44" i="119" s="1"/>
  <c r="D12" i="105"/>
  <c r="F54" i="104"/>
  <c r="D39" i="115"/>
  <c r="D17" i="114"/>
  <c r="F17" i="114" s="1"/>
  <c r="H17" i="114" s="1"/>
  <c r="K17" i="114" s="1"/>
  <c r="D23" i="102"/>
  <c r="F23" i="102" s="1"/>
  <c r="H23" i="102" s="1"/>
  <c r="K23" i="102" s="1"/>
  <c r="J31" i="116"/>
  <c r="L31" i="116"/>
  <c r="M31" i="116" s="1"/>
  <c r="Q31" i="116" s="1"/>
  <c r="P31" i="116" s="1"/>
  <c r="L26" i="171"/>
  <c r="M26" i="171" s="1"/>
  <c r="Q26" i="171" s="1"/>
  <c r="P26" i="171" s="1"/>
  <c r="J26" i="171"/>
  <c r="D20" i="100"/>
  <c r="H25" i="111"/>
  <c r="K25" i="111"/>
  <c r="L9" i="105"/>
  <c r="M9" i="105" s="1"/>
  <c r="Q9" i="105" s="1"/>
  <c r="P9" i="105" s="1"/>
  <c r="J9" i="105"/>
  <c r="L50" i="109"/>
  <c r="M50" i="109" s="1"/>
  <c r="Q50" i="109" s="1"/>
  <c r="P50" i="109" s="1"/>
  <c r="J50" i="109"/>
  <c r="J21" i="119"/>
  <c r="L21" i="119"/>
  <c r="M21" i="119" s="1"/>
  <c r="Q21" i="119" s="1"/>
  <c r="P21" i="119" s="1"/>
  <c r="J17" i="171"/>
  <c r="L17" i="171"/>
  <c r="M17" i="171" s="1"/>
  <c r="Q17" i="171" s="1"/>
  <c r="P17" i="171" s="1"/>
  <c r="F31" i="100"/>
  <c r="K13" i="111"/>
  <c r="J13" i="111" s="1"/>
  <c r="H13" i="111"/>
  <c r="J44" i="173"/>
  <c r="F53" i="142"/>
  <c r="C52" i="146"/>
  <c r="F44" i="142"/>
  <c r="F49" i="141"/>
  <c r="H49" i="141" s="1"/>
  <c r="K49" i="141" s="1"/>
  <c r="H52" i="141"/>
  <c r="K52" i="141" s="1"/>
  <c r="J52" i="141" s="1"/>
  <c r="F22" i="141"/>
  <c r="H22" i="141" s="1"/>
  <c r="F34" i="141"/>
  <c r="H34" i="141" s="1"/>
  <c r="F10" i="141"/>
  <c r="H8" i="141"/>
  <c r="K8" i="141" s="1"/>
  <c r="H40" i="141"/>
  <c r="K40" i="141" s="1"/>
  <c r="J40" i="141" s="1"/>
  <c r="J45" i="137"/>
  <c r="F27" i="134"/>
  <c r="F46" i="142"/>
  <c r="H46" i="142" s="1"/>
  <c r="K46" i="142" s="1"/>
  <c r="J46" i="142" s="1"/>
  <c r="M40" i="143"/>
  <c r="Q40" i="143" s="1"/>
  <c r="P40" i="143" s="1"/>
  <c r="F32" i="141"/>
  <c r="H32" i="141" s="1"/>
  <c r="K32" i="141" s="1"/>
  <c r="F11" i="141"/>
  <c r="L15" i="141"/>
  <c r="M15" i="141" s="1"/>
  <c r="K18" i="142"/>
  <c r="L18" i="142" s="1"/>
  <c r="M18" i="142" s="1"/>
  <c r="Q18" i="142" s="1"/>
  <c r="P18" i="142" s="1"/>
  <c r="F6" i="133"/>
  <c r="D5" i="140" s="1"/>
  <c r="H52" i="133"/>
  <c r="H46" i="133"/>
  <c r="F24" i="133"/>
  <c r="L11" i="131"/>
  <c r="M11" i="131" s="1"/>
  <c r="Q11" i="131" s="1"/>
  <c r="P11" i="131" s="1"/>
  <c r="J33" i="131"/>
  <c r="L33" i="131"/>
  <c r="M33" i="131" s="1"/>
  <c r="Q33" i="131" s="1"/>
  <c r="P33" i="131" s="1"/>
  <c r="L25" i="130"/>
  <c r="M25" i="130" s="1"/>
  <c r="Q25" i="130" s="1"/>
  <c r="P25" i="130" s="1"/>
  <c r="J25" i="130"/>
  <c r="L22" i="130"/>
  <c r="M22" i="130" s="1"/>
  <c r="Q22" i="130" s="1"/>
  <c r="P22" i="130" s="1"/>
  <c r="J22" i="130"/>
  <c r="L21" i="127"/>
  <c r="M21" i="127" s="1"/>
  <c r="Q21" i="127" s="1"/>
  <c r="P21" i="127" s="1"/>
  <c r="J24" i="127"/>
  <c r="L24" i="127"/>
  <c r="M24" i="127" s="1"/>
  <c r="Q24" i="127" s="1"/>
  <c r="P24" i="127" s="1"/>
  <c r="J30" i="125"/>
  <c r="J26" i="125"/>
  <c r="F52" i="125"/>
  <c r="H52" i="125" s="1"/>
  <c r="K52" i="125" s="1"/>
  <c r="F25" i="125"/>
  <c r="H25" i="125" s="1"/>
  <c r="K25" i="125" s="1"/>
  <c r="F47" i="125"/>
  <c r="L30" i="130"/>
  <c r="M30" i="130" s="1"/>
  <c r="Q30" i="130" s="1"/>
  <c r="P30" i="130" s="1"/>
  <c r="J30" i="130"/>
  <c r="F28" i="126"/>
  <c r="H45" i="125"/>
  <c r="K45" i="125" s="1"/>
  <c r="F31" i="126"/>
  <c r="H31" i="126" s="1"/>
  <c r="K31" i="126" s="1"/>
  <c r="L6" i="125"/>
  <c r="M6" i="125" s="1"/>
  <c r="Q6" i="125" s="1"/>
  <c r="P6" i="125" s="1"/>
  <c r="F15" i="125"/>
  <c r="H15" i="125" s="1"/>
  <c r="K15" i="125" s="1"/>
  <c r="K49" i="124"/>
  <c r="L49" i="124" s="1"/>
  <c r="M49" i="124" s="1"/>
  <c r="Q49" i="124" s="1"/>
  <c r="P49" i="124" s="1"/>
  <c r="H20" i="124"/>
  <c r="K20" i="124" s="1"/>
  <c r="J27" i="124"/>
  <c r="L27" i="124"/>
  <c r="M27" i="124" s="1"/>
  <c r="Q27" i="124" s="1"/>
  <c r="K53" i="124"/>
  <c r="L53" i="124" s="1"/>
  <c r="M53" i="124" s="1"/>
  <c r="Q53" i="124" s="1"/>
  <c r="P53" i="124" s="1"/>
  <c r="K51" i="124"/>
  <c r="J51" i="124" s="1"/>
  <c r="H30" i="124"/>
  <c r="K30" i="124" s="1"/>
  <c r="L30" i="124" s="1"/>
  <c r="M30" i="124" s="1"/>
  <c r="Q30" i="124" s="1"/>
  <c r="P30" i="124" s="1"/>
  <c r="H32" i="124"/>
  <c r="K32" i="124" s="1"/>
  <c r="J32" i="124" s="1"/>
  <c r="F45" i="119"/>
  <c r="H45" i="119" s="1"/>
  <c r="K45" i="119" s="1"/>
  <c r="L45" i="119" s="1"/>
  <c r="M45" i="119" s="1"/>
  <c r="Q45" i="119" s="1"/>
  <c r="P45" i="119" s="1"/>
  <c r="F44" i="118"/>
  <c r="H44" i="118" s="1"/>
  <c r="K44" i="118" s="1"/>
  <c r="F45" i="118"/>
  <c r="H45" i="118" s="1"/>
  <c r="K45" i="118" s="1"/>
  <c r="J45" i="118" s="1"/>
  <c r="F46" i="118"/>
  <c r="H46" i="118" s="1"/>
  <c r="K46" i="118" s="1"/>
  <c r="L44" i="121"/>
  <c r="M44" i="121" s="1"/>
  <c r="Q44" i="121" s="1"/>
  <c r="P44" i="121" s="1"/>
  <c r="L28" i="111"/>
  <c r="M28" i="111" s="1"/>
  <c r="Q28" i="111" s="1"/>
  <c r="P28" i="111" s="1"/>
  <c r="J16" i="111"/>
  <c r="L16" i="111"/>
  <c r="M16" i="111" s="1"/>
  <c r="Q16" i="111" s="1"/>
  <c r="P16" i="111" s="1"/>
  <c r="J40" i="111"/>
  <c r="L40" i="111"/>
  <c r="M40" i="111" s="1"/>
  <c r="Q40" i="111" s="1"/>
  <c r="P40" i="111" s="1"/>
  <c r="F46" i="111"/>
  <c r="K46" i="111" s="1"/>
  <c r="J43" i="115"/>
  <c r="L46" i="107"/>
  <c r="M46" i="107" s="1"/>
  <c r="Q46" i="107" s="1"/>
  <c r="P46" i="107" s="1"/>
  <c r="J46" i="107"/>
  <c r="J45" i="107"/>
  <c r="F45" i="104"/>
  <c r="H45" i="104" s="1"/>
  <c r="K45" i="104" s="1"/>
  <c r="J45" i="104" s="1"/>
  <c r="F44" i="104"/>
  <c r="H44" i="104" s="1"/>
  <c r="K44" i="104" s="1"/>
  <c r="F46" i="102"/>
  <c r="H46" i="102" s="1"/>
  <c r="K46" i="102" s="1"/>
  <c r="F45" i="102"/>
  <c r="H45" i="102" s="1"/>
  <c r="K45" i="102" s="1"/>
  <c r="D18" i="105"/>
  <c r="F18" i="105" s="1"/>
  <c r="H18" i="105" s="1"/>
  <c r="K18" i="105" s="1"/>
  <c r="D21" i="101"/>
  <c r="F21" i="101" s="1"/>
  <c r="H21" i="101" s="1"/>
  <c r="K21" i="101" s="1"/>
  <c r="D31" i="174"/>
  <c r="F31" i="174" s="1"/>
  <c r="H31" i="174" s="1"/>
  <c r="K31" i="174" s="1"/>
  <c r="J31" i="174" s="1"/>
  <c r="F49" i="105"/>
  <c r="H49" i="105" s="1"/>
  <c r="K49" i="105" s="1"/>
  <c r="D46" i="100"/>
  <c r="H52" i="103"/>
  <c r="K52" i="103" s="1"/>
  <c r="L52" i="103" s="1"/>
  <c r="D21" i="113"/>
  <c r="F21" i="113" s="1"/>
  <c r="H21" i="113" s="1"/>
  <c r="K21" i="113" s="1"/>
  <c r="D22" i="113"/>
  <c r="F22" i="113" s="1"/>
  <c r="H22" i="113" s="1"/>
  <c r="K22" i="113" s="1"/>
  <c r="D36" i="104"/>
  <c r="D19" i="120"/>
  <c r="F19" i="120" s="1"/>
  <c r="H19" i="120" s="1"/>
  <c r="K19" i="120" s="1"/>
  <c r="D13" i="115"/>
  <c r="F13" i="115" s="1"/>
  <c r="H13" i="115" s="1"/>
  <c r="K13" i="115" s="1"/>
  <c r="L13" i="115" s="1"/>
  <c r="M13" i="115" s="1"/>
  <c r="Q13" i="115" s="1"/>
  <c r="P13" i="115" s="1"/>
  <c r="D28" i="113"/>
  <c r="F28" i="113" s="1"/>
  <c r="H28" i="113" s="1"/>
  <c r="K28" i="113" s="1"/>
  <c r="D33" i="113"/>
  <c r="F33" i="113" s="1"/>
  <c r="H33" i="113" s="1"/>
  <c r="K33" i="113" s="1"/>
  <c r="D46" i="117"/>
  <c r="F10" i="103"/>
  <c r="H10" i="103" s="1"/>
  <c r="K10" i="103" s="1"/>
  <c r="K49" i="111"/>
  <c r="L49" i="111" s="1"/>
  <c r="M49" i="111" s="1"/>
  <c r="Q49" i="111" s="1"/>
  <c r="P49" i="111" s="1"/>
  <c r="D40" i="115"/>
  <c r="F40" i="115" s="1"/>
  <c r="H40" i="115" s="1"/>
  <c r="K40" i="115" s="1"/>
  <c r="D33" i="116"/>
  <c r="F33" i="116" s="1"/>
  <c r="D27" i="116"/>
  <c r="F48" i="106"/>
  <c r="H48" i="106" s="1"/>
  <c r="K48" i="106" s="1"/>
  <c r="H29" i="174"/>
  <c r="K48" i="99"/>
  <c r="L48" i="99" s="1"/>
  <c r="M48" i="99" s="1"/>
  <c r="Q48" i="99" s="1"/>
  <c r="P48" i="99" s="1"/>
  <c r="L25" i="111"/>
  <c r="M25" i="111" s="1"/>
  <c r="Q25" i="111" s="1"/>
  <c r="P25" i="111" s="1"/>
  <c r="J25" i="111"/>
  <c r="F20" i="100"/>
  <c r="H20" i="100" s="1"/>
  <c r="K20" i="100" s="1"/>
  <c r="F12" i="105"/>
  <c r="H12" i="105" s="1"/>
  <c r="K12" i="105" s="1"/>
  <c r="M33" i="107"/>
  <c r="Q33" i="107" s="1"/>
  <c r="P33" i="107" s="1"/>
  <c r="F5" i="104"/>
  <c r="H5" i="104" s="1"/>
  <c r="H20" i="115"/>
  <c r="K20" i="115" s="1"/>
  <c r="F40" i="100"/>
  <c r="H40" i="100" s="1"/>
  <c r="K40" i="100" s="1"/>
  <c r="F39" i="115"/>
  <c r="H39" i="115" s="1"/>
  <c r="K39" i="115" s="1"/>
  <c r="H44" i="142"/>
  <c r="H10" i="141"/>
  <c r="H11" i="141"/>
  <c r="K11" i="141" s="1"/>
  <c r="H47" i="125"/>
  <c r="K47" i="125" s="1"/>
  <c r="D38" i="106"/>
  <c r="F38" i="106" s="1"/>
  <c r="H38" i="106" s="1"/>
  <c r="K38" i="106" s="1"/>
  <c r="D44" i="116"/>
  <c r="K29" i="174"/>
  <c r="L29" i="174" s="1"/>
  <c r="M29" i="174" s="1"/>
  <c r="Q29" i="174" s="1"/>
  <c r="P29" i="174" s="1"/>
  <c r="D27" i="100"/>
  <c r="D11" i="112"/>
  <c r="F11" i="112" s="1"/>
  <c r="H11" i="112" s="1"/>
  <c r="K11" i="112" s="1"/>
  <c r="J11" i="112" s="1"/>
  <c r="D42" i="116"/>
  <c r="F27" i="116"/>
  <c r="D50" i="106"/>
  <c r="F50" i="106" s="1"/>
  <c r="H50" i="106" s="1"/>
  <c r="K50" i="106" s="1"/>
  <c r="D21" i="103"/>
  <c r="F21" i="103" s="1"/>
  <c r="H21" i="103" s="1"/>
  <c r="D38" i="104"/>
  <c r="F38" i="104" s="1"/>
  <c r="H38" i="104" s="1"/>
  <c r="K38" i="104" s="1"/>
  <c r="D37" i="113"/>
  <c r="F37" i="113" s="1"/>
  <c r="H37" i="113" s="1"/>
  <c r="K37" i="113" s="1"/>
  <c r="D35" i="103"/>
  <c r="D26" i="114"/>
  <c r="D13" i="116"/>
  <c r="D30" i="117"/>
  <c r="F30" i="117" s="1"/>
  <c r="H30" i="117" s="1"/>
  <c r="K30" i="117" s="1"/>
  <c r="J30" i="117" s="1"/>
  <c r="D42" i="108"/>
  <c r="D51" i="106"/>
  <c r="F27" i="100"/>
  <c r="H27" i="100" s="1"/>
  <c r="K27" i="100" s="1"/>
  <c r="L27" i="100" s="1"/>
  <c r="M27" i="100" s="1"/>
  <c r="Q27" i="100" s="1"/>
  <c r="F42" i="108"/>
  <c r="D10" i="118"/>
  <c r="D24" i="115"/>
  <c r="F24" i="115" s="1"/>
  <c r="D20" i="107"/>
  <c r="F20" i="107" s="1"/>
  <c r="D39" i="110"/>
  <c r="F39" i="110" s="1"/>
  <c r="H39" i="110" s="1"/>
  <c r="K39" i="110" s="1"/>
  <c r="D41" i="116"/>
  <c r="F41" i="116" s="1"/>
  <c r="H41" i="116" s="1"/>
  <c r="J24" i="108"/>
  <c r="D16" i="107"/>
  <c r="D36" i="120"/>
  <c r="F36" i="120" s="1"/>
  <c r="H36" i="120" s="1"/>
  <c r="D15" i="116"/>
  <c r="D6" i="121"/>
  <c r="F6" i="121" s="1"/>
  <c r="D48" i="110"/>
  <c r="F48" i="110" s="1"/>
  <c r="H48" i="110" s="1"/>
  <c r="K48" i="110" s="1"/>
  <c r="D23" i="110"/>
  <c r="F23" i="110" s="1"/>
  <c r="H23" i="110" s="1"/>
  <c r="K23" i="110" s="1"/>
  <c r="D47" i="115"/>
  <c r="F47" i="115" s="1"/>
  <c r="D14" i="106"/>
  <c r="F14" i="106" s="1"/>
  <c r="H14" i="106" s="1"/>
  <c r="K14" i="106" s="1"/>
  <c r="K44" i="119"/>
  <c r="H42" i="108"/>
  <c r="K42" i="108" s="1"/>
  <c r="J42" i="108" s="1"/>
  <c r="F10" i="118"/>
  <c r="H10" i="118" s="1"/>
  <c r="K10" i="118" s="1"/>
  <c r="F51" i="106"/>
  <c r="H51" i="106" s="1"/>
  <c r="K51" i="106" s="1"/>
  <c r="J39" i="162"/>
  <c r="M39" i="162"/>
  <c r="N39" i="162" s="1"/>
  <c r="R39" i="162" s="1"/>
  <c r="Q39" i="162" s="1"/>
  <c r="L28" i="162"/>
  <c r="J28" i="162"/>
  <c r="B9" i="160"/>
  <c r="B39" i="160"/>
  <c r="B38" i="160"/>
  <c r="B18" i="160"/>
  <c r="B6" i="160"/>
  <c r="B41" i="160"/>
  <c r="B33" i="160"/>
  <c r="B31" i="160"/>
  <c r="B48" i="160"/>
  <c r="B27" i="160"/>
  <c r="B44" i="160"/>
  <c r="B8" i="160"/>
  <c r="B50" i="160"/>
  <c r="B30" i="160"/>
  <c r="B21" i="160"/>
  <c r="B37" i="160"/>
  <c r="B46" i="160"/>
  <c r="B29" i="160"/>
  <c r="B17" i="160"/>
  <c r="B49" i="160"/>
  <c r="M16" i="166"/>
  <c r="N16" i="166" s="1"/>
  <c r="R16" i="166" s="1"/>
  <c r="Q16" i="166" s="1"/>
  <c r="L16" i="166"/>
  <c r="M10" i="166"/>
  <c r="N10" i="166" s="1"/>
  <c r="R10" i="166" s="1"/>
  <c r="Q10" i="166" s="1"/>
  <c r="J10" i="166"/>
  <c r="L10" i="166"/>
  <c r="J27" i="162"/>
  <c r="L27" i="162"/>
  <c r="B10" i="160"/>
  <c r="B20" i="160"/>
  <c r="B19" i="160"/>
  <c r="B32" i="160"/>
  <c r="B26" i="160"/>
  <c r="B52" i="160"/>
  <c r="B35" i="160"/>
  <c r="B5" i="160"/>
  <c r="B11" i="160"/>
  <c r="J39" i="154"/>
  <c r="J54" i="153"/>
  <c r="L54" i="153"/>
  <c r="M54" i="153" s="1"/>
  <c r="Q54" i="153" s="1"/>
  <c r="P54" i="153" s="1"/>
  <c r="D5" i="153"/>
  <c r="L38" i="154"/>
  <c r="M38" i="154" s="1"/>
  <c r="Q38" i="154" s="1"/>
  <c r="P38" i="154" s="1"/>
  <c r="L41" i="154"/>
  <c r="M41" i="154" s="1"/>
  <c r="Q41" i="154" s="1"/>
  <c r="P41" i="154" s="1"/>
  <c r="J41" i="154"/>
  <c r="J12" i="154"/>
  <c r="L32" i="154"/>
  <c r="M32" i="154" s="1"/>
  <c r="Q32" i="154" s="1"/>
  <c r="P32" i="154" s="1"/>
  <c r="J32" i="154"/>
  <c r="L42" i="154"/>
  <c r="M42" i="154" s="1"/>
  <c r="Q42" i="154" s="1"/>
  <c r="P42" i="154" s="1"/>
  <c r="J42" i="154"/>
  <c r="L11" i="154"/>
  <c r="M11" i="154" s="1"/>
  <c r="Q11" i="154" s="1"/>
  <c r="P11" i="154" s="1"/>
  <c r="J33" i="154"/>
  <c r="L35" i="154"/>
  <c r="M35" i="154" s="1"/>
  <c r="Q35" i="154" s="1"/>
  <c r="P35" i="154" s="1"/>
  <c r="J7" i="153"/>
  <c r="L7" i="153"/>
  <c r="M7" i="153" s="1"/>
  <c r="Q7" i="153" s="1"/>
  <c r="P7" i="153" s="1"/>
  <c r="L21" i="153"/>
  <c r="M21" i="153" s="1"/>
  <c r="Q21" i="153" s="1"/>
  <c r="P21" i="153" s="1"/>
  <c r="J21" i="153"/>
  <c r="J11" i="153"/>
  <c r="L11" i="153"/>
  <c r="M11" i="153" s="1"/>
  <c r="Q11" i="153" s="1"/>
  <c r="P11" i="153" s="1"/>
  <c r="J19" i="153"/>
  <c r="L19" i="153"/>
  <c r="M19" i="153" s="1"/>
  <c r="Q19" i="153" s="1"/>
  <c r="P19" i="153" s="1"/>
  <c r="J15" i="153"/>
  <c r="D33" i="153"/>
  <c r="F33" i="153" s="1"/>
  <c r="H33" i="153" s="1"/>
  <c r="K33" i="153" s="1"/>
  <c r="L33" i="153" s="1"/>
  <c r="M33" i="153" s="1"/>
  <c r="Q33" i="153" s="1"/>
  <c r="P33" i="153" s="1"/>
  <c r="D53" i="153"/>
  <c r="F53" i="153" s="1"/>
  <c r="H53" i="153" s="1"/>
  <c r="K53" i="153" s="1"/>
  <c r="L53" i="153" s="1"/>
  <c r="M53" i="153" s="1"/>
  <c r="Q53" i="153" s="1"/>
  <c r="P53" i="153" s="1"/>
  <c r="D24" i="153"/>
  <c r="F24" i="153" s="1"/>
  <c r="H24" i="153" s="1"/>
  <c r="K24" i="153" s="1"/>
  <c r="D12" i="153"/>
  <c r="F12" i="153" s="1"/>
  <c r="D49" i="153"/>
  <c r="F49" i="153" s="1"/>
  <c r="H49" i="153" s="1"/>
  <c r="K49" i="153" s="1"/>
  <c r="L49" i="153" s="1"/>
  <c r="M49" i="153" s="1"/>
  <c r="Q49" i="153" s="1"/>
  <c r="P49" i="153" s="1"/>
  <c r="J30" i="152"/>
  <c r="L30" i="152"/>
  <c r="M30" i="152" s="1"/>
  <c r="Q30" i="152" s="1"/>
  <c r="P30" i="152" s="1"/>
  <c r="J20" i="152"/>
  <c r="L21" i="152"/>
  <c r="M21" i="152" s="1"/>
  <c r="Q21" i="152" s="1"/>
  <c r="P21" i="152" s="1"/>
  <c r="J21" i="152"/>
  <c r="J34" i="152"/>
  <c r="L34" i="152"/>
  <c r="M34" i="152" s="1"/>
  <c r="Q34" i="152" s="1"/>
  <c r="P34" i="152" s="1"/>
  <c r="J11" i="152"/>
  <c r="L11" i="152"/>
  <c r="M11" i="152" s="1"/>
  <c r="Q11" i="152" s="1"/>
  <c r="P11" i="152" s="1"/>
  <c r="J18" i="152"/>
  <c r="L18" i="152"/>
  <c r="M18" i="152" s="1"/>
  <c r="Q18" i="152" s="1"/>
  <c r="P18" i="152" s="1"/>
  <c r="J6" i="152"/>
  <c r="L6" i="152"/>
  <c r="M6" i="152" s="1"/>
  <c r="Q6" i="152" s="1"/>
  <c r="P6" i="152" s="1"/>
  <c r="D14" i="152"/>
  <c r="F14" i="152" s="1"/>
  <c r="H14" i="152" s="1"/>
  <c r="K14" i="152" s="1"/>
  <c r="D29" i="152"/>
  <c r="F29" i="152" s="1"/>
  <c r="H29" i="152" s="1"/>
  <c r="K29" i="152" s="1"/>
  <c r="L54" i="151"/>
  <c r="M54" i="151" s="1"/>
  <c r="Q54" i="151" s="1"/>
  <c r="P54" i="151" s="1"/>
  <c r="J54" i="151"/>
  <c r="D15" i="151"/>
  <c r="F15" i="151" s="1"/>
  <c r="H15" i="151" s="1"/>
  <c r="K15" i="151" s="1"/>
  <c r="D14" i="151"/>
  <c r="F14" i="151" s="1"/>
  <c r="H14" i="151" s="1"/>
  <c r="K14" i="151" s="1"/>
  <c r="D13" i="151"/>
  <c r="F13" i="151" s="1"/>
  <c r="H13" i="151" s="1"/>
  <c r="K13" i="151" s="1"/>
  <c r="D12" i="151"/>
  <c r="F12" i="151" s="1"/>
  <c r="H12" i="151" s="1"/>
  <c r="K12" i="151" s="1"/>
  <c r="D23" i="151"/>
  <c r="F23" i="151" s="1"/>
  <c r="H23" i="151" s="1"/>
  <c r="K23" i="151" s="1"/>
  <c r="D47" i="151"/>
  <c r="F47" i="151" s="1"/>
  <c r="H47" i="151" s="1"/>
  <c r="K47" i="151" s="1"/>
  <c r="D32" i="151"/>
  <c r="F32" i="151" s="1"/>
  <c r="H32" i="151" s="1"/>
  <c r="K32" i="151" s="1"/>
  <c r="J32" i="151" s="1"/>
  <c r="L16" i="151"/>
  <c r="M16" i="151" s="1"/>
  <c r="Q16" i="151" s="1"/>
  <c r="P16" i="151" s="1"/>
  <c r="J16" i="151"/>
  <c r="J24" i="151"/>
  <c r="L24" i="151"/>
  <c r="M24" i="151" s="1"/>
  <c r="Q24" i="151" s="1"/>
  <c r="P24" i="151" s="1"/>
  <c r="D36" i="150"/>
  <c r="D25" i="150"/>
  <c r="F25" i="150" s="1"/>
  <c r="H25" i="150" s="1"/>
  <c r="D13" i="150"/>
  <c r="F13" i="150" s="1"/>
  <c r="D47" i="150"/>
  <c r="F47" i="150" s="1"/>
  <c r="H47" i="150" s="1"/>
  <c r="K47" i="150" s="1"/>
  <c r="L47" i="150" s="1"/>
  <c r="M47" i="150" s="1"/>
  <c r="Q47" i="150" s="1"/>
  <c r="P47" i="150" s="1"/>
  <c r="D37" i="150"/>
  <c r="F37" i="150" s="1"/>
  <c r="H37" i="150" s="1"/>
  <c r="K37" i="150" s="1"/>
  <c r="D22" i="150"/>
  <c r="D10" i="150"/>
  <c r="F10" i="150" s="1"/>
  <c r="H10" i="150" s="1"/>
  <c r="K10" i="150" s="1"/>
  <c r="D7" i="150"/>
  <c r="F7" i="150" s="1"/>
  <c r="H7" i="150" s="1"/>
  <c r="K7" i="150" s="1"/>
  <c r="D18" i="150"/>
  <c r="F18" i="150" s="1"/>
  <c r="H18" i="150" s="1"/>
  <c r="K18" i="150" s="1"/>
  <c r="J18" i="150" s="1"/>
  <c r="D6" i="150"/>
  <c r="F6" i="150" s="1"/>
  <c r="H6" i="150" s="1"/>
  <c r="K6" i="150" s="1"/>
  <c r="J6" i="150" s="1"/>
  <c r="L41" i="150"/>
  <c r="M41" i="150" s="1"/>
  <c r="Q41" i="150" s="1"/>
  <c r="P41" i="150" s="1"/>
  <c r="J41" i="150"/>
  <c r="F12" i="149"/>
  <c r="H12" i="149" s="1"/>
  <c r="K12" i="149" s="1"/>
  <c r="J8" i="149"/>
  <c r="L8" i="149"/>
  <c r="M8" i="149" s="1"/>
  <c r="Q8" i="149" s="1"/>
  <c r="P8" i="149" s="1"/>
  <c r="L35" i="149"/>
  <c r="M35" i="149" s="1"/>
  <c r="Q35" i="149" s="1"/>
  <c r="P35" i="149" s="1"/>
  <c r="J35" i="149"/>
  <c r="D21" i="149"/>
  <c r="F21" i="149" s="1"/>
  <c r="L26" i="149"/>
  <c r="M26" i="149" s="1"/>
  <c r="Q26" i="149" s="1"/>
  <c r="P26" i="149" s="1"/>
  <c r="J5" i="149"/>
  <c r="D19" i="149"/>
  <c r="F19" i="149" s="1"/>
  <c r="H19" i="149" s="1"/>
  <c r="K19" i="149" s="1"/>
  <c r="D18" i="149"/>
  <c r="F18" i="149" s="1"/>
  <c r="D17" i="149"/>
  <c r="F17" i="149" s="1"/>
  <c r="H17" i="149" s="1"/>
  <c r="K17" i="149" s="1"/>
  <c r="D14" i="149"/>
  <c r="F14" i="149" s="1"/>
  <c r="D7" i="149"/>
  <c r="F7" i="149" s="1"/>
  <c r="H7" i="149" s="1"/>
  <c r="K7" i="149" s="1"/>
  <c r="D22" i="149"/>
  <c r="F22" i="149" s="1"/>
  <c r="H22" i="149" s="1"/>
  <c r="J10" i="148"/>
  <c r="L10" i="148"/>
  <c r="M10" i="148" s="1"/>
  <c r="Q10" i="148" s="1"/>
  <c r="P10" i="148" s="1"/>
  <c r="L6" i="148"/>
  <c r="M6" i="148" s="1"/>
  <c r="Q6" i="148" s="1"/>
  <c r="J9" i="148"/>
  <c r="L9" i="148"/>
  <c r="M9" i="148" s="1"/>
  <c r="Q9" i="148" s="1"/>
  <c r="P9" i="148" s="1"/>
  <c r="L11" i="148"/>
  <c r="M11" i="148" s="1"/>
  <c r="Q11" i="148" s="1"/>
  <c r="P11" i="148" s="1"/>
  <c r="J11" i="148"/>
  <c r="J29" i="148"/>
  <c r="L29" i="148"/>
  <c r="M29" i="148" s="1"/>
  <c r="Q29" i="148" s="1"/>
  <c r="P29" i="148" s="1"/>
  <c r="F31" i="148"/>
  <c r="H31" i="148" s="1"/>
  <c r="K31" i="148" s="1"/>
  <c r="J52" i="148"/>
  <c r="L52" i="148"/>
  <c r="M52" i="148" s="1"/>
  <c r="Q52" i="148" s="1"/>
  <c r="P52" i="148" s="1"/>
  <c r="L21" i="148"/>
  <c r="M21" i="148" s="1"/>
  <c r="Q21" i="148" s="1"/>
  <c r="P21" i="148" s="1"/>
  <c r="F22" i="148"/>
  <c r="D53" i="147"/>
  <c r="F53" i="147" s="1"/>
  <c r="F30" i="147"/>
  <c r="H23" i="147"/>
  <c r="K23" i="147" s="1"/>
  <c r="F8" i="147"/>
  <c r="H8" i="147" s="1"/>
  <c r="K8" i="147" s="1"/>
  <c r="J8" i="147" s="1"/>
  <c r="J26" i="147"/>
  <c r="L26" i="147"/>
  <c r="M26" i="147" s="1"/>
  <c r="Q26" i="147" s="1"/>
  <c r="P26" i="147" s="1"/>
  <c r="F35" i="147"/>
  <c r="H35" i="147" s="1"/>
  <c r="F7" i="147"/>
  <c r="H7" i="147" s="1"/>
  <c r="K7" i="147" s="1"/>
  <c r="D19" i="147"/>
  <c r="D11" i="147"/>
  <c r="D51" i="147"/>
  <c r="F51" i="147"/>
  <c r="H51" i="147" s="1"/>
  <c r="K51" i="147" s="1"/>
  <c r="J51" i="147" s="1"/>
  <c r="D20" i="147"/>
  <c r="F20" i="147" s="1"/>
  <c r="H20" i="147" s="1"/>
  <c r="D33" i="147"/>
  <c r="F33" i="147" s="1"/>
  <c r="H33" i="147" s="1"/>
  <c r="K33" i="147" s="1"/>
  <c r="L17" i="150"/>
  <c r="M17" i="150" s="1"/>
  <c r="Q17" i="150" s="1"/>
  <c r="P17" i="150" s="1"/>
  <c r="J17" i="150"/>
  <c r="J9" i="151"/>
  <c r="J30" i="149"/>
  <c r="L30" i="149"/>
  <c r="M30" i="149" s="1"/>
  <c r="Q30" i="149" s="1"/>
  <c r="P30" i="149" s="1"/>
  <c r="J13" i="153"/>
  <c r="L13" i="153"/>
  <c r="M13" i="153" s="1"/>
  <c r="Q13" i="153" s="1"/>
  <c r="P13" i="153" s="1"/>
  <c r="D18" i="147"/>
  <c r="F18" i="147" s="1"/>
  <c r="H18" i="147" s="1"/>
  <c r="J27" i="154"/>
  <c r="L27" i="154"/>
  <c r="M27" i="154" s="1"/>
  <c r="Q27" i="154" s="1"/>
  <c r="P27" i="154" s="1"/>
  <c r="D26" i="153"/>
  <c r="F26" i="153" s="1"/>
  <c r="H26" i="153" s="1"/>
  <c r="K26" i="153" s="1"/>
  <c r="J36" i="153"/>
  <c r="L36" i="153"/>
  <c r="M36" i="153" s="1"/>
  <c r="Q36" i="153" s="1"/>
  <c r="P36" i="153" s="1"/>
  <c r="F14" i="153"/>
  <c r="H14" i="153" s="1"/>
  <c r="K14" i="153" s="1"/>
  <c r="J14" i="153" s="1"/>
  <c r="L52" i="149"/>
  <c r="M52" i="149" s="1"/>
  <c r="Q52" i="149" s="1"/>
  <c r="P52" i="149" s="1"/>
  <c r="J52" i="149"/>
  <c r="J51" i="154"/>
  <c r="L51" i="154"/>
  <c r="M51" i="154" s="1"/>
  <c r="Q51" i="154" s="1"/>
  <c r="P51" i="154" s="1"/>
  <c r="J23" i="149"/>
  <c r="L23" i="149"/>
  <c r="M23" i="149" s="1"/>
  <c r="Q23" i="149" s="1"/>
  <c r="P23" i="149" s="1"/>
  <c r="D10" i="154"/>
  <c r="J6" i="153"/>
  <c r="L6" i="153"/>
  <c r="M6" i="153" s="1"/>
  <c r="Q6" i="153" s="1"/>
  <c r="P6" i="153" s="1"/>
  <c r="J18" i="148"/>
  <c r="L18" i="148"/>
  <c r="M18" i="148" s="1"/>
  <c r="Q18" i="148" s="1"/>
  <c r="P18" i="148" s="1"/>
  <c r="D48" i="147"/>
  <c r="F48" i="147" s="1"/>
  <c r="H48" i="147" s="1"/>
  <c r="J14" i="150"/>
  <c r="L14" i="150"/>
  <c r="M14" i="150" s="1"/>
  <c r="Q14" i="150" s="1"/>
  <c r="P14" i="150" s="1"/>
  <c r="D37" i="149"/>
  <c r="F37" i="149" s="1"/>
  <c r="H37" i="149" s="1"/>
  <c r="K37" i="149" s="1"/>
  <c r="J9" i="153"/>
  <c r="L9" i="153"/>
  <c r="M9" i="153" s="1"/>
  <c r="Q9" i="153" s="1"/>
  <c r="P9" i="153" s="1"/>
  <c r="J23" i="148"/>
  <c r="J10" i="152"/>
  <c r="F50" i="133"/>
  <c r="D49" i="140" s="1"/>
  <c r="K10" i="141"/>
  <c r="L10" i="141" s="1"/>
  <c r="M10" i="141" s="1"/>
  <c r="Q10" i="141" s="1"/>
  <c r="P10" i="141" s="1"/>
  <c r="F15" i="173"/>
  <c r="H15" i="173" s="1"/>
  <c r="K15" i="173" s="1"/>
  <c r="F39" i="136"/>
  <c r="H16" i="177"/>
  <c r="K16" i="177" s="1"/>
  <c r="F37" i="142"/>
  <c r="H37" i="142" s="1"/>
  <c r="K37" i="142" s="1"/>
  <c r="H35" i="173"/>
  <c r="F36" i="142"/>
  <c r="H36" i="142" s="1"/>
  <c r="F51" i="142"/>
  <c r="H51" i="142" s="1"/>
  <c r="D52" i="134"/>
  <c r="F52" i="134" s="1"/>
  <c r="H52" i="134" s="1"/>
  <c r="K52" i="134" s="1"/>
  <c r="J48" i="177"/>
  <c r="L48" i="177"/>
  <c r="M48" i="177" s="1"/>
  <c r="Q48" i="177" s="1"/>
  <c r="H11" i="136"/>
  <c r="K30" i="141"/>
  <c r="J30" i="141" s="1"/>
  <c r="L45" i="142"/>
  <c r="M45" i="142" s="1"/>
  <c r="J45" i="142"/>
  <c r="F30" i="142"/>
  <c r="H30" i="142" s="1"/>
  <c r="K30" i="142" s="1"/>
  <c r="J16" i="142"/>
  <c r="L16" i="142"/>
  <c r="D15" i="133"/>
  <c r="L54" i="144"/>
  <c r="M54" i="144" s="1"/>
  <c r="Q54" i="144" s="1"/>
  <c r="P54" i="144" s="1"/>
  <c r="J54" i="144"/>
  <c r="J54" i="177"/>
  <c r="L54" i="177"/>
  <c r="M54" i="177" s="1"/>
  <c r="Q54" i="177" s="1"/>
  <c r="P54" i="177" s="1"/>
  <c r="L24" i="153"/>
  <c r="M24" i="153" s="1"/>
  <c r="Q24" i="153" s="1"/>
  <c r="P24" i="153" s="1"/>
  <c r="J24" i="153"/>
  <c r="H22" i="148"/>
  <c r="K22" i="148" s="1"/>
  <c r="K35" i="173"/>
  <c r="J35" i="173" s="1"/>
  <c r="J10" i="141"/>
  <c r="M16" i="142"/>
  <c r="Q16" i="142" s="1"/>
  <c r="P16" i="142" s="1"/>
  <c r="H24" i="115"/>
  <c r="K24" i="115" s="1"/>
  <c r="K44" i="142"/>
  <c r="J44" i="142" s="1"/>
  <c r="F22" i="150"/>
  <c r="H22" i="150" s="1"/>
  <c r="K22" i="150" s="1"/>
  <c r="F15" i="116"/>
  <c r="H15" i="116" s="1"/>
  <c r="K15" i="116" s="1"/>
  <c r="H31" i="100"/>
  <c r="K31" i="100" s="1"/>
  <c r="F5" i="153"/>
  <c r="H5" i="153" s="1"/>
  <c r="H27" i="116"/>
  <c r="K27" i="116" s="1"/>
  <c r="K5" i="104"/>
  <c r="D12" i="112"/>
  <c r="F12" i="112" s="1"/>
  <c r="H12" i="112" s="1"/>
  <c r="K12" i="112" s="1"/>
  <c r="J52" i="103"/>
  <c r="L21" i="113"/>
  <c r="M21" i="113" s="1"/>
  <c r="Q21" i="113" s="1"/>
  <c r="P21" i="113" s="1"/>
  <c r="J21" i="113"/>
  <c r="P27" i="124"/>
  <c r="F35" i="103"/>
  <c r="H35" i="103" s="1"/>
  <c r="K35" i="103" s="1"/>
  <c r="F13" i="116"/>
  <c r="F51" i="114"/>
  <c r="H51" i="114" s="1"/>
  <c r="K51" i="114" s="1"/>
  <c r="D38" i="112"/>
  <c r="F16" i="107"/>
  <c r="H16" i="107" s="1"/>
  <c r="K22" i="141"/>
  <c r="L45" i="104"/>
  <c r="M45" i="104" s="1"/>
  <c r="Q45" i="104" s="1"/>
  <c r="P45" i="104" s="1"/>
  <c r="F9" i="115"/>
  <c r="H9" i="115" s="1"/>
  <c r="K9" i="115" s="1"/>
  <c r="L9" i="115" s="1"/>
  <c r="M9" i="115" s="1"/>
  <c r="Q9" i="115" s="1"/>
  <c r="P9" i="115" s="1"/>
  <c r="F6" i="115"/>
  <c r="H43" i="113"/>
  <c r="K43" i="113" s="1"/>
  <c r="M52" i="103"/>
  <c r="K41" i="116"/>
  <c r="J41" i="116" s="1"/>
  <c r="D45" i="105"/>
  <c r="F45" i="105" s="1"/>
  <c r="F36" i="104"/>
  <c r="H36" i="104" s="1"/>
  <c r="K36" i="104" s="1"/>
  <c r="L36" i="104" s="1"/>
  <c r="M36" i="104" s="1"/>
  <c r="Q36" i="104" s="1"/>
  <c r="P36" i="104" s="1"/>
  <c r="D8" i="103"/>
  <c r="F8" i="103" s="1"/>
  <c r="J13" i="115"/>
  <c r="D7" i="113"/>
  <c r="F7" i="113" s="1"/>
  <c r="F18" i="171"/>
  <c r="J52" i="127"/>
  <c r="L52" i="127"/>
  <c r="M52" i="127" s="1"/>
  <c r="Q52" i="127" s="1"/>
  <c r="P52" i="127" s="1"/>
  <c r="H53" i="142"/>
  <c r="K53" i="142" s="1"/>
  <c r="F43" i="102"/>
  <c r="H43" i="102" s="1"/>
  <c r="K43" i="102" s="1"/>
  <c r="H6" i="133"/>
  <c r="F22" i="105"/>
  <c r="H22" i="105" s="1"/>
  <c r="K22" i="105" s="1"/>
  <c r="D28" i="103"/>
  <c r="F28" i="103" s="1"/>
  <c r="L38" i="114"/>
  <c r="M38" i="114" s="1"/>
  <c r="Q38" i="114" s="1"/>
  <c r="P38" i="114" s="1"/>
  <c r="H54" i="104"/>
  <c r="K54" i="104" s="1"/>
  <c r="D49" i="116"/>
  <c r="F49" i="116" s="1"/>
  <c r="H49" i="116" s="1"/>
  <c r="K49" i="116" s="1"/>
  <c r="L29" i="131"/>
  <c r="M29" i="131" s="1"/>
  <c r="Q29" i="131" s="1"/>
  <c r="P29" i="131" s="1"/>
  <c r="H46" i="111"/>
  <c r="F45" i="100"/>
  <c r="H45" i="100" s="1"/>
  <c r="K45" i="100" s="1"/>
  <c r="J45" i="100" s="1"/>
  <c r="L45" i="113"/>
  <c r="M45" i="113" s="1"/>
  <c r="Q45" i="113" s="1"/>
  <c r="P45" i="113" s="1"/>
  <c r="J45" i="113"/>
  <c r="D35" i="112"/>
  <c r="F35" i="112" s="1"/>
  <c r="H35" i="112" s="1"/>
  <c r="K35" i="112" s="1"/>
  <c r="J35" i="112" s="1"/>
  <c r="D22" i="114"/>
  <c r="F22" i="114" s="1"/>
  <c r="H22" i="114" s="1"/>
  <c r="K22" i="114" s="1"/>
  <c r="F16" i="104"/>
  <c r="H16" i="104" s="1"/>
  <c r="K16" i="104" s="1"/>
  <c r="F46" i="108"/>
  <c r="H46" i="108" s="1"/>
  <c r="K46" i="108" s="1"/>
  <c r="J46" i="108" s="1"/>
  <c r="F45" i="108"/>
  <c r="H45" i="108" s="1"/>
  <c r="K45" i="108" s="1"/>
  <c r="F50" i="179"/>
  <c r="H50" i="179" s="1"/>
  <c r="K50" i="179" s="1"/>
  <c r="D55" i="99"/>
  <c r="H10" i="104"/>
  <c r="J14" i="127"/>
  <c r="L14" i="127"/>
  <c r="M14" i="127" s="1"/>
  <c r="Q14" i="127" s="1"/>
  <c r="P14" i="127" s="1"/>
  <c r="L46" i="116"/>
  <c r="M46" i="116" s="1"/>
  <c r="Q46" i="116" s="1"/>
  <c r="P46" i="116" s="1"/>
  <c r="J44" i="110"/>
  <c r="H39" i="130"/>
  <c r="F38" i="130"/>
  <c r="H38" i="130" s="1"/>
  <c r="K38" i="130" s="1"/>
  <c r="L38" i="130" s="1"/>
  <c r="M38" i="130" s="1"/>
  <c r="Q38" i="130" s="1"/>
  <c r="P38" i="130" s="1"/>
  <c r="J18" i="112"/>
  <c r="L18" i="112"/>
  <c r="M18" i="112" s="1"/>
  <c r="Q18" i="112" s="1"/>
  <c r="P18" i="112" s="1"/>
  <c r="F12" i="133"/>
  <c r="F29" i="133"/>
  <c r="D28" i="140" s="1"/>
  <c r="H43" i="137"/>
  <c r="K43" i="137" s="1"/>
  <c r="H11" i="137"/>
  <c r="K11" i="137" s="1"/>
  <c r="J36" i="100"/>
  <c r="L36" i="100"/>
  <c r="M36" i="100" s="1"/>
  <c r="Q36" i="100" s="1"/>
  <c r="P36" i="100" s="1"/>
  <c r="J21" i="125"/>
  <c r="F21" i="177"/>
  <c r="J24" i="152"/>
  <c r="L24" i="152"/>
  <c r="M24" i="152" s="1"/>
  <c r="Q24" i="152" s="1"/>
  <c r="P24" i="152" s="1"/>
  <c r="F26" i="141"/>
  <c r="H26" i="141" s="1"/>
  <c r="K26" i="141" s="1"/>
  <c r="J26" i="141" s="1"/>
  <c r="J42" i="99"/>
  <c r="L42" i="99"/>
  <c r="M42" i="99" s="1"/>
  <c r="Q42" i="99" s="1"/>
  <c r="P42" i="99" s="1"/>
  <c r="L30" i="108"/>
  <c r="J30" i="108"/>
  <c r="J24" i="103"/>
  <c r="L24" i="103"/>
  <c r="M24" i="103" s="1"/>
  <c r="Q24" i="103" s="1"/>
  <c r="J17" i="116"/>
  <c r="F18" i="130"/>
  <c r="H18" i="130" s="1"/>
  <c r="K18" i="130" s="1"/>
  <c r="F5" i="173"/>
  <c r="D29" i="124"/>
  <c r="J27" i="109"/>
  <c r="L27" i="109"/>
  <c r="M27" i="109" s="1"/>
  <c r="Q27" i="109" s="1"/>
  <c r="P27" i="109" s="1"/>
  <c r="H21" i="111"/>
  <c r="K21" i="111"/>
  <c r="L21" i="111" s="1"/>
  <c r="M21" i="111" s="1"/>
  <c r="Q21" i="111" s="1"/>
  <c r="P21" i="111" s="1"/>
  <c r="L25" i="114"/>
  <c r="M25" i="114" s="1"/>
  <c r="Q25" i="114" s="1"/>
  <c r="P25" i="114" s="1"/>
  <c r="D33" i="124"/>
  <c r="F33" i="124" s="1"/>
  <c r="H33" i="124" s="1"/>
  <c r="L23" i="116"/>
  <c r="J23" i="116"/>
  <c r="L10" i="116"/>
  <c r="M10" i="116" s="1"/>
  <c r="Q10" i="116" s="1"/>
  <c r="P10" i="116" s="1"/>
  <c r="D49" i="143"/>
  <c r="J38" i="171"/>
  <c r="L38" i="171"/>
  <c r="M38" i="171" s="1"/>
  <c r="Q38" i="171" s="1"/>
  <c r="P38" i="171" s="1"/>
  <c r="K31" i="111"/>
  <c r="L31" i="111" s="1"/>
  <c r="M31" i="111" s="1"/>
  <c r="Q31" i="111" s="1"/>
  <c r="P31" i="111" s="1"/>
  <c r="L29" i="171"/>
  <c r="M29" i="171" s="1"/>
  <c r="Q29" i="171" s="1"/>
  <c r="P29" i="171" s="1"/>
  <c r="J29" i="171"/>
  <c r="J41" i="117"/>
  <c r="L41" i="117"/>
  <c r="M41" i="117" s="1"/>
  <c r="Q41" i="117" s="1"/>
  <c r="P41" i="117" s="1"/>
  <c r="J25" i="110"/>
  <c r="L25" i="110"/>
  <c r="M25" i="110" s="1"/>
  <c r="Q25" i="110" s="1"/>
  <c r="P25" i="110" s="1"/>
  <c r="L39" i="114"/>
  <c r="M39" i="114" s="1"/>
  <c r="Q39" i="114" s="1"/>
  <c r="P39" i="114" s="1"/>
  <c r="H10" i="111"/>
  <c r="K10" i="111"/>
  <c r="F54" i="131"/>
  <c r="H54" i="131" s="1"/>
  <c r="K54" i="131" s="1"/>
  <c r="F54" i="125"/>
  <c r="F54" i="103"/>
  <c r="D54" i="141"/>
  <c r="F54" i="141" s="1"/>
  <c r="H54" i="141" s="1"/>
  <c r="L54" i="106"/>
  <c r="M54" i="106" s="1"/>
  <c r="Q54" i="106" s="1"/>
  <c r="P54" i="106" s="1"/>
  <c r="H54" i="124"/>
  <c r="K54" i="124" s="1"/>
  <c r="B12" i="160"/>
  <c r="K13" i="166"/>
  <c r="M13" i="166" s="1"/>
  <c r="N13" i="166" s="1"/>
  <c r="R13" i="166" s="1"/>
  <c r="Q13" i="166" s="1"/>
  <c r="B47" i="160"/>
  <c r="B13" i="160"/>
  <c r="J22" i="141"/>
  <c r="L22" i="141"/>
  <c r="H13" i="116"/>
  <c r="K13" i="116" s="1"/>
  <c r="H21" i="177"/>
  <c r="K21" i="177" s="1"/>
  <c r="J10" i="111"/>
  <c r="L10" i="111"/>
  <c r="M10" i="111" s="1"/>
  <c r="Q10" i="111" s="1"/>
  <c r="P10" i="111" s="1"/>
  <c r="K39" i="130"/>
  <c r="J39" i="130" s="1"/>
  <c r="H54" i="103"/>
  <c r="K54" i="103" s="1"/>
  <c r="H18" i="171"/>
  <c r="K18" i="171" s="1"/>
  <c r="J18" i="171" s="1"/>
  <c r="Q52" i="103"/>
  <c r="P52" i="103" s="1"/>
  <c r="F38" i="112"/>
  <c r="H6" i="115"/>
  <c r="K6" i="115" s="1"/>
  <c r="K10" i="104"/>
  <c r="M30" i="108"/>
  <c r="Q30" i="108" s="1"/>
  <c r="P30" i="108" s="1"/>
  <c r="M23" i="116"/>
  <c r="Q23" i="116" s="1"/>
  <c r="P23" i="116" s="1"/>
  <c r="H5" i="173"/>
  <c r="K5" i="173" s="1"/>
  <c r="F46" i="117"/>
  <c r="H46" i="117" s="1"/>
  <c r="K46" i="117" s="1"/>
  <c r="J46" i="117" s="1"/>
  <c r="M22" i="141"/>
  <c r="Q22" i="141" s="1"/>
  <c r="P22" i="141" s="1"/>
  <c r="H38" i="112"/>
  <c r="P27" i="100"/>
  <c r="D29" i="165"/>
  <c r="F29" i="165" s="1"/>
  <c r="H29" i="165" s="1"/>
  <c r="K29" i="165" s="1"/>
  <c r="F18" i="159"/>
  <c r="H18" i="159" s="1"/>
  <c r="F39" i="178"/>
  <c r="H39" i="178" s="1"/>
  <c r="K39" i="178" s="1"/>
  <c r="D41" i="166"/>
  <c r="F41" i="166" s="1"/>
  <c r="H41" i="166" s="1"/>
  <c r="K41" i="166" s="1"/>
  <c r="D42" i="164"/>
  <c r="F42" i="164" s="1"/>
  <c r="H42" i="164" s="1"/>
  <c r="K42" i="164" s="1"/>
  <c r="J42" i="164" s="1"/>
  <c r="D33" i="166"/>
  <c r="F33" i="166" s="1"/>
  <c r="H33" i="166" s="1"/>
  <c r="K33" i="166" s="1"/>
  <c r="L33" i="166" s="1"/>
  <c r="D44" i="164"/>
  <c r="F44" i="164" s="1"/>
  <c r="H44" i="164" s="1"/>
  <c r="K44" i="164" s="1"/>
  <c r="D39" i="166"/>
  <c r="F39" i="166" s="1"/>
  <c r="H39" i="166" s="1"/>
  <c r="K39" i="166" s="1"/>
  <c r="F26" i="159"/>
  <c r="H26" i="159" s="1"/>
  <c r="K26" i="159" s="1"/>
  <c r="D15" i="165"/>
  <c r="F15" i="165" s="1"/>
  <c r="H15" i="165" s="1"/>
  <c r="K15" i="165" s="1"/>
  <c r="D43" i="166"/>
  <c r="F43" i="166" s="1"/>
  <c r="H43" i="166" s="1"/>
  <c r="K43" i="166" s="1"/>
  <c r="D40" i="166"/>
  <c r="F40" i="166" s="1"/>
  <c r="H40" i="166" s="1"/>
  <c r="K40" i="166" s="1"/>
  <c r="L40" i="166" s="1"/>
  <c r="D25" i="166"/>
  <c r="F25" i="166" s="1"/>
  <c r="H25" i="166" s="1"/>
  <c r="K25" i="166" s="1"/>
  <c r="J25" i="166" s="1"/>
  <c r="F9" i="178"/>
  <c r="H9" i="178"/>
  <c r="K9" i="178" s="1"/>
  <c r="D30" i="166"/>
  <c r="F30" i="166" s="1"/>
  <c r="H30" i="166" s="1"/>
  <c r="K30" i="166" s="1"/>
  <c r="F12" i="178"/>
  <c r="H12" i="178" s="1"/>
  <c r="K12" i="178" s="1"/>
  <c r="D31" i="166"/>
  <c r="F31" i="166" s="1"/>
  <c r="H31" i="166" s="1"/>
  <c r="K31" i="166" s="1"/>
  <c r="C44" i="159"/>
  <c r="D43" i="164"/>
  <c r="F43" i="164" s="1"/>
  <c r="H43" i="164" s="1"/>
  <c r="K43" i="164" s="1"/>
  <c r="J43" i="164" s="1"/>
  <c r="D19" i="164"/>
  <c r="F19" i="164" s="1"/>
  <c r="H19" i="164" s="1"/>
  <c r="K19" i="164" s="1"/>
  <c r="D31" i="164"/>
  <c r="F31" i="164" s="1"/>
  <c r="H31" i="164" s="1"/>
  <c r="K31" i="164" s="1"/>
  <c r="D43" i="165"/>
  <c r="F43" i="165" s="1"/>
  <c r="H43" i="165" s="1"/>
  <c r="K43" i="165" s="1"/>
  <c r="D53" i="165"/>
  <c r="F53" i="165" s="1"/>
  <c r="H53" i="165" s="1"/>
  <c r="K53" i="165" s="1"/>
  <c r="D51" i="165"/>
  <c r="F51" i="165" s="1"/>
  <c r="H51" i="165" s="1"/>
  <c r="K51" i="165" s="1"/>
  <c r="D33" i="165"/>
  <c r="F33" i="165" s="1"/>
  <c r="H33" i="165" s="1"/>
  <c r="K33" i="165" s="1"/>
  <c r="D48" i="166"/>
  <c r="F48" i="166" s="1"/>
  <c r="H48" i="166" s="1"/>
  <c r="D28" i="166"/>
  <c r="F28" i="166" s="1"/>
  <c r="F18" i="157"/>
  <c r="H18" i="157" s="1"/>
  <c r="K18" i="157" s="1"/>
  <c r="M18" i="157" s="1"/>
  <c r="D38" i="166"/>
  <c r="F38" i="166" s="1"/>
  <c r="H38" i="166" s="1"/>
  <c r="K38" i="166" s="1"/>
  <c r="F23" i="178"/>
  <c r="H23" i="178" s="1"/>
  <c r="K23" i="178" s="1"/>
  <c r="D28" i="164"/>
  <c r="F28" i="164" s="1"/>
  <c r="H28" i="164" s="1"/>
  <c r="K28" i="164" s="1"/>
  <c r="D46" i="166"/>
  <c r="F46" i="166" s="1"/>
  <c r="H46" i="166" s="1"/>
  <c r="K46" i="166" s="1"/>
  <c r="D37" i="164"/>
  <c r="F37" i="164" s="1"/>
  <c r="H37" i="164" s="1"/>
  <c r="K37" i="164" s="1"/>
  <c r="D9" i="164"/>
  <c r="F9" i="164" s="1"/>
  <c r="H9" i="164" s="1"/>
  <c r="K9" i="164" s="1"/>
  <c r="D27" i="166"/>
  <c r="F27" i="166" s="1"/>
  <c r="H27" i="166" s="1"/>
  <c r="K27" i="166" s="1"/>
  <c r="F48" i="158"/>
  <c r="H48" i="158" s="1"/>
  <c r="K48" i="158" s="1"/>
  <c r="M48" i="158" s="1"/>
  <c r="N48" i="158" s="1"/>
  <c r="R48" i="158" s="1"/>
  <c r="Q48" i="158" s="1"/>
  <c r="D22" i="165"/>
  <c r="F22" i="165" s="1"/>
  <c r="H22" i="165" s="1"/>
  <c r="K22" i="165" s="1"/>
  <c r="D33" i="164"/>
  <c r="F33" i="164" s="1"/>
  <c r="H33" i="164" s="1"/>
  <c r="K33" i="164" s="1"/>
  <c r="D37" i="165"/>
  <c r="F37" i="165" s="1"/>
  <c r="H37" i="165" s="1"/>
  <c r="K37" i="165" s="1"/>
  <c r="L37" i="165" s="1"/>
  <c r="D7" i="165"/>
  <c r="F7" i="165" s="1"/>
  <c r="H7" i="165" s="1"/>
  <c r="K7" i="165" s="1"/>
  <c r="L7" i="165" s="1"/>
  <c r="F38" i="158"/>
  <c r="H38" i="158" s="1"/>
  <c r="K38" i="158" s="1"/>
  <c r="F46" i="159"/>
  <c r="H46" i="159" s="1"/>
  <c r="K46" i="159" s="1"/>
  <c r="D26" i="166"/>
  <c r="F26" i="166" s="1"/>
  <c r="H26" i="166" s="1"/>
  <c r="K26" i="166" s="1"/>
  <c r="F22" i="158"/>
  <c r="H22" i="158" s="1"/>
  <c r="K22" i="158" s="1"/>
  <c r="D34" i="166"/>
  <c r="F34" i="166" s="1"/>
  <c r="H34" i="166" s="1"/>
  <c r="K34" i="166" s="1"/>
  <c r="F7" i="158"/>
  <c r="H7" i="158" s="1"/>
  <c r="D23" i="164"/>
  <c r="F23" i="164" s="1"/>
  <c r="D39" i="165"/>
  <c r="F39" i="165" s="1"/>
  <c r="H39" i="165" s="1"/>
  <c r="K39" i="165" s="1"/>
  <c r="F49" i="159"/>
  <c r="D14" i="164"/>
  <c r="F14" i="164" s="1"/>
  <c r="H14" i="164" s="1"/>
  <c r="K14" i="164" s="1"/>
  <c r="D22" i="164"/>
  <c r="F22" i="164" s="1"/>
  <c r="H22" i="164" s="1"/>
  <c r="K22" i="164" s="1"/>
  <c r="D13" i="164"/>
  <c r="F13" i="164" s="1"/>
  <c r="H13" i="164" s="1"/>
  <c r="K13" i="164" s="1"/>
  <c r="D41" i="164"/>
  <c r="F41" i="164" s="1"/>
  <c r="D53" i="164"/>
  <c r="F53" i="164" s="1"/>
  <c r="H53" i="164" s="1"/>
  <c r="K53" i="164" s="1"/>
  <c r="D51" i="164"/>
  <c r="F51" i="164" s="1"/>
  <c r="H51" i="164" s="1"/>
  <c r="K51" i="164" s="1"/>
  <c r="D5" i="164"/>
  <c r="F5" i="164" s="1"/>
  <c r="H5" i="164" s="1"/>
  <c r="K5" i="164" s="1"/>
  <c r="D24" i="164"/>
  <c r="F24" i="164" s="1"/>
  <c r="H24" i="164" s="1"/>
  <c r="K24" i="164" s="1"/>
  <c r="M24" i="164" s="1"/>
  <c r="N24" i="164" s="1"/>
  <c r="R24" i="164" s="1"/>
  <c r="Q24" i="164" s="1"/>
  <c r="D25" i="164"/>
  <c r="F25" i="164" s="1"/>
  <c r="H25" i="164" s="1"/>
  <c r="K25" i="164" s="1"/>
  <c r="D45" i="164"/>
  <c r="F45" i="164" s="1"/>
  <c r="H45" i="164" s="1"/>
  <c r="K45" i="164" s="1"/>
  <c r="D15" i="164"/>
  <c r="F15" i="164" s="1"/>
  <c r="H15" i="164" s="1"/>
  <c r="K15" i="164" s="1"/>
  <c r="D29" i="164"/>
  <c r="F29" i="164" s="1"/>
  <c r="H29" i="164" s="1"/>
  <c r="K29" i="164" s="1"/>
  <c r="D34" i="164"/>
  <c r="F34" i="164" s="1"/>
  <c r="D50" i="164"/>
  <c r="F50" i="164" s="1"/>
  <c r="H50" i="164" s="1"/>
  <c r="K50" i="164" s="1"/>
  <c r="D47" i="164"/>
  <c r="F47" i="164" s="1"/>
  <c r="H47" i="164" s="1"/>
  <c r="K47" i="164" s="1"/>
  <c r="D36" i="164"/>
  <c r="F36" i="164" s="1"/>
  <c r="D11" i="164"/>
  <c r="F11" i="164" s="1"/>
  <c r="H11" i="164" s="1"/>
  <c r="K11" i="164" s="1"/>
  <c r="D8" i="164"/>
  <c r="F8" i="164" s="1"/>
  <c r="H8" i="164" s="1"/>
  <c r="K8" i="164" s="1"/>
  <c r="D30" i="164"/>
  <c r="F30" i="164" s="1"/>
  <c r="H30" i="164" s="1"/>
  <c r="K30" i="164" s="1"/>
  <c r="D32" i="164"/>
  <c r="F32" i="164" s="1"/>
  <c r="H32" i="164" s="1"/>
  <c r="K32" i="164" s="1"/>
  <c r="L32" i="164" s="1"/>
  <c r="D25" i="165"/>
  <c r="F25" i="165" s="1"/>
  <c r="H25" i="165" s="1"/>
  <c r="K25" i="165" s="1"/>
  <c r="D31" i="165"/>
  <c r="F31" i="165" s="1"/>
  <c r="D40" i="165"/>
  <c r="F40" i="165" s="1"/>
  <c r="H40" i="165" s="1"/>
  <c r="K40" i="165" s="1"/>
  <c r="D21" i="165"/>
  <c r="F21" i="165" s="1"/>
  <c r="H21" i="165" s="1"/>
  <c r="K21" i="165" s="1"/>
  <c r="L21" i="165" s="1"/>
  <c r="D5" i="165"/>
  <c r="F5" i="165" s="1"/>
  <c r="H5" i="165" s="1"/>
  <c r="K5" i="165" s="1"/>
  <c r="D42" i="165"/>
  <c r="F42" i="165" s="1"/>
  <c r="H42" i="165" s="1"/>
  <c r="K42" i="165" s="1"/>
  <c r="D28" i="165"/>
  <c r="D48" i="165"/>
  <c r="F48" i="165" s="1"/>
  <c r="H48" i="165" s="1"/>
  <c r="K48" i="165" s="1"/>
  <c r="D10" i="165"/>
  <c r="F10" i="165" s="1"/>
  <c r="H10" i="165" s="1"/>
  <c r="K10" i="165" s="1"/>
  <c r="D12" i="165"/>
  <c r="F12" i="165" s="1"/>
  <c r="H12" i="165" s="1"/>
  <c r="K12" i="165" s="1"/>
  <c r="D50" i="165"/>
  <c r="F50" i="165" s="1"/>
  <c r="H50" i="165" s="1"/>
  <c r="D19" i="165"/>
  <c r="F19" i="165" s="1"/>
  <c r="H19" i="165" s="1"/>
  <c r="K19" i="165" s="1"/>
  <c r="D49" i="165"/>
  <c r="F49" i="165" s="1"/>
  <c r="D18" i="165"/>
  <c r="F18" i="165" s="1"/>
  <c r="H18" i="165" s="1"/>
  <c r="K18" i="165" s="1"/>
  <c r="L18" i="165" s="1"/>
  <c r="D36" i="165"/>
  <c r="F36" i="165" s="1"/>
  <c r="H36" i="165" s="1"/>
  <c r="K36" i="165" s="1"/>
  <c r="L36" i="165" s="1"/>
  <c r="D16" i="165"/>
  <c r="F16" i="165" s="1"/>
  <c r="H16" i="165" s="1"/>
  <c r="K16" i="165" s="1"/>
  <c r="D8" i="165"/>
  <c r="F8" i="165" s="1"/>
  <c r="H8" i="165" s="1"/>
  <c r="K8" i="165" s="1"/>
  <c r="D44" i="165"/>
  <c r="F44" i="165" s="1"/>
  <c r="H44" i="165" s="1"/>
  <c r="K44" i="165" s="1"/>
  <c r="D46" i="165"/>
  <c r="F46" i="165" s="1"/>
  <c r="H46" i="165" s="1"/>
  <c r="K46" i="165" s="1"/>
  <c r="D14" i="165"/>
  <c r="F14" i="165" s="1"/>
  <c r="D27" i="165"/>
  <c r="F27" i="165" s="1"/>
  <c r="D53" i="166"/>
  <c r="F53" i="166" s="1"/>
  <c r="H53" i="166" s="1"/>
  <c r="K53" i="166" s="1"/>
  <c r="F52" i="158"/>
  <c r="H52" i="158" s="1"/>
  <c r="K52" i="158" s="1"/>
  <c r="M52" i="158" s="1"/>
  <c r="N52" i="158" s="1"/>
  <c r="R52" i="158" s="1"/>
  <c r="Q52" i="158" s="1"/>
  <c r="D27" i="164"/>
  <c r="F27" i="164" s="1"/>
  <c r="H27" i="164" s="1"/>
  <c r="K27" i="164" s="1"/>
  <c r="D41" i="165"/>
  <c r="F41" i="165" s="1"/>
  <c r="H41" i="165" s="1"/>
  <c r="K41" i="165" s="1"/>
  <c r="J41" i="165" s="1"/>
  <c r="D46" i="161"/>
  <c r="F51" i="158"/>
  <c r="H51" i="158" s="1"/>
  <c r="D38" i="164"/>
  <c r="F38" i="164" s="1"/>
  <c r="H38" i="164" s="1"/>
  <c r="K38" i="164" s="1"/>
  <c r="D35" i="165"/>
  <c r="F35" i="165" s="1"/>
  <c r="H35" i="165" s="1"/>
  <c r="K35" i="165" s="1"/>
  <c r="J35" i="165" s="1"/>
  <c r="F48" i="159"/>
  <c r="H48" i="159" s="1"/>
  <c r="K48" i="159" s="1"/>
  <c r="B28" i="160"/>
  <c r="H12" i="153"/>
  <c r="K12" i="153" s="1"/>
  <c r="J53" i="153"/>
  <c r="J12" i="149"/>
  <c r="L12" i="149"/>
  <c r="M12" i="149" s="1"/>
  <c r="Q12" i="149" s="1"/>
  <c r="P12" i="149" s="1"/>
  <c r="K22" i="149"/>
  <c r="J22" i="149" s="1"/>
  <c r="J10" i="104"/>
  <c r="H53" i="147"/>
  <c r="K53" i="147" s="1"/>
  <c r="L53" i="147" s="1"/>
  <c r="M53" i="147" s="1"/>
  <c r="Q53" i="147" s="1"/>
  <c r="P53" i="147" s="1"/>
  <c r="D34" i="116"/>
  <c r="F19" i="147"/>
  <c r="L6" i="150"/>
  <c r="M6" i="150" s="1"/>
  <c r="Q6" i="150" s="1"/>
  <c r="P6" i="150" s="1"/>
  <c r="H30" i="147"/>
  <c r="D52" i="116"/>
  <c r="F52" i="116" s="1"/>
  <c r="H52" i="116" s="1"/>
  <c r="K52" i="116" s="1"/>
  <c r="L42" i="171"/>
  <c r="M42" i="171" s="1"/>
  <c r="Q42" i="171" s="1"/>
  <c r="P42" i="171" s="1"/>
  <c r="J42" i="171"/>
  <c r="D24" i="117"/>
  <c r="F24" i="117" s="1"/>
  <c r="H24" i="117" s="1"/>
  <c r="K24" i="117" s="1"/>
  <c r="J45" i="171"/>
  <c r="L45" i="171"/>
  <c r="M45" i="171" s="1"/>
  <c r="Q45" i="171" s="1"/>
  <c r="P45" i="171" s="1"/>
  <c r="D23" i="113"/>
  <c r="L44" i="105"/>
  <c r="J44" i="105"/>
  <c r="F51" i="99"/>
  <c r="H51" i="99" s="1"/>
  <c r="K51" i="99" s="1"/>
  <c r="J51" i="99" s="1"/>
  <c r="D5" i="100"/>
  <c r="F5" i="111"/>
  <c r="F5" i="125"/>
  <c r="J36" i="130"/>
  <c r="L36" i="130"/>
  <c r="M36" i="130" s="1"/>
  <c r="F38" i="179"/>
  <c r="H38" i="179" s="1"/>
  <c r="K38" i="179" s="1"/>
  <c r="L47" i="106"/>
  <c r="M47" i="106" s="1"/>
  <c r="Q47" i="106" s="1"/>
  <c r="P47" i="106" s="1"/>
  <c r="D45" i="99"/>
  <c r="J51" i="110"/>
  <c r="L51" i="110"/>
  <c r="M51" i="110" s="1"/>
  <c r="Q51" i="110" s="1"/>
  <c r="P51" i="110" s="1"/>
  <c r="L52" i="106"/>
  <c r="M52" i="106" s="1"/>
  <c r="Q52" i="106" s="1"/>
  <c r="P52" i="106" s="1"/>
  <c r="J52" i="106"/>
  <c r="J6" i="128"/>
  <c r="L6" i="128"/>
  <c r="M6" i="128" s="1"/>
  <c r="Q6" i="128" s="1"/>
  <c r="P6" i="128" s="1"/>
  <c r="J50" i="124"/>
  <c r="J24" i="110"/>
  <c r="D54" i="148"/>
  <c r="F54" i="148" s="1"/>
  <c r="H54" i="148" s="1"/>
  <c r="K54" i="148" s="1"/>
  <c r="B4" i="160"/>
  <c r="B36" i="160"/>
  <c r="B34" i="160"/>
  <c r="C40" i="158"/>
  <c r="F40" i="158"/>
  <c r="H40" i="158" s="1"/>
  <c r="K40" i="158" s="1"/>
  <c r="M40" i="158" s="1"/>
  <c r="C10" i="158"/>
  <c r="F10" i="158"/>
  <c r="H10" i="158" s="1"/>
  <c r="K10" i="158" s="1"/>
  <c r="C35" i="160"/>
  <c r="F11" i="157"/>
  <c r="H11" i="157" s="1"/>
  <c r="K11" i="157" s="1"/>
  <c r="J11" i="157" s="1"/>
  <c r="C11" i="157"/>
  <c r="D23" i="165"/>
  <c r="F23" i="165" s="1"/>
  <c r="D16" i="161"/>
  <c r="D49" i="164"/>
  <c r="F49" i="164" s="1"/>
  <c r="H49" i="164" s="1"/>
  <c r="K49" i="164" s="1"/>
  <c r="F53" i="159"/>
  <c r="C53" i="159"/>
  <c r="F50" i="157"/>
  <c r="H50" i="157" s="1"/>
  <c r="K50" i="157" s="1"/>
  <c r="J50" i="157" s="1"/>
  <c r="C50" i="157"/>
  <c r="C19" i="159"/>
  <c r="F19" i="159"/>
  <c r="H19" i="159" s="1"/>
  <c r="K19" i="159" s="1"/>
  <c r="F22" i="178"/>
  <c r="H22" i="178" s="1"/>
  <c r="K22" i="178" s="1"/>
  <c r="C22" i="178"/>
  <c r="D39" i="164"/>
  <c r="F39" i="164" s="1"/>
  <c r="H39" i="164" s="1"/>
  <c r="F47" i="159"/>
  <c r="H47" i="159" s="1"/>
  <c r="K47" i="159" s="1"/>
  <c r="J47" i="159" s="1"/>
  <c r="C47" i="159"/>
  <c r="D6" i="165"/>
  <c r="F6" i="165" s="1"/>
  <c r="H6" i="165" s="1"/>
  <c r="K6" i="165" s="1"/>
  <c r="J6" i="165" s="1"/>
  <c r="C21" i="157"/>
  <c r="F21" i="157"/>
  <c r="H21" i="157" s="1"/>
  <c r="F54" i="178"/>
  <c r="H54" i="178" s="1"/>
  <c r="K54" i="178" s="1"/>
  <c r="C54" i="178"/>
  <c r="D47" i="165"/>
  <c r="F47" i="165" s="1"/>
  <c r="H47" i="165" s="1"/>
  <c r="K47" i="165" s="1"/>
  <c r="C19" i="157"/>
  <c r="F19" i="157"/>
  <c r="H19" i="157" s="1"/>
  <c r="C18" i="160"/>
  <c r="C40" i="159"/>
  <c r="F40" i="159"/>
  <c r="H40" i="159" s="1"/>
  <c r="K40" i="159" s="1"/>
  <c r="J40" i="159" s="1"/>
  <c r="F43" i="159"/>
  <c r="H43" i="159" s="1"/>
  <c r="C43" i="159"/>
  <c r="C17" i="178"/>
  <c r="F17" i="178"/>
  <c r="H17" i="178" s="1"/>
  <c r="K17" i="178" s="1"/>
  <c r="D12" i="161"/>
  <c r="F12" i="161" s="1"/>
  <c r="D40" i="164"/>
  <c r="F40" i="164" s="1"/>
  <c r="H40" i="164" s="1"/>
  <c r="D52" i="164"/>
  <c r="F52" i="164" s="1"/>
  <c r="H52" i="164" s="1"/>
  <c r="K52" i="164" s="1"/>
  <c r="F12" i="158"/>
  <c r="H12" i="158" s="1"/>
  <c r="K12" i="158" s="1"/>
  <c r="L12" i="158" s="1"/>
  <c r="C12" i="158"/>
  <c r="D42" i="166"/>
  <c r="F42" i="166" s="1"/>
  <c r="H42" i="166" s="1"/>
  <c r="K42" i="166" s="1"/>
  <c r="F32" i="159"/>
  <c r="H32" i="159" s="1"/>
  <c r="K32" i="159" s="1"/>
  <c r="C32" i="159"/>
  <c r="F42" i="178"/>
  <c r="H42" i="178" s="1"/>
  <c r="K42" i="178" s="1"/>
  <c r="M42" i="178" s="1"/>
  <c r="N42" i="178" s="1"/>
  <c r="R42" i="178" s="1"/>
  <c r="Q42" i="178" s="1"/>
  <c r="C42" i="178"/>
  <c r="F27" i="157"/>
  <c r="C27" i="157"/>
  <c r="F43" i="158"/>
  <c r="H43" i="158" s="1"/>
  <c r="K43" i="158" s="1"/>
  <c r="C43" i="158"/>
  <c r="F46" i="158"/>
  <c r="H46" i="158" s="1"/>
  <c r="C42" i="160"/>
  <c r="C43" i="157"/>
  <c r="F43" i="157"/>
  <c r="C35" i="157"/>
  <c r="F35" i="157"/>
  <c r="C34" i="160"/>
  <c r="C5" i="178"/>
  <c r="F5" i="178"/>
  <c r="H5" i="178" s="1"/>
  <c r="K5" i="178" s="1"/>
  <c r="M5" i="178" s="1"/>
  <c r="N5" i="178" s="1"/>
  <c r="R5" i="178" s="1"/>
  <c r="Q5" i="178" s="1"/>
  <c r="F35" i="178"/>
  <c r="H35" i="178" s="1"/>
  <c r="K35" i="178" s="1"/>
  <c r="C35" i="178"/>
  <c r="F25" i="158"/>
  <c r="H25" i="158" s="1"/>
  <c r="C25" i="158"/>
  <c r="C29" i="159"/>
  <c r="F29" i="159"/>
  <c r="H29" i="159" s="1"/>
  <c r="K29" i="159" s="1"/>
  <c r="L29" i="159" s="1"/>
  <c r="C21" i="159"/>
  <c r="F21" i="159"/>
  <c r="H21" i="159" s="1"/>
  <c r="K21" i="159" s="1"/>
  <c r="L21" i="159" s="1"/>
  <c r="D20" i="165"/>
  <c r="F20" i="165" s="1"/>
  <c r="H20" i="165" s="1"/>
  <c r="K20" i="165" s="1"/>
  <c r="M20" i="165" s="1"/>
  <c r="N20" i="165" s="1"/>
  <c r="R20" i="165" s="1"/>
  <c r="Q20" i="165" s="1"/>
  <c r="F27" i="158"/>
  <c r="H27" i="158" s="1"/>
  <c r="K27" i="158" s="1"/>
  <c r="M27" i="158" s="1"/>
  <c r="N27" i="158" s="1"/>
  <c r="R27" i="158" s="1"/>
  <c r="Q27" i="158" s="1"/>
  <c r="C27" i="158"/>
  <c r="C31" i="158"/>
  <c r="F31" i="158"/>
  <c r="H31" i="158" s="1"/>
  <c r="K31" i="158" s="1"/>
  <c r="M31" i="158" s="1"/>
  <c r="N31" i="158" s="1"/>
  <c r="R31" i="158" s="1"/>
  <c r="Q31" i="158" s="1"/>
  <c r="F38" i="178"/>
  <c r="H38" i="178" s="1"/>
  <c r="K38" i="178" s="1"/>
  <c r="L38" i="178" s="1"/>
  <c r="C38" i="178"/>
  <c r="C19" i="158"/>
  <c r="F19" i="158"/>
  <c r="C13" i="159"/>
  <c r="F13" i="159"/>
  <c r="H13" i="159" s="1"/>
  <c r="C26" i="160"/>
  <c r="F54" i="157"/>
  <c r="C53" i="160"/>
  <c r="C15" i="157"/>
  <c r="F15" i="157"/>
  <c r="F14" i="178"/>
  <c r="C14" i="178"/>
  <c r="D9" i="165"/>
  <c r="F9" i="165" s="1"/>
  <c r="F49" i="158"/>
  <c r="C49" i="158"/>
  <c r="D12" i="164"/>
  <c r="D11" i="165"/>
  <c r="F11" i="165" s="1"/>
  <c r="H11" i="165" s="1"/>
  <c r="K11" i="165" s="1"/>
  <c r="C7" i="178"/>
  <c r="F7" i="178"/>
  <c r="H7" i="178" s="1"/>
  <c r="K7" i="178" s="1"/>
  <c r="C20" i="159"/>
  <c r="F20" i="159"/>
  <c r="H20" i="159" s="1"/>
  <c r="K20" i="159" s="1"/>
  <c r="C29" i="158"/>
  <c r="F29" i="158"/>
  <c r="H29" i="158" s="1"/>
  <c r="K29" i="158" s="1"/>
  <c r="J29" i="158" s="1"/>
  <c r="D45" i="165"/>
  <c r="F45" i="165" s="1"/>
  <c r="H45" i="165" s="1"/>
  <c r="K45" i="165" s="1"/>
  <c r="F49" i="157"/>
  <c r="H49" i="157" s="1"/>
  <c r="K49" i="157" s="1"/>
  <c r="J49" i="157" s="1"/>
  <c r="C49" i="157"/>
  <c r="D50" i="166"/>
  <c r="F50" i="166" s="1"/>
  <c r="D24" i="165"/>
  <c r="F24" i="165" s="1"/>
  <c r="H24" i="165" s="1"/>
  <c r="K24" i="165" s="1"/>
  <c r="F11" i="158"/>
  <c r="H11" i="158" s="1"/>
  <c r="K11" i="158" s="1"/>
  <c r="C11" i="158"/>
  <c r="C32" i="158"/>
  <c r="F32" i="158"/>
  <c r="H32" i="158" s="1"/>
  <c r="K32" i="158" s="1"/>
  <c r="M32" i="158" s="1"/>
  <c r="N32" i="158" s="1"/>
  <c r="R32" i="158" s="1"/>
  <c r="Q32" i="158" s="1"/>
  <c r="F45" i="158"/>
  <c r="H45" i="158" s="1"/>
  <c r="K45" i="158" s="1"/>
  <c r="C45" i="158"/>
  <c r="C5" i="158"/>
  <c r="F5" i="158"/>
  <c r="H5" i="158" s="1"/>
  <c r="K5" i="158" s="1"/>
  <c r="F51" i="159"/>
  <c r="H51" i="159" s="1"/>
  <c r="K51" i="159" s="1"/>
  <c r="C51" i="159"/>
  <c r="D36" i="166"/>
  <c r="F36" i="166" s="1"/>
  <c r="H36" i="166" s="1"/>
  <c r="F51" i="157"/>
  <c r="C51" i="157"/>
  <c r="F34" i="159"/>
  <c r="H34" i="159" s="1"/>
  <c r="K34" i="159" s="1"/>
  <c r="L34" i="159" s="1"/>
  <c r="C34" i="159"/>
  <c r="F24" i="159"/>
  <c r="H24" i="159" s="1"/>
  <c r="K24" i="159" s="1"/>
  <c r="C24" i="159"/>
  <c r="F23" i="159"/>
  <c r="H23" i="159" s="1"/>
  <c r="C23" i="159"/>
  <c r="C15" i="158"/>
  <c r="F15" i="158"/>
  <c r="H15" i="158" s="1"/>
  <c r="K15" i="158" s="1"/>
  <c r="F37" i="157"/>
  <c r="C37" i="157"/>
  <c r="D14" i="161"/>
  <c r="F14" i="161" s="1"/>
  <c r="D20" i="161"/>
  <c r="D39" i="161"/>
  <c r="B38" i="168"/>
  <c r="M7" i="165"/>
  <c r="N7" i="165" s="1"/>
  <c r="R7" i="165" s="1"/>
  <c r="Q7" i="165" s="1"/>
  <c r="J7" i="165"/>
  <c r="C54" i="159"/>
  <c r="F54" i="159"/>
  <c r="H54" i="159" s="1"/>
  <c r="K54" i="159" s="1"/>
  <c r="D32" i="165"/>
  <c r="F32" i="165" s="1"/>
  <c r="H32" i="165" s="1"/>
  <c r="K32" i="165" s="1"/>
  <c r="F35" i="158"/>
  <c r="H35" i="158" s="1"/>
  <c r="C35" i="158"/>
  <c r="C16" i="157"/>
  <c r="F16" i="157"/>
  <c r="F29" i="157"/>
  <c r="H29" i="157" s="1"/>
  <c r="K29" i="157" s="1"/>
  <c r="C29" i="157"/>
  <c r="C43" i="178"/>
  <c r="F43" i="178"/>
  <c r="H43" i="178" s="1"/>
  <c r="K43" i="178" s="1"/>
  <c r="D54" i="166"/>
  <c r="F54" i="166" s="1"/>
  <c r="H54" i="166" s="1"/>
  <c r="K54" i="166" s="1"/>
  <c r="C42" i="159"/>
  <c r="F42" i="159"/>
  <c r="H42" i="159" s="1"/>
  <c r="K42" i="159" s="1"/>
  <c r="C8" i="158"/>
  <c r="F8" i="158"/>
  <c r="C25" i="159"/>
  <c r="F25" i="159"/>
  <c r="H25" i="159" s="1"/>
  <c r="K25" i="159" s="1"/>
  <c r="J46" i="159"/>
  <c r="F22" i="159"/>
  <c r="H22" i="159" s="1"/>
  <c r="K22" i="159" s="1"/>
  <c r="C22" i="159"/>
  <c r="F22" i="157"/>
  <c r="H22" i="157" s="1"/>
  <c r="C22" i="157"/>
  <c r="C21" i="160"/>
  <c r="F28" i="157"/>
  <c r="H28" i="157" s="1"/>
  <c r="K28" i="157" s="1"/>
  <c r="C28" i="157"/>
  <c r="F46" i="157"/>
  <c r="C46" i="157"/>
  <c r="C45" i="160"/>
  <c r="C34" i="178"/>
  <c r="F34" i="178"/>
  <c r="H34" i="178" s="1"/>
  <c r="K34" i="178" s="1"/>
  <c r="L34" i="178" s="1"/>
  <c r="D17" i="161"/>
  <c r="F17" i="161" s="1"/>
  <c r="D47" i="166"/>
  <c r="F47" i="166" s="1"/>
  <c r="H47" i="166" s="1"/>
  <c r="K47" i="166" s="1"/>
  <c r="F39" i="159"/>
  <c r="H39" i="159" s="1"/>
  <c r="K39" i="159" s="1"/>
  <c r="C39" i="159"/>
  <c r="F30" i="158"/>
  <c r="H30" i="158" s="1"/>
  <c r="K30" i="158" s="1"/>
  <c r="J30" i="158" s="1"/>
  <c r="C30" i="158"/>
  <c r="D29" i="161"/>
  <c r="F29" i="161" s="1"/>
  <c r="H29" i="161" s="1"/>
  <c r="D37" i="161"/>
  <c r="F37" i="161" s="1"/>
  <c r="J40" i="165"/>
  <c r="L15" i="164"/>
  <c r="D24" i="161"/>
  <c r="F24" i="161" s="1"/>
  <c r="H24" i="161" s="1"/>
  <c r="K24" i="161" s="1"/>
  <c r="J24" i="161" s="1"/>
  <c r="D42" i="161"/>
  <c r="F42" i="161" s="1"/>
  <c r="C15" i="178"/>
  <c r="F15" i="178"/>
  <c r="H15" i="178" s="1"/>
  <c r="K15" i="178" s="1"/>
  <c r="J15" i="178" s="1"/>
  <c r="F26" i="157"/>
  <c r="H26" i="157" s="1"/>
  <c r="C26" i="157"/>
  <c r="D7" i="164"/>
  <c r="F7" i="164" s="1"/>
  <c r="H7" i="164" s="1"/>
  <c r="K7" i="164" s="1"/>
  <c r="F18" i="158"/>
  <c r="H18" i="158" s="1"/>
  <c r="K18" i="158" s="1"/>
  <c r="C18" i="158"/>
  <c r="F36" i="157"/>
  <c r="C36" i="157"/>
  <c r="F38" i="159"/>
  <c r="H38" i="159" s="1"/>
  <c r="C38" i="159"/>
  <c r="F52" i="157"/>
  <c r="H52" i="157" s="1"/>
  <c r="K52" i="157" s="1"/>
  <c r="C52" i="157"/>
  <c r="F32" i="157"/>
  <c r="C32" i="157"/>
  <c r="C31" i="160"/>
  <c r="D15" i="161"/>
  <c r="F15" i="161" s="1"/>
  <c r="B14" i="168"/>
  <c r="F54" i="158"/>
  <c r="H54" i="158" s="1"/>
  <c r="K54" i="158" s="1"/>
  <c r="J54" i="158" s="1"/>
  <c r="C54" i="158"/>
  <c r="D11" i="161"/>
  <c r="F34" i="157"/>
  <c r="H34" i="157" s="1"/>
  <c r="C34" i="157"/>
  <c r="C33" i="160"/>
  <c r="F50" i="178"/>
  <c r="H50" i="178" s="1"/>
  <c r="K50" i="178" s="1"/>
  <c r="C50" i="178"/>
  <c r="D29" i="166"/>
  <c r="F29" i="166" s="1"/>
  <c r="C30" i="159"/>
  <c r="F30" i="159"/>
  <c r="H30" i="159" s="1"/>
  <c r="K30" i="159" s="1"/>
  <c r="J30" i="159" s="1"/>
  <c r="C12" i="159"/>
  <c r="F12" i="159"/>
  <c r="H12" i="159" s="1"/>
  <c r="K12" i="159" s="1"/>
  <c r="M12" i="159" s="1"/>
  <c r="N12" i="159" s="1"/>
  <c r="R12" i="159" s="1"/>
  <c r="Q12" i="159" s="1"/>
  <c r="D40" i="161"/>
  <c r="F40" i="161" s="1"/>
  <c r="H40" i="161" s="1"/>
  <c r="K40" i="161" s="1"/>
  <c r="J40" i="161" s="1"/>
  <c r="D32" i="161"/>
  <c r="F32" i="161" s="1"/>
  <c r="H32" i="161" s="1"/>
  <c r="K32" i="161" s="1"/>
  <c r="F35" i="159"/>
  <c r="H35" i="159" s="1"/>
  <c r="K35" i="159" s="1"/>
  <c r="C35" i="159"/>
  <c r="C20" i="158"/>
  <c r="F20" i="158"/>
  <c r="H20" i="158" s="1"/>
  <c r="K20" i="158" s="1"/>
  <c r="M20" i="158" s="1"/>
  <c r="N20" i="158" s="1"/>
  <c r="R20" i="158" s="1"/>
  <c r="Q20" i="158" s="1"/>
  <c r="F36" i="158"/>
  <c r="H36" i="158" s="1"/>
  <c r="K36" i="158" s="1"/>
  <c r="C36" i="158"/>
  <c r="D36" i="161"/>
  <c r="M33" i="165"/>
  <c r="N33" i="165" s="1"/>
  <c r="R33" i="165" s="1"/>
  <c r="Q33" i="165" s="1"/>
  <c r="D18" i="164"/>
  <c r="F18" i="164" s="1"/>
  <c r="H18" i="164" s="1"/>
  <c r="K18" i="164" s="1"/>
  <c r="C22" i="160"/>
  <c r="F17" i="158"/>
  <c r="H17" i="158" s="1"/>
  <c r="K17" i="158" s="1"/>
  <c r="J17" i="158" s="1"/>
  <c r="C17" i="158"/>
  <c r="F42" i="158"/>
  <c r="H42" i="158" s="1"/>
  <c r="K42" i="158" s="1"/>
  <c r="J42" i="158" s="1"/>
  <c r="C42" i="158"/>
  <c r="F20" i="157"/>
  <c r="H20" i="157" s="1"/>
  <c r="K20" i="157" s="1"/>
  <c r="J20" i="157" s="1"/>
  <c r="C20" i="157"/>
  <c r="C49" i="178"/>
  <c r="F49" i="178"/>
  <c r="H49" i="178" s="1"/>
  <c r="F47" i="157"/>
  <c r="C47" i="157"/>
  <c r="D44" i="166"/>
  <c r="F44" i="166" s="1"/>
  <c r="H44" i="166" s="1"/>
  <c r="K44" i="166" s="1"/>
  <c r="J44" i="166" s="1"/>
  <c r="C46" i="178"/>
  <c r="F46" i="178"/>
  <c r="H46" i="178" s="1"/>
  <c r="K46" i="178" s="1"/>
  <c r="M46" i="178" s="1"/>
  <c r="N46" i="178" s="1"/>
  <c r="R46" i="178" s="1"/>
  <c r="Q46" i="178" s="1"/>
  <c r="D30" i="161"/>
  <c r="D26" i="161"/>
  <c r="F8" i="159"/>
  <c r="H8" i="159" s="1"/>
  <c r="K8" i="159" s="1"/>
  <c r="D45" i="161"/>
  <c r="F45" i="161" s="1"/>
  <c r="M5" i="165"/>
  <c r="N5" i="165" s="1"/>
  <c r="R5" i="165" s="1"/>
  <c r="Q5" i="165" s="1"/>
  <c r="F8" i="157"/>
  <c r="H8" i="157" s="1"/>
  <c r="K8" i="157" s="1"/>
  <c r="C8" i="157"/>
  <c r="D19" i="161"/>
  <c r="F42" i="157"/>
  <c r="H42" i="157" s="1"/>
  <c r="K42" i="157" s="1"/>
  <c r="C41" i="160"/>
  <c r="F53" i="158"/>
  <c r="H53" i="158" s="1"/>
  <c r="K53" i="158" s="1"/>
  <c r="L53" i="158" s="1"/>
  <c r="C53" i="158"/>
  <c r="F28" i="158"/>
  <c r="C28" i="158"/>
  <c r="C39" i="157"/>
  <c r="F39" i="157"/>
  <c r="C31" i="157"/>
  <c r="F31" i="157"/>
  <c r="C53" i="178"/>
  <c r="F53" i="178"/>
  <c r="H53" i="178" s="1"/>
  <c r="K53" i="178" s="1"/>
  <c r="C36" i="178"/>
  <c r="F36" i="178"/>
  <c r="H36" i="178" s="1"/>
  <c r="K36" i="178" s="1"/>
  <c r="M36" i="178" s="1"/>
  <c r="N36" i="178" s="1"/>
  <c r="R36" i="178" s="1"/>
  <c r="Q36" i="178" s="1"/>
  <c r="F25" i="157"/>
  <c r="H25" i="157" s="1"/>
  <c r="K25" i="157" s="1"/>
  <c r="C25" i="157"/>
  <c r="F13" i="157"/>
  <c r="H13" i="157" s="1"/>
  <c r="K13" i="157" s="1"/>
  <c r="M13" i="157" s="1"/>
  <c r="N13" i="157" s="1"/>
  <c r="R13" i="157" s="1"/>
  <c r="Q13" i="157" s="1"/>
  <c r="C13" i="157"/>
  <c r="D35" i="161"/>
  <c r="F35" i="161" s="1"/>
  <c r="H35" i="161" s="1"/>
  <c r="K35" i="161" s="1"/>
  <c r="M35" i="161" s="1"/>
  <c r="N35" i="161" s="1"/>
  <c r="R35" i="161" s="1"/>
  <c r="Q35" i="161" s="1"/>
  <c r="D13" i="165"/>
  <c r="F13" i="165" s="1"/>
  <c r="H13" i="165" s="1"/>
  <c r="K13" i="165" s="1"/>
  <c r="J13" i="165" s="1"/>
  <c r="D34" i="161"/>
  <c r="C47" i="178"/>
  <c r="F47" i="178"/>
  <c r="H47" i="178"/>
  <c r="K47" i="178" s="1"/>
  <c r="C27" i="159"/>
  <c r="F27" i="159"/>
  <c r="H27" i="159" s="1"/>
  <c r="K27" i="159" s="1"/>
  <c r="C7" i="159"/>
  <c r="F7" i="159"/>
  <c r="H7" i="159" s="1"/>
  <c r="K7" i="159" s="1"/>
  <c r="F54" i="165"/>
  <c r="H54" i="165" s="1"/>
  <c r="K54" i="165" s="1"/>
  <c r="B27" i="168"/>
  <c r="D28" i="161"/>
  <c r="F28" i="161" s="1"/>
  <c r="H28" i="161" s="1"/>
  <c r="K28" i="161" s="1"/>
  <c r="C5" i="159"/>
  <c r="F5" i="159"/>
  <c r="H5" i="159" s="1"/>
  <c r="K5" i="159" s="1"/>
  <c r="J5" i="159" s="1"/>
  <c r="C9" i="158"/>
  <c r="F9" i="158"/>
  <c r="H9" i="158" s="1"/>
  <c r="K9" i="158" s="1"/>
  <c r="J9" i="158" s="1"/>
  <c r="F53" i="157"/>
  <c r="C53" i="157"/>
  <c r="C52" i="160"/>
  <c r="F5" i="157"/>
  <c r="H5" i="157" s="1"/>
  <c r="C4" i="160"/>
  <c r="C5" i="157"/>
  <c r="C17" i="157"/>
  <c r="F17" i="157"/>
  <c r="C16" i="160"/>
  <c r="C23" i="158"/>
  <c r="F23" i="158"/>
  <c r="H23" i="158" s="1"/>
  <c r="K23" i="158" s="1"/>
  <c r="J23" i="158" s="1"/>
  <c r="F28" i="159"/>
  <c r="H28" i="159" s="1"/>
  <c r="K28" i="159" s="1"/>
  <c r="C28" i="159"/>
  <c r="D33" i="161"/>
  <c r="B32" i="168"/>
  <c r="D51" i="161"/>
  <c r="C34" i="158"/>
  <c r="F34" i="158"/>
  <c r="F13" i="158"/>
  <c r="H13" i="158" s="1"/>
  <c r="K13" i="158" s="1"/>
  <c r="J13" i="158" s="1"/>
  <c r="C13" i="158"/>
  <c r="C24" i="158"/>
  <c r="F24" i="158"/>
  <c r="H24" i="158" s="1"/>
  <c r="K24" i="158" s="1"/>
  <c r="J24" i="158" s="1"/>
  <c r="F6" i="157"/>
  <c r="H6" i="157" s="1"/>
  <c r="C6" i="157"/>
  <c r="B7" i="168"/>
  <c r="D8" i="161"/>
  <c r="F8" i="161" s="1"/>
  <c r="L42" i="165"/>
  <c r="C45" i="159"/>
  <c r="F45" i="159"/>
  <c r="H45" i="159" s="1"/>
  <c r="K45" i="159" s="1"/>
  <c r="C16" i="159"/>
  <c r="F16" i="159"/>
  <c r="H16" i="159" s="1"/>
  <c r="K16" i="159" s="1"/>
  <c r="F9" i="157"/>
  <c r="C8" i="160"/>
  <c r="C9" i="157"/>
  <c r="D38" i="165"/>
  <c r="D10" i="161"/>
  <c r="F10" i="161" s="1"/>
  <c r="C37" i="178"/>
  <c r="F37" i="178"/>
  <c r="H37" i="178" s="1"/>
  <c r="K37" i="178" s="1"/>
  <c r="C11" i="178"/>
  <c r="F11" i="178"/>
  <c r="H11" i="178" s="1"/>
  <c r="K11" i="178" s="1"/>
  <c r="J11" i="178" s="1"/>
  <c r="D26" i="164"/>
  <c r="F26" i="164" s="1"/>
  <c r="H26" i="164" s="1"/>
  <c r="K26" i="164" s="1"/>
  <c r="J26" i="164" s="1"/>
  <c r="C38" i="157"/>
  <c r="F38" i="157"/>
  <c r="H38" i="157" s="1"/>
  <c r="K38" i="157" s="1"/>
  <c r="C37" i="160"/>
  <c r="D50" i="161"/>
  <c r="F50" i="161" s="1"/>
  <c r="B49" i="168"/>
  <c r="B21" i="168"/>
  <c r="D22" i="161"/>
  <c r="F22" i="161" s="1"/>
  <c r="F19" i="178"/>
  <c r="H19" i="178" s="1"/>
  <c r="K19" i="178" s="1"/>
  <c r="M19" i="178" s="1"/>
  <c r="N19" i="178" s="1"/>
  <c r="R19" i="178" s="1"/>
  <c r="Q19" i="178" s="1"/>
  <c r="C19" i="178"/>
  <c r="J19" i="165"/>
  <c r="D52" i="161"/>
  <c r="F52" i="161" s="1"/>
  <c r="F12" i="157"/>
  <c r="H12" i="157" s="1"/>
  <c r="C12" i="157"/>
  <c r="C11" i="160"/>
  <c r="F41" i="178"/>
  <c r="H41" i="178" s="1"/>
  <c r="K41" i="178" s="1"/>
  <c r="C41" i="178"/>
  <c r="D32" i="166"/>
  <c r="F32" i="166" s="1"/>
  <c r="H32" i="166" s="1"/>
  <c r="K32" i="166" s="1"/>
  <c r="M32" i="166" s="1"/>
  <c r="N32" i="166" s="1"/>
  <c r="R32" i="166" s="1"/>
  <c r="Q32" i="166" s="1"/>
  <c r="D31" i="161"/>
  <c r="F31" i="161" s="1"/>
  <c r="H31" i="161" s="1"/>
  <c r="K31" i="161" s="1"/>
  <c r="L38" i="166"/>
  <c r="F45" i="157"/>
  <c r="C45" i="157"/>
  <c r="F44" i="178"/>
  <c r="H44" i="178" s="1"/>
  <c r="K44" i="178" s="1"/>
  <c r="L44" i="178" s="1"/>
  <c r="C44" i="178"/>
  <c r="D6" i="161"/>
  <c r="F6" i="161" s="1"/>
  <c r="H6" i="161" s="1"/>
  <c r="K6" i="161" s="1"/>
  <c r="F14" i="157"/>
  <c r="H14" i="157" s="1"/>
  <c r="K14" i="157" s="1"/>
  <c r="L14" i="157" s="1"/>
  <c r="C14" i="157"/>
  <c r="F33" i="178"/>
  <c r="H33" i="178" s="1"/>
  <c r="K33" i="178" s="1"/>
  <c r="C33" i="178"/>
  <c r="C41" i="157"/>
  <c r="F41" i="157"/>
  <c r="H41" i="157" s="1"/>
  <c r="K41" i="157" s="1"/>
  <c r="L41" i="157" s="1"/>
  <c r="C48" i="178"/>
  <c r="F48" i="178"/>
  <c r="H48" i="178" s="1"/>
  <c r="K48" i="178" s="1"/>
  <c r="J48" i="178" s="1"/>
  <c r="F37" i="158"/>
  <c r="H37" i="158" s="1"/>
  <c r="C37" i="158"/>
  <c r="D54" i="161"/>
  <c r="F54" i="161" s="1"/>
  <c r="H54" i="161" s="1"/>
  <c r="K54" i="161" s="1"/>
  <c r="M41" i="166"/>
  <c r="N41" i="166" s="1"/>
  <c r="R41" i="166" s="1"/>
  <c r="Q41" i="166" s="1"/>
  <c r="C24" i="157"/>
  <c r="F24" i="157"/>
  <c r="D9" i="161"/>
  <c r="B8" i="168"/>
  <c r="D7" i="161"/>
  <c r="C39" i="178"/>
  <c r="C26" i="159"/>
  <c r="C18" i="157"/>
  <c r="C48" i="159"/>
  <c r="C48" i="158"/>
  <c r="C12" i="178"/>
  <c r="C38" i="158"/>
  <c r="C46" i="159"/>
  <c r="C7" i="158"/>
  <c r="C9" i="178"/>
  <c r="C52" i="158"/>
  <c r="C8" i="159"/>
  <c r="C51" i="158"/>
  <c r="C22" i="158"/>
  <c r="C23" i="178"/>
  <c r="L54" i="131"/>
  <c r="M54" i="131" s="1"/>
  <c r="Q54" i="131" s="1"/>
  <c r="P54" i="131" s="1"/>
  <c r="J54" i="131"/>
  <c r="L10" i="104"/>
  <c r="M10" i="104" s="1"/>
  <c r="Q10" i="104" s="1"/>
  <c r="P10" i="104" s="1"/>
  <c r="H20" i="107"/>
  <c r="H47" i="115"/>
  <c r="K47" i="115" s="1"/>
  <c r="H19" i="147"/>
  <c r="K19" i="147" s="1"/>
  <c r="J19" i="147" s="1"/>
  <c r="H13" i="150"/>
  <c r="F26" i="114"/>
  <c r="H26" i="114" s="1"/>
  <c r="K26" i="114" s="1"/>
  <c r="J22" i="113"/>
  <c r="L22" i="113"/>
  <c r="M22" i="113" s="1"/>
  <c r="Q22" i="113" s="1"/>
  <c r="P22" i="113" s="1"/>
  <c r="F6" i="99"/>
  <c r="H6" i="99" s="1"/>
  <c r="K6" i="99" s="1"/>
  <c r="F42" i="116"/>
  <c r="L12" i="147"/>
  <c r="M12" i="147" s="1"/>
  <c r="Q12" i="147" s="1"/>
  <c r="P12" i="147" s="1"/>
  <c r="F34" i="116"/>
  <c r="J46" i="136"/>
  <c r="L46" i="136"/>
  <c r="M46" i="136" s="1"/>
  <c r="Q46" i="136" s="1"/>
  <c r="P46" i="136" s="1"/>
  <c r="F24" i="130"/>
  <c r="D12" i="129"/>
  <c r="F12" i="129" s="1"/>
  <c r="H12" i="129" s="1"/>
  <c r="L53" i="116"/>
  <c r="M53" i="116" s="1"/>
  <c r="Q53" i="116" s="1"/>
  <c r="P53" i="116" s="1"/>
  <c r="J36" i="134"/>
  <c r="L36" i="134"/>
  <c r="L18" i="143"/>
  <c r="M18" i="143" s="1"/>
  <c r="Q18" i="143" s="1"/>
  <c r="P18" i="143" s="1"/>
  <c r="J18" i="143"/>
  <c r="J36" i="177"/>
  <c r="L36" i="177"/>
  <c r="M36" i="177" s="1"/>
  <c r="Q36" i="177" s="1"/>
  <c r="P36" i="177" s="1"/>
  <c r="F40" i="179"/>
  <c r="H40" i="179" s="1"/>
  <c r="K40" i="179" s="1"/>
  <c r="D29" i="141"/>
  <c r="L50" i="171"/>
  <c r="M50" i="171" s="1"/>
  <c r="Q50" i="171" s="1"/>
  <c r="P50" i="171" s="1"/>
  <c r="J50" i="171"/>
  <c r="F16" i="179"/>
  <c r="D40" i="177"/>
  <c r="F40" i="177" s="1"/>
  <c r="H40" i="177" s="1"/>
  <c r="K40" i="177" s="1"/>
  <c r="J35" i="116"/>
  <c r="L35" i="116"/>
  <c r="M35" i="116" s="1"/>
  <c r="Q35" i="116" s="1"/>
  <c r="P35" i="116" s="1"/>
  <c r="L50" i="115"/>
  <c r="M50" i="115" s="1"/>
  <c r="Q50" i="115" s="1"/>
  <c r="P50" i="115" s="1"/>
  <c r="J50" i="115"/>
  <c r="L42" i="142"/>
  <c r="M42" i="142" s="1"/>
  <c r="Q42" i="142" s="1"/>
  <c r="P42" i="142" s="1"/>
  <c r="J42" i="142"/>
  <c r="L33" i="105"/>
  <c r="J33" i="105"/>
  <c r="J39" i="113"/>
  <c r="L39" i="113"/>
  <c r="M39" i="113" s="1"/>
  <c r="Q39" i="113" s="1"/>
  <c r="P39" i="113" s="1"/>
  <c r="D17" i="105"/>
  <c r="J29" i="150"/>
  <c r="L29" i="150"/>
  <c r="M29" i="150" s="1"/>
  <c r="Q29" i="150" s="1"/>
  <c r="P29" i="150" s="1"/>
  <c r="J35" i="102"/>
  <c r="L35" i="102"/>
  <c r="M35" i="102" s="1"/>
  <c r="Q35" i="102" s="1"/>
  <c r="P35" i="102" s="1"/>
  <c r="L19" i="114"/>
  <c r="M19" i="114" s="1"/>
  <c r="Q19" i="114" s="1"/>
  <c r="P19" i="114" s="1"/>
  <c r="L39" i="117"/>
  <c r="M39" i="117" s="1"/>
  <c r="Q39" i="117" s="1"/>
  <c r="P39" i="117" s="1"/>
  <c r="J39" i="117"/>
  <c r="D54" i="134"/>
  <c r="F54" i="134" s="1"/>
  <c r="H54" i="134" s="1"/>
  <c r="K54" i="134" s="1"/>
  <c r="J11" i="164"/>
  <c r="L52" i="158"/>
  <c r="J52" i="158"/>
  <c r="M24" i="159"/>
  <c r="N24" i="159" s="1"/>
  <c r="R24" i="159" s="1"/>
  <c r="Q24" i="159" s="1"/>
  <c r="L5" i="158"/>
  <c r="F24" i="162"/>
  <c r="H24" i="162" s="1"/>
  <c r="K24" i="162" s="1"/>
  <c r="L13" i="165"/>
  <c r="M13" i="165"/>
  <c r="N13" i="165" s="1"/>
  <c r="R13" i="165" s="1"/>
  <c r="Q13" i="165" s="1"/>
  <c r="F14" i="166"/>
  <c r="H14" i="166" s="1"/>
  <c r="K14" i="166" s="1"/>
  <c r="L14" i="166" s="1"/>
  <c r="C46" i="158"/>
  <c r="B45" i="160"/>
  <c r="M26" i="164"/>
  <c r="N26" i="164" s="1"/>
  <c r="R26" i="164" s="1"/>
  <c r="Q26" i="164" s="1"/>
  <c r="L14" i="164"/>
  <c r="J14" i="164"/>
  <c r="M14" i="164"/>
  <c r="N14" i="164" s="1"/>
  <c r="R14" i="164" s="1"/>
  <c r="Q14" i="164" s="1"/>
  <c r="D17" i="165"/>
  <c r="F17" i="165" s="1"/>
  <c r="H17" i="165" s="1"/>
  <c r="K17" i="165" s="1"/>
  <c r="L17" i="165" s="1"/>
  <c r="K26" i="157"/>
  <c r="M26" i="157" s="1"/>
  <c r="N26" i="157" s="1"/>
  <c r="R26" i="157" s="1"/>
  <c r="Q26" i="157" s="1"/>
  <c r="H27" i="165"/>
  <c r="L29" i="157"/>
  <c r="L32" i="158"/>
  <c r="K21" i="157"/>
  <c r="L21" i="157" s="1"/>
  <c r="L45" i="158"/>
  <c r="J45" i="158"/>
  <c r="M45" i="158"/>
  <c r="H23" i="164"/>
  <c r="F46" i="161"/>
  <c r="H46" i="161" s="1"/>
  <c r="K46" i="161" s="1"/>
  <c r="F51" i="161"/>
  <c r="H51" i="161" s="1"/>
  <c r="K51" i="161" s="1"/>
  <c r="F8" i="178"/>
  <c r="H8" i="178" s="1"/>
  <c r="C8" i="178"/>
  <c r="C7" i="160"/>
  <c r="J20" i="159"/>
  <c r="L20" i="159"/>
  <c r="M20" i="159"/>
  <c r="H49" i="159"/>
  <c r="H52" i="161"/>
  <c r="L52" i="157"/>
  <c r="J52" i="157"/>
  <c r="M52" i="157"/>
  <c r="L31" i="158"/>
  <c r="J31" i="158"/>
  <c r="F23" i="157"/>
  <c r="C23" i="157"/>
  <c r="F52" i="178"/>
  <c r="C52" i="178"/>
  <c r="L54" i="159"/>
  <c r="J54" i="159"/>
  <c r="M54" i="159"/>
  <c r="N54" i="159" s="1"/>
  <c r="R54" i="159" s="1"/>
  <c r="Q54" i="159" s="1"/>
  <c r="J43" i="165"/>
  <c r="L43" i="165"/>
  <c r="M43" i="165"/>
  <c r="N43" i="165" s="1"/>
  <c r="R43" i="165" s="1"/>
  <c r="Q43" i="165" s="1"/>
  <c r="C44" i="158"/>
  <c r="F44" i="158"/>
  <c r="H44" i="158" s="1"/>
  <c r="C18" i="159"/>
  <c r="F21" i="158"/>
  <c r="H21" i="158" s="1"/>
  <c r="C21" i="158"/>
  <c r="M38" i="178"/>
  <c r="N38" i="178" s="1"/>
  <c r="R38" i="178" s="1"/>
  <c r="Q38" i="178" s="1"/>
  <c r="J38" i="178"/>
  <c r="C49" i="159"/>
  <c r="C48" i="160"/>
  <c r="C6" i="160"/>
  <c r="F7" i="157"/>
  <c r="C7" i="157"/>
  <c r="D46" i="164"/>
  <c r="F46" i="164" s="1"/>
  <c r="B42" i="168"/>
  <c r="D43" i="161"/>
  <c r="F26" i="161"/>
  <c r="M43" i="164"/>
  <c r="N43" i="164" s="1"/>
  <c r="R43" i="164" s="1"/>
  <c r="Q43" i="164" s="1"/>
  <c r="L43" i="164"/>
  <c r="L33" i="164"/>
  <c r="J33" i="164"/>
  <c r="M33" i="164"/>
  <c r="N33" i="164" s="1"/>
  <c r="R33" i="164" s="1"/>
  <c r="Q33" i="164" s="1"/>
  <c r="C13" i="178"/>
  <c r="F13" i="178"/>
  <c r="H13" i="178" s="1"/>
  <c r="K13" i="178" s="1"/>
  <c r="C12" i="160"/>
  <c r="M40" i="161"/>
  <c r="L40" i="161"/>
  <c r="F7" i="161"/>
  <c r="J30" i="166"/>
  <c r="L30" i="166"/>
  <c r="M30" i="166"/>
  <c r="N30" i="166" s="1"/>
  <c r="R30" i="166" s="1"/>
  <c r="Q30" i="166" s="1"/>
  <c r="C54" i="157"/>
  <c r="F44" i="159"/>
  <c r="H44" i="159" s="1"/>
  <c r="K44" i="159" s="1"/>
  <c r="C42" i="157"/>
  <c r="C13" i="160"/>
  <c r="H5" i="125"/>
  <c r="K5" i="125" s="1"/>
  <c r="H5" i="111"/>
  <c r="K5" i="111"/>
  <c r="F5" i="100"/>
  <c r="K30" i="147"/>
  <c r="F23" i="113"/>
  <c r="P24" i="103"/>
  <c r="L54" i="148"/>
  <c r="M54" i="148" s="1"/>
  <c r="Q54" i="148" s="1"/>
  <c r="P54" i="148" s="1"/>
  <c r="J54" i="148"/>
  <c r="M44" i="105"/>
  <c r="Q44" i="105" s="1"/>
  <c r="P44" i="105" s="1"/>
  <c r="F30" i="161"/>
  <c r="D21" i="164"/>
  <c r="F21" i="164" s="1"/>
  <c r="F26" i="158"/>
  <c r="H26" i="158" s="1"/>
  <c r="K26" i="158" s="1"/>
  <c r="C26" i="158"/>
  <c r="C30" i="157"/>
  <c r="F30" i="157"/>
  <c r="C33" i="158"/>
  <c r="F33" i="158"/>
  <c r="B35" i="168"/>
  <c r="H46" i="157"/>
  <c r="L43" i="178"/>
  <c r="M43" i="178"/>
  <c r="N43" i="178" s="1"/>
  <c r="R43" i="178" s="1"/>
  <c r="Q43" i="178" s="1"/>
  <c r="J43" i="178"/>
  <c r="C41" i="158"/>
  <c r="F41" i="158"/>
  <c r="H41" i="158" s="1"/>
  <c r="D44" i="161"/>
  <c r="B43" i="168"/>
  <c r="H45" i="157"/>
  <c r="K45" i="157" s="1"/>
  <c r="H31" i="157"/>
  <c r="K31" i="157" s="1"/>
  <c r="H47" i="157"/>
  <c r="F36" i="161"/>
  <c r="H36" i="157"/>
  <c r="K36" i="157" s="1"/>
  <c r="M36" i="157" s="1"/>
  <c r="N36" i="157" s="1"/>
  <c r="R36" i="157" s="1"/>
  <c r="Q36" i="157" s="1"/>
  <c r="D26" i="165"/>
  <c r="F6" i="159"/>
  <c r="H6" i="159" s="1"/>
  <c r="K6" i="159" s="1"/>
  <c r="C6" i="159"/>
  <c r="F27" i="178"/>
  <c r="C27" i="178"/>
  <c r="D49" i="161"/>
  <c r="F49" i="161" s="1"/>
  <c r="F12" i="164"/>
  <c r="H12" i="164" s="1"/>
  <c r="H53" i="157"/>
  <c r="J7" i="159"/>
  <c r="M7" i="159"/>
  <c r="N7" i="159" s="1"/>
  <c r="R7" i="159" s="1"/>
  <c r="Q7" i="159" s="1"/>
  <c r="L7" i="159"/>
  <c r="F19" i="161"/>
  <c r="H19" i="161" s="1"/>
  <c r="F10" i="159"/>
  <c r="H10" i="159" s="1"/>
  <c r="C10" i="159"/>
  <c r="D25" i="161"/>
  <c r="F25" i="161" s="1"/>
  <c r="H51" i="157"/>
  <c r="K51" i="157" s="1"/>
  <c r="H12" i="161"/>
  <c r="K12" i="161" s="1"/>
  <c r="D13" i="161"/>
  <c r="J54" i="178"/>
  <c r="L54" i="178"/>
  <c r="M54" i="178"/>
  <c r="N54" i="178" s="1"/>
  <c r="R54" i="178" s="1"/>
  <c r="Q54" i="178" s="1"/>
  <c r="D52" i="165"/>
  <c r="D47" i="161"/>
  <c r="F41" i="159"/>
  <c r="H41" i="159" s="1"/>
  <c r="K41" i="159" s="1"/>
  <c r="C41" i="159"/>
  <c r="F40" i="157"/>
  <c r="H40" i="157" s="1"/>
  <c r="K40" i="157" s="1"/>
  <c r="M40" i="157" s="1"/>
  <c r="N40" i="157" s="1"/>
  <c r="R40" i="157" s="1"/>
  <c r="Q40" i="157" s="1"/>
  <c r="C40" i="157"/>
  <c r="H54" i="157"/>
  <c r="F10" i="157"/>
  <c r="H10" i="157" s="1"/>
  <c r="K10" i="157" s="1"/>
  <c r="C10" i="157"/>
  <c r="L36" i="158"/>
  <c r="J36" i="158"/>
  <c r="M36" i="158"/>
  <c r="N36" i="158" s="1"/>
  <c r="R36" i="158" s="1"/>
  <c r="Q36" i="158" s="1"/>
  <c r="F50" i="159"/>
  <c r="H50" i="159" s="1"/>
  <c r="K50" i="159" s="1"/>
  <c r="C50" i="159"/>
  <c r="C14" i="159"/>
  <c r="F14" i="159"/>
  <c r="H14" i="159" s="1"/>
  <c r="K14" i="159" s="1"/>
  <c r="C32" i="178"/>
  <c r="F32" i="178"/>
  <c r="H32" i="178" s="1"/>
  <c r="D49" i="166"/>
  <c r="F49" i="166" s="1"/>
  <c r="H49" i="166" s="1"/>
  <c r="K49" i="166" s="1"/>
  <c r="J49" i="166" s="1"/>
  <c r="H35" i="157"/>
  <c r="L43" i="158"/>
  <c r="J43" i="158"/>
  <c r="M43" i="158"/>
  <c r="N43" i="158" s="1"/>
  <c r="D48" i="164"/>
  <c r="F48" i="164" s="1"/>
  <c r="H48" i="164" s="1"/>
  <c r="K48" i="164" s="1"/>
  <c r="M49" i="164"/>
  <c r="N49" i="164" s="1"/>
  <c r="R49" i="164" s="1"/>
  <c r="Q49" i="164" s="1"/>
  <c r="L49" i="164"/>
  <c r="J49" i="164"/>
  <c r="M33" i="178"/>
  <c r="N33" i="178" s="1"/>
  <c r="R33" i="178" s="1"/>
  <c r="Q33" i="178" s="1"/>
  <c r="J33" i="178"/>
  <c r="L33" i="178"/>
  <c r="M53" i="178"/>
  <c r="N53" i="178" s="1"/>
  <c r="R53" i="178" s="1"/>
  <c r="Q53" i="178" s="1"/>
  <c r="J53" i="178"/>
  <c r="L53" i="178"/>
  <c r="D21" i="161"/>
  <c r="C39" i="160"/>
  <c r="H39" i="157"/>
  <c r="K39" i="157" s="1"/>
  <c r="F9" i="159"/>
  <c r="H9" i="159" s="1"/>
  <c r="K9" i="159" s="1"/>
  <c r="C9" i="159"/>
  <c r="C17" i="159"/>
  <c r="F17" i="159"/>
  <c r="H17" i="159" s="1"/>
  <c r="K17" i="159" s="1"/>
  <c r="F9" i="161"/>
  <c r="H9" i="157"/>
  <c r="K9" i="157" s="1"/>
  <c r="F33" i="161"/>
  <c r="J12" i="159"/>
  <c r="B26" i="168"/>
  <c r="D27" i="161"/>
  <c r="F39" i="161"/>
  <c r="C6" i="158"/>
  <c r="F6" i="158"/>
  <c r="H6" i="158" s="1"/>
  <c r="K6" i="158" s="1"/>
  <c r="J6" i="158" s="1"/>
  <c r="D52" i="166"/>
  <c r="F52" i="166" s="1"/>
  <c r="J27" i="158"/>
  <c r="D35" i="166"/>
  <c r="F35" i="166" s="1"/>
  <c r="H35" i="166" s="1"/>
  <c r="K35" i="166" s="1"/>
  <c r="M35" i="166" s="1"/>
  <c r="N35" i="166" s="1"/>
  <c r="R35" i="166" s="1"/>
  <c r="Q35" i="166" s="1"/>
  <c r="M8" i="159"/>
  <c r="N8" i="159" s="1"/>
  <c r="R8" i="159" s="1"/>
  <c r="Q8" i="159" s="1"/>
  <c r="J8" i="159"/>
  <c r="L8" i="159"/>
  <c r="M29" i="157"/>
  <c r="N29" i="157" s="1"/>
  <c r="J29" i="157"/>
  <c r="C47" i="160"/>
  <c r="F48" i="157"/>
  <c r="C48" i="157"/>
  <c r="H37" i="157"/>
  <c r="K37" i="157" s="1"/>
  <c r="H14" i="178"/>
  <c r="K14" i="178" s="1"/>
  <c r="D18" i="161"/>
  <c r="F18" i="161" s="1"/>
  <c r="H18" i="161" s="1"/>
  <c r="H27" i="157"/>
  <c r="C40" i="160"/>
  <c r="C33" i="159"/>
  <c r="F33" i="159"/>
  <c r="H33" i="159" s="1"/>
  <c r="K33" i="159" s="1"/>
  <c r="D16" i="160"/>
  <c r="H17" i="157"/>
  <c r="K17" i="157" s="1"/>
  <c r="J35" i="159"/>
  <c r="M35" i="159"/>
  <c r="N35" i="159" s="1"/>
  <c r="R35" i="159" s="1"/>
  <c r="Q35" i="159" s="1"/>
  <c r="L35" i="159"/>
  <c r="M7" i="164"/>
  <c r="N7" i="164" s="1"/>
  <c r="R7" i="164" s="1"/>
  <c r="Q7" i="164" s="1"/>
  <c r="L7" i="164"/>
  <c r="J7" i="164"/>
  <c r="M12" i="158"/>
  <c r="N12" i="158" s="1"/>
  <c r="R12" i="158" s="1"/>
  <c r="Q12" i="158" s="1"/>
  <c r="J12" i="158"/>
  <c r="F16" i="161"/>
  <c r="H16" i="161" s="1"/>
  <c r="K16" i="161" s="1"/>
  <c r="D53" i="161"/>
  <c r="B52" i="168"/>
  <c r="L45" i="159"/>
  <c r="M45" i="159"/>
  <c r="N45" i="159" s="1"/>
  <c r="R45" i="159" s="1"/>
  <c r="Q45" i="159" s="1"/>
  <c r="J45" i="159"/>
  <c r="F11" i="161"/>
  <c r="H11" i="161" s="1"/>
  <c r="K11" i="161" s="1"/>
  <c r="H16" i="157"/>
  <c r="H15" i="157"/>
  <c r="F14" i="158"/>
  <c r="H14" i="158" s="1"/>
  <c r="C14" i="158"/>
  <c r="F36" i="159"/>
  <c r="H36" i="159" s="1"/>
  <c r="C36" i="159"/>
  <c r="K34" i="157"/>
  <c r="J41" i="178"/>
  <c r="L41" i="178"/>
  <c r="M41" i="178"/>
  <c r="N41" i="178" s="1"/>
  <c r="R41" i="178" s="1"/>
  <c r="Q41" i="178" s="1"/>
  <c r="C16" i="158"/>
  <c r="F16" i="158"/>
  <c r="H16" i="158" s="1"/>
  <c r="K16" i="158" s="1"/>
  <c r="F34" i="161"/>
  <c r="H34" i="161" s="1"/>
  <c r="K34" i="161" s="1"/>
  <c r="F31" i="159"/>
  <c r="H31" i="159" s="1"/>
  <c r="C31" i="159"/>
  <c r="H43" i="157"/>
  <c r="H16" i="179"/>
  <c r="K16" i="179" s="1"/>
  <c r="H34" i="116"/>
  <c r="H24" i="130"/>
  <c r="K24" i="130" s="1"/>
  <c r="H42" i="116"/>
  <c r="F17" i="105"/>
  <c r="K20" i="107"/>
  <c r="J20" i="107" s="1"/>
  <c r="K13" i="150"/>
  <c r="J13" i="150" s="1"/>
  <c r="F29" i="141"/>
  <c r="H29" i="141" s="1"/>
  <c r="K29" i="141" s="1"/>
  <c r="M36" i="134"/>
  <c r="Q36" i="134" s="1"/>
  <c r="P36" i="134" s="1"/>
  <c r="M33" i="105"/>
  <c r="Q33" i="105" s="1"/>
  <c r="P33" i="105" s="1"/>
  <c r="H15" i="161"/>
  <c r="H42" i="161"/>
  <c r="K42" i="161" s="1"/>
  <c r="H50" i="161"/>
  <c r="K48" i="166"/>
  <c r="L48" i="166" s="1"/>
  <c r="N40" i="161"/>
  <c r="R40" i="161" s="1"/>
  <c r="Q40" i="161" s="1"/>
  <c r="H7" i="157"/>
  <c r="K7" i="157" s="1"/>
  <c r="J7" i="157" s="1"/>
  <c r="H52" i="178"/>
  <c r="K52" i="178" s="1"/>
  <c r="L52" i="178" s="1"/>
  <c r="K52" i="161"/>
  <c r="J52" i="161" s="1"/>
  <c r="N20" i="159"/>
  <c r="R20" i="159" s="1"/>
  <c r="Q20" i="159" s="1"/>
  <c r="H23" i="157"/>
  <c r="K23" i="157" s="1"/>
  <c r="K23" i="164"/>
  <c r="F43" i="161"/>
  <c r="K49" i="159"/>
  <c r="N45" i="158"/>
  <c r="N52" i="157"/>
  <c r="R52" i="157" s="1"/>
  <c r="Q52" i="157" s="1"/>
  <c r="K27" i="165"/>
  <c r="H7" i="161"/>
  <c r="J5" i="111"/>
  <c r="L5" i="111"/>
  <c r="M5" i="111" s="1"/>
  <c r="Q5" i="111" s="1"/>
  <c r="P5" i="111" s="1"/>
  <c r="H23" i="113"/>
  <c r="K23" i="113" s="1"/>
  <c r="J30" i="147"/>
  <c r="L30" i="147"/>
  <c r="M30" i="147" s="1"/>
  <c r="Q30" i="147" s="1"/>
  <c r="P30" i="147" s="1"/>
  <c r="B51" i="168"/>
  <c r="H5" i="100"/>
  <c r="K5" i="100" s="1"/>
  <c r="J5" i="100" s="1"/>
  <c r="D38" i="161"/>
  <c r="B37" i="168"/>
  <c r="M34" i="157"/>
  <c r="N34" i="157" s="1"/>
  <c r="R34" i="157" s="1"/>
  <c r="Q34" i="157" s="1"/>
  <c r="C45" i="178"/>
  <c r="F45" i="178"/>
  <c r="H45" i="178" s="1"/>
  <c r="C44" i="160"/>
  <c r="C51" i="178"/>
  <c r="F51" i="178"/>
  <c r="C50" i="160"/>
  <c r="F47" i="158"/>
  <c r="C47" i="158"/>
  <c r="C46" i="160"/>
  <c r="D16" i="164"/>
  <c r="F24" i="178"/>
  <c r="H24" i="178" s="1"/>
  <c r="K24" i="178" s="1"/>
  <c r="C23" i="160"/>
  <c r="C24" i="178"/>
  <c r="F21" i="178"/>
  <c r="C21" i="178"/>
  <c r="C20" i="160"/>
  <c r="F31" i="178"/>
  <c r="H31" i="178" s="1"/>
  <c r="K31" i="178" s="1"/>
  <c r="C31" i="178"/>
  <c r="F44" i="157"/>
  <c r="C44" i="157"/>
  <c r="C43" i="160"/>
  <c r="M48" i="164"/>
  <c r="N48" i="164" s="1"/>
  <c r="R48" i="164" s="1"/>
  <c r="Q48" i="164" s="1"/>
  <c r="D45" i="166"/>
  <c r="B44" i="168"/>
  <c r="H30" i="161"/>
  <c r="K30" i="161" s="1"/>
  <c r="C10" i="178"/>
  <c r="F10" i="178"/>
  <c r="H10" i="178" s="1"/>
  <c r="K10" i="178" s="1"/>
  <c r="K43" i="157"/>
  <c r="L43" i="157" s="1"/>
  <c r="F30" i="178"/>
  <c r="H30" i="178" s="1"/>
  <c r="K30" i="178" s="1"/>
  <c r="C30" i="178"/>
  <c r="D34" i="165"/>
  <c r="F34" i="165" s="1"/>
  <c r="H34" i="165" s="1"/>
  <c r="K34" i="165" s="1"/>
  <c r="C16" i="178"/>
  <c r="F16" i="178"/>
  <c r="C20" i="178"/>
  <c r="F20" i="178"/>
  <c r="H20" i="178" s="1"/>
  <c r="C19" i="160"/>
  <c r="K53" i="157"/>
  <c r="B48" i="168"/>
  <c r="D30" i="165"/>
  <c r="F30" i="165" s="1"/>
  <c r="H30" i="165" s="1"/>
  <c r="K30" i="165" s="1"/>
  <c r="H36" i="161"/>
  <c r="D54" i="164"/>
  <c r="F54" i="164" s="1"/>
  <c r="H54" i="164" s="1"/>
  <c r="C15" i="160"/>
  <c r="C25" i="178"/>
  <c r="F25" i="178"/>
  <c r="H25" i="178" s="1"/>
  <c r="K25" i="178" s="1"/>
  <c r="C24" i="160"/>
  <c r="F26" i="165"/>
  <c r="D41" i="161"/>
  <c r="B40" i="168"/>
  <c r="K54" i="157"/>
  <c r="M54" i="157" s="1"/>
  <c r="C29" i="178"/>
  <c r="F29" i="178"/>
  <c r="H29" i="178" s="1"/>
  <c r="K29" i="178" s="1"/>
  <c r="C28" i="160"/>
  <c r="F18" i="178"/>
  <c r="C18" i="178"/>
  <c r="C17" i="160"/>
  <c r="K46" i="157"/>
  <c r="M46" i="157" s="1"/>
  <c r="N46" i="157" s="1"/>
  <c r="R46" i="157" s="1"/>
  <c r="Q46" i="157" s="1"/>
  <c r="C9" i="160"/>
  <c r="C37" i="159"/>
  <c r="F37" i="159"/>
  <c r="H37" i="159" s="1"/>
  <c r="K37" i="159" s="1"/>
  <c r="C36" i="160"/>
  <c r="F39" i="158"/>
  <c r="C39" i="158"/>
  <c r="C38" i="160"/>
  <c r="D10" i="164"/>
  <c r="F10" i="164" s="1"/>
  <c r="H10" i="164" s="1"/>
  <c r="K10" i="164" s="1"/>
  <c r="B9" i="168"/>
  <c r="H30" i="157"/>
  <c r="C30" i="160"/>
  <c r="C28" i="178"/>
  <c r="F28" i="178"/>
  <c r="H28" i="178" s="1"/>
  <c r="K28" i="178" s="1"/>
  <c r="C27" i="160"/>
  <c r="D24" i="166"/>
  <c r="F52" i="165"/>
  <c r="D48" i="161"/>
  <c r="F53" i="161"/>
  <c r="D17" i="164"/>
  <c r="B16" i="168"/>
  <c r="D6" i="164"/>
  <c r="F6" i="164" s="1"/>
  <c r="H6" i="164" s="1"/>
  <c r="K6" i="164" s="1"/>
  <c r="B5" i="168"/>
  <c r="F11" i="159"/>
  <c r="H11" i="159" s="1"/>
  <c r="C11" i="159"/>
  <c r="C10" i="160"/>
  <c r="K35" i="157"/>
  <c r="F15" i="159"/>
  <c r="C15" i="159"/>
  <c r="C14" i="160"/>
  <c r="C50" i="158"/>
  <c r="F50" i="158"/>
  <c r="C49" i="160"/>
  <c r="C29" i="160"/>
  <c r="D35" i="164"/>
  <c r="D23" i="161"/>
  <c r="F23" i="161" s="1"/>
  <c r="H23" i="161" s="1"/>
  <c r="B22" i="168"/>
  <c r="F33" i="157"/>
  <c r="H33" i="157" s="1"/>
  <c r="K33" i="157" s="1"/>
  <c r="C33" i="157"/>
  <c r="C32" i="160"/>
  <c r="F47" i="161"/>
  <c r="H47" i="161" s="1"/>
  <c r="K47" i="161" s="1"/>
  <c r="D20" i="164"/>
  <c r="F20" i="164" s="1"/>
  <c r="H20" i="164" s="1"/>
  <c r="K20" i="164" s="1"/>
  <c r="B19" i="168"/>
  <c r="D37" i="166"/>
  <c r="F37" i="166" s="1"/>
  <c r="H37" i="166" s="1"/>
  <c r="K37" i="166" s="1"/>
  <c r="J37" i="166" s="1"/>
  <c r="H9" i="161"/>
  <c r="K9" i="161" s="1"/>
  <c r="L14" i="159"/>
  <c r="K27" i="157"/>
  <c r="M27" i="157" s="1"/>
  <c r="N27" i="157" s="1"/>
  <c r="R27" i="157" s="1"/>
  <c r="Q27" i="157" s="1"/>
  <c r="H39" i="161"/>
  <c r="C40" i="178"/>
  <c r="F40" i="178"/>
  <c r="H40" i="178" s="1"/>
  <c r="K40" i="178" s="1"/>
  <c r="C6" i="178"/>
  <c r="F6" i="178"/>
  <c r="H6" i="178" s="1"/>
  <c r="K6" i="178" s="1"/>
  <c r="C5" i="160"/>
  <c r="D51" i="166"/>
  <c r="F51" i="166" s="1"/>
  <c r="H51" i="166" s="1"/>
  <c r="K51" i="166" s="1"/>
  <c r="B50" i="168"/>
  <c r="F52" i="159"/>
  <c r="C52" i="159"/>
  <c r="C51" i="160"/>
  <c r="C26" i="178"/>
  <c r="F26" i="178"/>
  <c r="H26" i="178" s="1"/>
  <c r="C25" i="160"/>
  <c r="K47" i="157"/>
  <c r="K34" i="116"/>
  <c r="L34" i="116" s="1"/>
  <c r="M34" i="116" s="1"/>
  <c r="Q34" i="116" s="1"/>
  <c r="P34" i="116" s="1"/>
  <c r="H17" i="105"/>
  <c r="K42" i="116"/>
  <c r="L20" i="107"/>
  <c r="M20" i="107" s="1"/>
  <c r="Q20" i="107" s="1"/>
  <c r="P20" i="107" s="1"/>
  <c r="L27" i="165"/>
  <c r="M27" i="165"/>
  <c r="J27" i="165"/>
  <c r="K15" i="161"/>
  <c r="M15" i="161" s="1"/>
  <c r="L49" i="159"/>
  <c r="J49" i="159"/>
  <c r="M49" i="159"/>
  <c r="K7" i="161"/>
  <c r="J7" i="161" s="1"/>
  <c r="H43" i="161"/>
  <c r="K43" i="161" s="1"/>
  <c r="M23" i="164"/>
  <c r="N23" i="164" s="1"/>
  <c r="R23" i="164" s="1"/>
  <c r="Q23" i="164" s="1"/>
  <c r="J23" i="164"/>
  <c r="L23" i="164"/>
  <c r="K50" i="161"/>
  <c r="J50" i="161" s="1"/>
  <c r="K36" i="161"/>
  <c r="L36" i="161" s="1"/>
  <c r="H50" i="158"/>
  <c r="K50" i="158" s="1"/>
  <c r="H47" i="158"/>
  <c r="H21" i="178"/>
  <c r="K21" i="178" s="1"/>
  <c r="J10" i="178"/>
  <c r="L53" i="157"/>
  <c r="J53" i="157"/>
  <c r="M53" i="157"/>
  <c r="N53" i="157" s="1"/>
  <c r="R53" i="157" s="1"/>
  <c r="Q53" i="157" s="1"/>
  <c r="H26" i="165"/>
  <c r="K26" i="165" s="1"/>
  <c r="L26" i="165" s="1"/>
  <c r="H52" i="159"/>
  <c r="K52" i="159" s="1"/>
  <c r="D51" i="160"/>
  <c r="J46" i="157"/>
  <c r="F16" i="164"/>
  <c r="H16" i="164" s="1"/>
  <c r="K16" i="164" s="1"/>
  <c r="L16" i="164" s="1"/>
  <c r="H53" i="161"/>
  <c r="K53" i="161" s="1"/>
  <c r="H18" i="178"/>
  <c r="K18" i="178" s="1"/>
  <c r="H44" i="157"/>
  <c r="K44" i="157" s="1"/>
  <c r="H15" i="159"/>
  <c r="K15" i="159" s="1"/>
  <c r="L15" i="159" s="1"/>
  <c r="H52" i="165"/>
  <c r="K52" i="165" s="1"/>
  <c r="M52" i="165" s="1"/>
  <c r="N52" i="165" s="1"/>
  <c r="R52" i="165" s="1"/>
  <c r="Q52" i="165" s="1"/>
  <c r="F35" i="164"/>
  <c r="H35" i="164" s="1"/>
  <c r="K35" i="164" s="1"/>
  <c r="F41" i="161"/>
  <c r="F24" i="166"/>
  <c r="H24" i="166" s="1"/>
  <c r="K24" i="166" s="1"/>
  <c r="H51" i="178"/>
  <c r="D50" i="160"/>
  <c r="F38" i="161"/>
  <c r="H38" i="161" s="1"/>
  <c r="K38" i="161" s="1"/>
  <c r="L42" i="116"/>
  <c r="M42" i="116" s="1"/>
  <c r="Q42" i="116" s="1"/>
  <c r="P42" i="116" s="1"/>
  <c r="J42" i="116"/>
  <c r="N27" i="165"/>
  <c r="R27" i="165" s="1"/>
  <c r="Q27" i="165" s="1"/>
  <c r="M50" i="161"/>
  <c r="N50" i="161" s="1"/>
  <c r="R50" i="161" s="1"/>
  <c r="Q50" i="161" s="1"/>
  <c r="N49" i="159"/>
  <c r="R49" i="159" s="1"/>
  <c r="Q49" i="159" s="1"/>
  <c r="K47" i="158"/>
  <c r="L47" i="158" s="1"/>
  <c r="K51" i="178"/>
  <c r="J51" i="178" s="1"/>
  <c r="H41" i="161"/>
  <c r="K41" i="161" s="1"/>
  <c r="M41" i="161" s="1"/>
  <c r="N41" i="161" s="1"/>
  <c r="R41" i="161" s="1"/>
  <c r="K11" i="159"/>
  <c r="M11" i="159" s="1"/>
  <c r="N11" i="159" s="1"/>
  <c r="R11" i="159" s="1"/>
  <c r="Q11" i="159" s="1"/>
  <c r="K20" i="178"/>
  <c r="M20" i="178" s="1"/>
  <c r="J11" i="159"/>
  <c r="L11" i="159"/>
  <c r="H49" i="101"/>
  <c r="K49" i="101" s="1"/>
  <c r="J49" i="101" s="1"/>
  <c r="H37" i="101"/>
  <c r="K37" i="101" s="1"/>
  <c r="L31" i="101"/>
  <c r="M31" i="101" s="1"/>
  <c r="Q31" i="101" s="1"/>
  <c r="P31" i="101" s="1"/>
  <c r="J31" i="101"/>
  <c r="H39" i="101"/>
  <c r="K39" i="101" s="1"/>
  <c r="K43" i="101"/>
  <c r="J43" i="101" s="1"/>
  <c r="H47" i="101"/>
  <c r="K47" i="101" s="1"/>
  <c r="H32" i="101"/>
  <c r="K32" i="101" s="1"/>
  <c r="L23" i="166" l="1"/>
  <c r="M23" i="166"/>
  <c r="N23" i="166" s="1"/>
  <c r="R23" i="166" s="1"/>
  <c r="Q23" i="166" s="1"/>
  <c r="J23" i="166"/>
  <c r="M14" i="166"/>
  <c r="N14" i="166" s="1"/>
  <c r="R14" i="166" s="1"/>
  <c r="Q14" i="166" s="1"/>
  <c r="J48" i="166"/>
  <c r="M48" i="166"/>
  <c r="N48" i="166" s="1"/>
  <c r="R48" i="166" s="1"/>
  <c r="Q48" i="166" s="1"/>
  <c r="L18" i="166"/>
  <c r="J18" i="166"/>
  <c r="M18" i="166"/>
  <c r="N18" i="166" s="1"/>
  <c r="R18" i="166" s="1"/>
  <c r="Q18" i="166" s="1"/>
  <c r="L12" i="166"/>
  <c r="M12" i="166"/>
  <c r="N12" i="166" s="1"/>
  <c r="R12" i="166" s="1"/>
  <c r="Q12" i="166" s="1"/>
  <c r="J12" i="166"/>
  <c r="L11" i="166"/>
  <c r="J11" i="166"/>
  <c r="J13" i="166"/>
  <c r="M37" i="166"/>
  <c r="N37" i="166" s="1"/>
  <c r="R37" i="166" s="1"/>
  <c r="Q37" i="166" s="1"/>
  <c r="L32" i="166"/>
  <c r="L13" i="166"/>
  <c r="L37" i="166"/>
  <c r="J32" i="166"/>
  <c r="J40" i="166"/>
  <c r="M40" i="166"/>
  <c r="N40" i="166" s="1"/>
  <c r="R40" i="166" s="1"/>
  <c r="Q40" i="166" s="1"/>
  <c r="C12" i="168"/>
  <c r="J14" i="166"/>
  <c r="L6" i="165"/>
  <c r="M6" i="165"/>
  <c r="N6" i="165" s="1"/>
  <c r="R6" i="165" s="1"/>
  <c r="Q6" i="165" s="1"/>
  <c r="J18" i="165"/>
  <c r="M18" i="165"/>
  <c r="N18" i="165" s="1"/>
  <c r="R18" i="165" s="1"/>
  <c r="Q18" i="165" s="1"/>
  <c r="C14" i="168"/>
  <c r="J16" i="164"/>
  <c r="L26" i="164"/>
  <c r="L18" i="164"/>
  <c r="M18" i="164"/>
  <c r="N18" i="164" s="1"/>
  <c r="R18" i="164" s="1"/>
  <c r="Q18" i="164" s="1"/>
  <c r="J18" i="164"/>
  <c r="M16" i="164"/>
  <c r="N16" i="164" s="1"/>
  <c r="R16" i="164" s="1"/>
  <c r="Q16" i="164" s="1"/>
  <c r="C24" i="168"/>
  <c r="L24" i="164"/>
  <c r="J24" i="164"/>
  <c r="F17" i="164"/>
  <c r="H17" i="164" s="1"/>
  <c r="K17" i="164" s="1"/>
  <c r="L46" i="162"/>
  <c r="M46" i="162"/>
  <c r="N46" i="162" s="1"/>
  <c r="R46" i="162" s="1"/>
  <c r="Q46" i="162" s="1"/>
  <c r="J46" i="162"/>
  <c r="C43" i="168"/>
  <c r="J48" i="162"/>
  <c r="M48" i="162"/>
  <c r="N48" i="162" s="1"/>
  <c r="R48" i="162" s="1"/>
  <c r="Q48" i="162" s="1"/>
  <c r="L48" i="162"/>
  <c r="C41" i="168"/>
  <c r="C29" i="168"/>
  <c r="J33" i="162"/>
  <c r="M33" i="162"/>
  <c r="N33" i="162" s="1"/>
  <c r="R33" i="162" s="1"/>
  <c r="Q33" i="162" s="1"/>
  <c r="L33" i="162"/>
  <c r="L50" i="162"/>
  <c r="M50" i="162"/>
  <c r="N50" i="162" s="1"/>
  <c r="R50" i="162" s="1"/>
  <c r="Q50" i="162" s="1"/>
  <c r="C30" i="168"/>
  <c r="L50" i="161"/>
  <c r="J11" i="161"/>
  <c r="M11" i="161"/>
  <c r="N11" i="161" s="1"/>
  <c r="C46" i="168"/>
  <c r="C15" i="168"/>
  <c r="L46" i="161"/>
  <c r="M46" i="161"/>
  <c r="N46" i="161" s="1"/>
  <c r="R46" i="161" s="1"/>
  <c r="Q46" i="161" s="1"/>
  <c r="J46" i="161"/>
  <c r="M30" i="161"/>
  <c r="N30" i="161" s="1"/>
  <c r="J30" i="161"/>
  <c r="L30" i="161"/>
  <c r="J34" i="161"/>
  <c r="L34" i="161"/>
  <c r="F44" i="161"/>
  <c r="H44" i="161" s="1"/>
  <c r="K44" i="161" s="1"/>
  <c r="M36" i="161"/>
  <c r="N36" i="161" s="1"/>
  <c r="R36" i="161" s="1"/>
  <c r="Q36" i="161" s="1"/>
  <c r="M52" i="161"/>
  <c r="N52" i="161" s="1"/>
  <c r="R52" i="161" s="1"/>
  <c r="Q52" i="161" s="1"/>
  <c r="C42" i="168"/>
  <c r="J36" i="161"/>
  <c r="L52" i="161"/>
  <c r="C32" i="168"/>
  <c r="M24" i="161"/>
  <c r="N24" i="161" s="1"/>
  <c r="R24" i="161" s="1"/>
  <c r="Q24" i="161" s="1"/>
  <c r="L24" i="161"/>
  <c r="C11" i="168"/>
  <c r="F21" i="161"/>
  <c r="H21" i="161" s="1"/>
  <c r="K21" i="161" s="1"/>
  <c r="J21" i="161" s="1"/>
  <c r="L28" i="161"/>
  <c r="M28" i="161"/>
  <c r="N28" i="161" s="1"/>
  <c r="J28" i="161"/>
  <c r="L54" i="161"/>
  <c r="M54" i="161"/>
  <c r="N54" i="161" s="1"/>
  <c r="R54" i="161" s="1"/>
  <c r="Q54" i="161" s="1"/>
  <c r="J54" i="161"/>
  <c r="K18" i="161"/>
  <c r="F15" i="167" s="1"/>
  <c r="H14" i="161"/>
  <c r="K14" i="161" s="1"/>
  <c r="L9" i="161"/>
  <c r="J9" i="161"/>
  <c r="M9" i="161"/>
  <c r="C35" i="168"/>
  <c r="L11" i="161"/>
  <c r="C51" i="168"/>
  <c r="C25" i="168"/>
  <c r="C16" i="168"/>
  <c r="J20" i="178"/>
  <c r="M15" i="178"/>
  <c r="N15" i="178" s="1"/>
  <c r="R15" i="178" s="1"/>
  <c r="Q15" i="178" s="1"/>
  <c r="L15" i="178"/>
  <c r="L5" i="178"/>
  <c r="J5" i="178"/>
  <c r="M51" i="178"/>
  <c r="N51" i="178" s="1"/>
  <c r="R51" i="178" s="1"/>
  <c r="Q51" i="178" s="1"/>
  <c r="J13" i="178"/>
  <c r="M13" i="178"/>
  <c r="N13" i="178" s="1"/>
  <c r="R13" i="178" s="1"/>
  <c r="Q13" i="178" s="1"/>
  <c r="L13" i="178"/>
  <c r="L17" i="178"/>
  <c r="J17" i="178"/>
  <c r="M17" i="178"/>
  <c r="N17" i="178" s="1"/>
  <c r="R17" i="178" s="1"/>
  <c r="Q17" i="178" s="1"/>
  <c r="J42" i="178"/>
  <c r="L42" i="178"/>
  <c r="L11" i="178"/>
  <c r="M50" i="178"/>
  <c r="N50" i="178" s="1"/>
  <c r="R50" i="178" s="1"/>
  <c r="Q50" i="178" s="1"/>
  <c r="L50" i="178"/>
  <c r="J50" i="178"/>
  <c r="M11" i="178"/>
  <c r="N11" i="178" s="1"/>
  <c r="R11" i="178" s="1"/>
  <c r="Q11" i="178" s="1"/>
  <c r="J44" i="178"/>
  <c r="D43" i="160"/>
  <c r="M44" i="178"/>
  <c r="N44" i="178" s="1"/>
  <c r="R44" i="178" s="1"/>
  <c r="Q44" i="178" s="1"/>
  <c r="B47" i="168"/>
  <c r="L36" i="178"/>
  <c r="C53" i="168"/>
  <c r="M28" i="178"/>
  <c r="N28" i="178" s="1"/>
  <c r="R28" i="178" s="1"/>
  <c r="Q28" i="178" s="1"/>
  <c r="J28" i="178"/>
  <c r="L28" i="178"/>
  <c r="L24" i="178"/>
  <c r="M24" i="178"/>
  <c r="N24" i="178" s="1"/>
  <c r="R24" i="178" s="1"/>
  <c r="Q24" i="178" s="1"/>
  <c r="J24" i="178"/>
  <c r="L22" i="178"/>
  <c r="J22" i="178"/>
  <c r="M22" i="178"/>
  <c r="N22" i="178" s="1"/>
  <c r="R22" i="178" s="1"/>
  <c r="Q22" i="178" s="1"/>
  <c r="L23" i="178"/>
  <c r="M23" i="178"/>
  <c r="N23" i="178" s="1"/>
  <c r="R23" i="178" s="1"/>
  <c r="Q23" i="178" s="1"/>
  <c r="J23" i="178"/>
  <c r="M48" i="178"/>
  <c r="N48" i="178" s="1"/>
  <c r="R48" i="178" s="1"/>
  <c r="Q48" i="178" s="1"/>
  <c r="L46" i="178"/>
  <c r="J19" i="178"/>
  <c r="D35" i="160"/>
  <c r="J46" i="178"/>
  <c r="L19" i="178"/>
  <c r="M34" i="178"/>
  <c r="N34" i="178" s="1"/>
  <c r="R34" i="178" s="1"/>
  <c r="Q34" i="178" s="1"/>
  <c r="J34" i="178"/>
  <c r="L48" i="178"/>
  <c r="J36" i="178"/>
  <c r="D45" i="160"/>
  <c r="L40" i="159"/>
  <c r="D26" i="160"/>
  <c r="M34" i="159"/>
  <c r="N34" i="159" s="1"/>
  <c r="R34" i="159" s="1"/>
  <c r="Q34" i="159" s="1"/>
  <c r="J34" i="159"/>
  <c r="D33" i="160"/>
  <c r="B46" i="168"/>
  <c r="D7" i="160"/>
  <c r="D49" i="160"/>
  <c r="B4" i="168"/>
  <c r="D42" i="160"/>
  <c r="C40" i="168"/>
  <c r="M21" i="159"/>
  <c r="N21" i="159" s="1"/>
  <c r="R21" i="159" s="1"/>
  <c r="Q21" i="159" s="1"/>
  <c r="J21" i="159"/>
  <c r="J51" i="159"/>
  <c r="M51" i="159"/>
  <c r="N51" i="159" s="1"/>
  <c r="R51" i="159" s="1"/>
  <c r="Q51" i="159" s="1"/>
  <c r="L51" i="159"/>
  <c r="M16" i="159"/>
  <c r="N16" i="159" s="1"/>
  <c r="R16" i="159" s="1"/>
  <c r="Q16" i="159" s="1"/>
  <c r="J16" i="159"/>
  <c r="L16" i="159"/>
  <c r="L39" i="159"/>
  <c r="M39" i="159"/>
  <c r="N39" i="159" s="1"/>
  <c r="R39" i="159" s="1"/>
  <c r="Q39" i="159" s="1"/>
  <c r="J39" i="159"/>
  <c r="M52" i="159"/>
  <c r="N52" i="159" s="1"/>
  <c r="R52" i="159" s="1"/>
  <c r="Q52" i="159" s="1"/>
  <c r="J52" i="159"/>
  <c r="L52" i="159"/>
  <c r="H51" i="160" s="1"/>
  <c r="G51" i="160"/>
  <c r="F51" i="160" s="1"/>
  <c r="D46" i="160"/>
  <c r="L30" i="159"/>
  <c r="M30" i="159"/>
  <c r="N30" i="159" s="1"/>
  <c r="R30" i="159" s="1"/>
  <c r="Q30" i="159" s="1"/>
  <c r="B45" i="168"/>
  <c r="M5" i="159"/>
  <c r="N5" i="159" s="1"/>
  <c r="R5" i="159" s="1"/>
  <c r="Q5" i="159" s="1"/>
  <c r="L47" i="159"/>
  <c r="M47" i="159"/>
  <c r="N47" i="159" s="1"/>
  <c r="R47" i="159" s="1"/>
  <c r="Q47" i="159" s="1"/>
  <c r="D31" i="160"/>
  <c r="M40" i="159"/>
  <c r="N40" i="159" s="1"/>
  <c r="R40" i="159" s="1"/>
  <c r="Q40" i="159" s="1"/>
  <c r="E14" i="160"/>
  <c r="E46" i="160"/>
  <c r="E51" i="160"/>
  <c r="L5" i="159"/>
  <c r="J29" i="159"/>
  <c r="L17" i="158"/>
  <c r="M17" i="158"/>
  <c r="N17" i="158" s="1"/>
  <c r="R17" i="158" s="1"/>
  <c r="Q17" i="158" s="1"/>
  <c r="L27" i="158"/>
  <c r="J32" i="158"/>
  <c r="J47" i="158"/>
  <c r="M47" i="158"/>
  <c r="N47" i="158" s="1"/>
  <c r="R47" i="158" s="1"/>
  <c r="Q47" i="158" s="1"/>
  <c r="L23" i="158"/>
  <c r="M23" i="158"/>
  <c r="N23" i="158" s="1"/>
  <c r="R23" i="158" s="1"/>
  <c r="Q23" i="158" s="1"/>
  <c r="E53" i="160"/>
  <c r="H8" i="158"/>
  <c r="K8" i="158" s="1"/>
  <c r="D34" i="160"/>
  <c r="M24" i="158"/>
  <c r="N24" i="158" s="1"/>
  <c r="R24" i="158" s="1"/>
  <c r="Q24" i="158" s="1"/>
  <c r="L54" i="158"/>
  <c r="M54" i="158"/>
  <c r="N54" i="158" s="1"/>
  <c r="R54" i="158" s="1"/>
  <c r="Q54" i="158" s="1"/>
  <c r="L24" i="158"/>
  <c r="D53" i="160"/>
  <c r="D53" i="168" s="1"/>
  <c r="D20" i="160"/>
  <c r="D22" i="160"/>
  <c r="J18" i="158"/>
  <c r="L18" i="158"/>
  <c r="M18" i="158"/>
  <c r="N18" i="158" s="1"/>
  <c r="R18" i="158" s="1"/>
  <c r="Q18" i="158" s="1"/>
  <c r="L6" i="158"/>
  <c r="M6" i="158"/>
  <c r="N6" i="158" s="1"/>
  <c r="R6" i="158" s="1"/>
  <c r="Q6" i="158" s="1"/>
  <c r="D6" i="160"/>
  <c r="H34" i="158"/>
  <c r="C21" i="168"/>
  <c r="D14" i="160"/>
  <c r="D5" i="160"/>
  <c r="G46" i="160"/>
  <c r="F46" i="160" s="1"/>
  <c r="M30" i="158"/>
  <c r="N30" i="158" s="1"/>
  <c r="D29" i="160"/>
  <c r="D47" i="160"/>
  <c r="L30" i="158"/>
  <c r="E29" i="160"/>
  <c r="J26" i="157"/>
  <c r="M43" i="157"/>
  <c r="N43" i="157" s="1"/>
  <c r="R43" i="157" s="1"/>
  <c r="Q43" i="157" s="1"/>
  <c r="J43" i="157"/>
  <c r="J10" i="157"/>
  <c r="M10" i="157"/>
  <c r="N10" i="157" s="1"/>
  <c r="R10" i="157" s="1"/>
  <c r="Q10" i="157" s="1"/>
  <c r="L10" i="157"/>
  <c r="M21" i="157"/>
  <c r="N21" i="157" s="1"/>
  <c r="R21" i="157" s="1"/>
  <c r="Q21" i="157" s="1"/>
  <c r="J21" i="157"/>
  <c r="D12" i="160"/>
  <c r="L26" i="157"/>
  <c r="L13" i="157"/>
  <c r="J13" i="157"/>
  <c r="D40" i="160"/>
  <c r="M49" i="157"/>
  <c r="N49" i="157" s="1"/>
  <c r="R49" i="157" s="1"/>
  <c r="Q49" i="157" s="1"/>
  <c r="L49" i="157"/>
  <c r="E16" i="160"/>
  <c r="J31" i="157"/>
  <c r="L31" i="157"/>
  <c r="D39" i="160"/>
  <c r="M41" i="157"/>
  <c r="N41" i="157" s="1"/>
  <c r="R41" i="157" s="1"/>
  <c r="Q41" i="157" s="1"/>
  <c r="J41" i="157"/>
  <c r="D13" i="160"/>
  <c r="M14" i="157"/>
  <c r="N14" i="157" s="1"/>
  <c r="R14" i="157" s="1"/>
  <c r="Q14" i="157" s="1"/>
  <c r="J14" i="157"/>
  <c r="K15" i="157"/>
  <c r="J15" i="157" s="1"/>
  <c r="M17" i="157"/>
  <c r="N17" i="157" s="1"/>
  <c r="R17" i="157" s="1"/>
  <c r="Q17" i="157" s="1"/>
  <c r="J17" i="157"/>
  <c r="L17" i="157"/>
  <c r="H32" i="157"/>
  <c r="K32" i="157" s="1"/>
  <c r="L32" i="157" s="1"/>
  <c r="J28" i="157"/>
  <c r="M28" i="157"/>
  <c r="N28" i="157" s="1"/>
  <c r="R28" i="157" s="1"/>
  <c r="Q28" i="157" s="1"/>
  <c r="L28" i="157"/>
  <c r="M45" i="157"/>
  <c r="N45" i="157" s="1"/>
  <c r="R45" i="157" s="1"/>
  <c r="Q45" i="157" s="1"/>
  <c r="J45" i="157"/>
  <c r="L45" i="157"/>
  <c r="M38" i="157"/>
  <c r="N38" i="157" s="1"/>
  <c r="R38" i="157" s="1"/>
  <c r="Q38" i="157" s="1"/>
  <c r="J38" i="157"/>
  <c r="L38" i="157"/>
  <c r="L25" i="157"/>
  <c r="J25" i="157"/>
  <c r="M25" i="157"/>
  <c r="N25" i="157" s="1"/>
  <c r="R25" i="157" s="1"/>
  <c r="Q25" i="157" s="1"/>
  <c r="M33" i="157"/>
  <c r="N33" i="157" s="1"/>
  <c r="R33" i="157" s="1"/>
  <c r="Q33" i="157" s="1"/>
  <c r="J33" i="157"/>
  <c r="L33" i="157"/>
  <c r="L39" i="157"/>
  <c r="J39" i="157"/>
  <c r="M23" i="157"/>
  <c r="N23" i="157" s="1"/>
  <c r="R23" i="157" s="1"/>
  <c r="Q23" i="157" s="1"/>
  <c r="J23" i="157"/>
  <c r="L23" i="157"/>
  <c r="J44" i="157"/>
  <c r="M44" i="157"/>
  <c r="N44" i="157" s="1"/>
  <c r="R44" i="157" s="1"/>
  <c r="Q44" i="157" s="1"/>
  <c r="L44" i="157"/>
  <c r="L46" i="157"/>
  <c r="K30" i="157"/>
  <c r="G29" i="160" s="1"/>
  <c r="F29" i="160" s="1"/>
  <c r="L20" i="157"/>
  <c r="J27" i="157"/>
  <c r="L27" i="157"/>
  <c r="M20" i="157"/>
  <c r="N20" i="157" s="1"/>
  <c r="R20" i="157" s="1"/>
  <c r="Q20" i="157" s="1"/>
  <c r="L54" i="157"/>
  <c r="L40" i="157"/>
  <c r="J54" i="157"/>
  <c r="E43" i="160"/>
  <c r="B13" i="168"/>
  <c r="J40" i="157"/>
  <c r="G53" i="160"/>
  <c r="F53" i="160" s="1"/>
  <c r="D4" i="160"/>
  <c r="D4" i="168" s="1"/>
  <c r="M7" i="157"/>
  <c r="N7" i="157" s="1"/>
  <c r="R7" i="157" s="1"/>
  <c r="Q7" i="157" s="1"/>
  <c r="L7" i="157"/>
  <c r="B24" i="168"/>
  <c r="M15" i="157"/>
  <c r="N15" i="157" s="1"/>
  <c r="R15" i="157" s="1"/>
  <c r="Q15" i="157" s="1"/>
  <c r="J34" i="154"/>
  <c r="J52" i="154"/>
  <c r="L52" i="154"/>
  <c r="M52" i="154" s="1"/>
  <c r="Q52" i="154" s="1"/>
  <c r="P52" i="154" s="1"/>
  <c r="L25" i="154"/>
  <c r="M25" i="154" s="1"/>
  <c r="Q25" i="154" s="1"/>
  <c r="P25" i="154" s="1"/>
  <c r="J23" i="154"/>
  <c r="L23" i="154"/>
  <c r="M23" i="154" s="1"/>
  <c r="Q23" i="154" s="1"/>
  <c r="P23" i="154" s="1"/>
  <c r="J21" i="154"/>
  <c r="L21" i="154"/>
  <c r="M21" i="154" s="1"/>
  <c r="Q21" i="154" s="1"/>
  <c r="P21" i="154" s="1"/>
  <c r="J22" i="154"/>
  <c r="L22" i="154"/>
  <c r="M22" i="154" s="1"/>
  <c r="Q22" i="154" s="1"/>
  <c r="P22" i="154" s="1"/>
  <c r="L37" i="154"/>
  <c r="M37" i="154" s="1"/>
  <c r="Q37" i="154" s="1"/>
  <c r="P37" i="154" s="1"/>
  <c r="J37" i="154"/>
  <c r="L28" i="154"/>
  <c r="M28" i="154" s="1"/>
  <c r="Q28" i="154" s="1"/>
  <c r="P28" i="154" s="1"/>
  <c r="L40" i="154"/>
  <c r="M40" i="154" s="1"/>
  <c r="Q40" i="154" s="1"/>
  <c r="P40" i="154" s="1"/>
  <c r="J34" i="153"/>
  <c r="L43" i="153"/>
  <c r="M43" i="153" s="1"/>
  <c r="Q43" i="153" s="1"/>
  <c r="P43" i="153" s="1"/>
  <c r="J47" i="153"/>
  <c r="L28" i="153"/>
  <c r="M28" i="153" s="1"/>
  <c r="Q28" i="153" s="1"/>
  <c r="P28" i="153" s="1"/>
  <c r="J28" i="153"/>
  <c r="L12" i="153"/>
  <c r="M12" i="153" s="1"/>
  <c r="Q12" i="153" s="1"/>
  <c r="J12" i="153"/>
  <c r="L35" i="153"/>
  <c r="M35" i="153" s="1"/>
  <c r="Q35" i="153" s="1"/>
  <c r="P35" i="153" s="1"/>
  <c r="L46" i="153"/>
  <c r="M46" i="153" s="1"/>
  <c r="Q46" i="153" s="1"/>
  <c r="P46" i="153" s="1"/>
  <c r="L14" i="153"/>
  <c r="M14" i="153" s="1"/>
  <c r="Q14" i="153" s="1"/>
  <c r="P14" i="153" s="1"/>
  <c r="J17" i="153"/>
  <c r="L27" i="153"/>
  <c r="M27" i="153" s="1"/>
  <c r="Q27" i="153" s="1"/>
  <c r="P27" i="153" s="1"/>
  <c r="J39" i="152"/>
  <c r="L39" i="152"/>
  <c r="M39" i="152" s="1"/>
  <c r="Q39" i="152" s="1"/>
  <c r="P39" i="152" s="1"/>
  <c r="J19" i="152"/>
  <c r="J37" i="151"/>
  <c r="L26" i="151"/>
  <c r="M26" i="151" s="1"/>
  <c r="Q26" i="151" s="1"/>
  <c r="P26" i="151" s="1"/>
  <c r="F19" i="151"/>
  <c r="H19" i="151" s="1"/>
  <c r="K19" i="151" s="1"/>
  <c r="J30" i="151"/>
  <c r="L30" i="151"/>
  <c r="M30" i="151" s="1"/>
  <c r="Q30" i="151" s="1"/>
  <c r="P30" i="151" s="1"/>
  <c r="L7" i="151"/>
  <c r="M7" i="151" s="1"/>
  <c r="Q7" i="151" s="1"/>
  <c r="P7" i="151" s="1"/>
  <c r="J7" i="151"/>
  <c r="J12" i="151"/>
  <c r="L12" i="151"/>
  <c r="M12" i="151" s="1"/>
  <c r="Q12" i="151" s="1"/>
  <c r="P12" i="151" s="1"/>
  <c r="J38" i="151"/>
  <c r="L38" i="151"/>
  <c r="M38" i="151" s="1"/>
  <c r="Q38" i="151" s="1"/>
  <c r="P38" i="151" s="1"/>
  <c r="L15" i="151"/>
  <c r="M15" i="151" s="1"/>
  <c r="Q15" i="151" s="1"/>
  <c r="P15" i="151" s="1"/>
  <c r="J15" i="151"/>
  <c r="L32" i="151"/>
  <c r="M32" i="151" s="1"/>
  <c r="Q32" i="151" s="1"/>
  <c r="P32" i="151" s="1"/>
  <c r="L13" i="150"/>
  <c r="M13" i="150" s="1"/>
  <c r="Q13" i="150" s="1"/>
  <c r="P13" i="150" s="1"/>
  <c r="L28" i="150"/>
  <c r="M28" i="150" s="1"/>
  <c r="Q28" i="150" s="1"/>
  <c r="P28" i="150" s="1"/>
  <c r="J34" i="150"/>
  <c r="J16" i="150"/>
  <c r="L18" i="150"/>
  <c r="M18" i="150" s="1"/>
  <c r="Q18" i="150" s="1"/>
  <c r="P18" i="150" s="1"/>
  <c r="J34" i="149"/>
  <c r="L34" i="149"/>
  <c r="M34" i="149" s="1"/>
  <c r="Q34" i="149" s="1"/>
  <c r="P34" i="149" s="1"/>
  <c r="L48" i="149"/>
  <c r="M48" i="149" s="1"/>
  <c r="Q48" i="149" s="1"/>
  <c r="P48" i="149" s="1"/>
  <c r="J20" i="149"/>
  <c r="J25" i="149"/>
  <c r="L25" i="149"/>
  <c r="M25" i="149" s="1"/>
  <c r="Q25" i="149" s="1"/>
  <c r="P25" i="149" s="1"/>
  <c r="J29" i="149"/>
  <c r="L29" i="149"/>
  <c r="M29" i="149" s="1"/>
  <c r="Q29" i="149" s="1"/>
  <c r="P29" i="149" s="1"/>
  <c r="L30" i="148"/>
  <c r="M30" i="148" s="1"/>
  <c r="Q30" i="148" s="1"/>
  <c r="P30" i="148" s="1"/>
  <c r="J22" i="148"/>
  <c r="L22" i="148"/>
  <c r="M22" i="148" s="1"/>
  <c r="Q22" i="148" s="1"/>
  <c r="P22" i="148" s="1"/>
  <c r="L27" i="148"/>
  <c r="M27" i="148" s="1"/>
  <c r="Q27" i="148" s="1"/>
  <c r="P27" i="148" s="1"/>
  <c r="J27" i="148"/>
  <c r="J8" i="148"/>
  <c r="J48" i="148"/>
  <c r="L25" i="148"/>
  <c r="M25" i="148" s="1"/>
  <c r="J25" i="148"/>
  <c r="L46" i="148"/>
  <c r="M46" i="148" s="1"/>
  <c r="Q46" i="148" s="1"/>
  <c r="P46" i="148" s="1"/>
  <c r="J46" i="148"/>
  <c r="J47" i="148"/>
  <c r="L47" i="148"/>
  <c r="M47" i="148" s="1"/>
  <c r="Q47" i="148" s="1"/>
  <c r="P47" i="148" s="1"/>
  <c r="L5" i="148"/>
  <c r="M5" i="148" s="1"/>
  <c r="Q5" i="148" s="1"/>
  <c r="P5" i="148" s="1"/>
  <c r="J5" i="148"/>
  <c r="L34" i="148"/>
  <c r="J34" i="148"/>
  <c r="L31" i="148"/>
  <c r="M31" i="148" s="1"/>
  <c r="Q31" i="148" s="1"/>
  <c r="P31" i="148" s="1"/>
  <c r="J31" i="148"/>
  <c r="J17" i="148"/>
  <c r="L17" i="148"/>
  <c r="M17" i="148" s="1"/>
  <c r="Q17" i="148" s="1"/>
  <c r="P17" i="148" s="1"/>
  <c r="J42" i="148"/>
  <c r="J20" i="148"/>
  <c r="L26" i="148"/>
  <c r="M26" i="148" s="1"/>
  <c r="Q26" i="148" s="1"/>
  <c r="P26" i="148" s="1"/>
  <c r="J21" i="147"/>
  <c r="L8" i="147"/>
  <c r="M8" i="147" s="1"/>
  <c r="Q8" i="147" s="1"/>
  <c r="P8" i="147" s="1"/>
  <c r="J13" i="147"/>
  <c r="L13" i="147"/>
  <c r="M13" i="147" s="1"/>
  <c r="Q13" i="147" s="1"/>
  <c r="P13" i="147" s="1"/>
  <c r="F25" i="147"/>
  <c r="H25" i="147" s="1"/>
  <c r="K25" i="147" s="1"/>
  <c r="J40" i="147"/>
  <c r="L40" i="147"/>
  <c r="M40" i="147" s="1"/>
  <c r="Q40" i="147" s="1"/>
  <c r="P40" i="147" s="1"/>
  <c r="L38" i="147"/>
  <c r="M38" i="147" s="1"/>
  <c r="Q38" i="147" s="1"/>
  <c r="P38" i="147" s="1"/>
  <c r="J38" i="147"/>
  <c r="J14" i="147"/>
  <c r="L14" i="147"/>
  <c r="M14" i="147" s="1"/>
  <c r="Q14" i="147" s="1"/>
  <c r="P14" i="147" s="1"/>
  <c r="L41" i="147"/>
  <c r="M41" i="147" s="1"/>
  <c r="Q41" i="147" s="1"/>
  <c r="P41" i="147" s="1"/>
  <c r="J41" i="147"/>
  <c r="J42" i="147"/>
  <c r="L42" i="147"/>
  <c r="M42" i="147" s="1"/>
  <c r="Q42" i="147" s="1"/>
  <c r="P42" i="147" s="1"/>
  <c r="J5" i="147"/>
  <c r="L5" i="147"/>
  <c r="M5" i="147" s="1"/>
  <c r="Q5" i="147" s="1"/>
  <c r="P5" i="147" s="1"/>
  <c r="F28" i="147"/>
  <c r="F52" i="147"/>
  <c r="H52" i="147" s="1"/>
  <c r="K52" i="147" s="1"/>
  <c r="J34" i="147"/>
  <c r="J53" i="147"/>
  <c r="J28" i="173"/>
  <c r="F34" i="133"/>
  <c r="C33" i="140"/>
  <c r="F44" i="133"/>
  <c r="C43" i="140"/>
  <c r="F42" i="133"/>
  <c r="C41" i="140"/>
  <c r="F39" i="133"/>
  <c r="C38" i="140"/>
  <c r="F20" i="133"/>
  <c r="C19" i="140"/>
  <c r="H12" i="133"/>
  <c r="D11" i="140"/>
  <c r="F15" i="133"/>
  <c r="C14" i="140"/>
  <c r="F30" i="133"/>
  <c r="C29" i="140"/>
  <c r="F43" i="133"/>
  <c r="C42" i="140"/>
  <c r="F22" i="133"/>
  <c r="D21" i="140" s="1"/>
  <c r="C21" i="140"/>
  <c r="F41" i="133"/>
  <c r="K6" i="133"/>
  <c r="E5" i="140"/>
  <c r="F8" i="133"/>
  <c r="C7" i="140"/>
  <c r="F31" i="133"/>
  <c r="C30" i="140"/>
  <c r="F19" i="133"/>
  <c r="C18" i="140"/>
  <c r="F27" i="133"/>
  <c r="D26" i="140" s="1"/>
  <c r="C26" i="140"/>
  <c r="F48" i="133"/>
  <c r="C47" i="140"/>
  <c r="F17" i="133"/>
  <c r="C16" i="140"/>
  <c r="F13" i="133"/>
  <c r="C12" i="140"/>
  <c r="H36" i="133"/>
  <c r="F5" i="133"/>
  <c r="C4" i="140"/>
  <c r="K52" i="133"/>
  <c r="E51" i="140"/>
  <c r="H24" i="133"/>
  <c r="E23" i="140" s="1"/>
  <c r="D23" i="140"/>
  <c r="H18" i="133"/>
  <c r="D17" i="140"/>
  <c r="K46" i="133"/>
  <c r="E45" i="140"/>
  <c r="F7" i="133"/>
  <c r="D6" i="140" s="1"/>
  <c r="C6" i="140"/>
  <c r="F11" i="133"/>
  <c r="D10" i="140" s="1"/>
  <c r="C10" i="140"/>
  <c r="L31" i="144"/>
  <c r="M31" i="144" s="1"/>
  <c r="Q31" i="144" s="1"/>
  <c r="P31" i="144" s="1"/>
  <c r="J48" i="144"/>
  <c r="L48" i="144"/>
  <c r="M48" i="144" s="1"/>
  <c r="Q48" i="144" s="1"/>
  <c r="P48" i="144" s="1"/>
  <c r="J19" i="144"/>
  <c r="J9" i="144"/>
  <c r="L45" i="144"/>
  <c r="M45" i="144" s="1"/>
  <c r="Q45" i="144" s="1"/>
  <c r="P45" i="144" s="1"/>
  <c r="L43" i="144"/>
  <c r="M43" i="144" s="1"/>
  <c r="Q43" i="144" s="1"/>
  <c r="P43" i="144" s="1"/>
  <c r="J43" i="144"/>
  <c r="J52" i="144"/>
  <c r="L52" i="144"/>
  <c r="M52" i="144" s="1"/>
  <c r="Q52" i="144" s="1"/>
  <c r="P52" i="144" s="1"/>
  <c r="L42" i="144"/>
  <c r="M42" i="144" s="1"/>
  <c r="Q42" i="144" s="1"/>
  <c r="P42" i="144" s="1"/>
  <c r="J42" i="144"/>
  <c r="L37" i="144"/>
  <c r="M37" i="144" s="1"/>
  <c r="Q37" i="144" s="1"/>
  <c r="P37" i="144" s="1"/>
  <c r="J37" i="144"/>
  <c r="L10" i="144"/>
  <c r="M10" i="144" s="1"/>
  <c r="Q10" i="144" s="1"/>
  <c r="P10" i="144" s="1"/>
  <c r="L43" i="143"/>
  <c r="M43" i="143" s="1"/>
  <c r="Q43" i="143" s="1"/>
  <c r="P43" i="143" s="1"/>
  <c r="C23" i="146"/>
  <c r="L30" i="143"/>
  <c r="M30" i="143" s="1"/>
  <c r="Q30" i="143" s="1"/>
  <c r="P30" i="143" s="1"/>
  <c r="J30" i="143"/>
  <c r="J5" i="143"/>
  <c r="L5" i="143"/>
  <c r="M5" i="143" s="1"/>
  <c r="Q5" i="143" s="1"/>
  <c r="P5" i="143" s="1"/>
  <c r="L32" i="143"/>
  <c r="M32" i="143" s="1"/>
  <c r="Q32" i="143" s="1"/>
  <c r="P32" i="143" s="1"/>
  <c r="J32" i="143"/>
  <c r="J45" i="143"/>
  <c r="L45" i="143"/>
  <c r="M45" i="143" s="1"/>
  <c r="Q45" i="143" s="1"/>
  <c r="P45" i="143" s="1"/>
  <c r="J25" i="143"/>
  <c r="L25" i="143"/>
  <c r="M25" i="143" s="1"/>
  <c r="Q25" i="143" s="1"/>
  <c r="P25" i="143" s="1"/>
  <c r="J19" i="143"/>
  <c r="L19" i="143"/>
  <c r="M19" i="143" s="1"/>
  <c r="Q19" i="143" s="1"/>
  <c r="J31" i="143"/>
  <c r="L31" i="143"/>
  <c r="M31" i="143" s="1"/>
  <c r="Q31" i="143" s="1"/>
  <c r="P31" i="143" s="1"/>
  <c r="L7" i="143"/>
  <c r="M7" i="143" s="1"/>
  <c r="Q7" i="143" s="1"/>
  <c r="P7" i="143" s="1"/>
  <c r="J7" i="143"/>
  <c r="L53" i="143"/>
  <c r="M53" i="143" s="1"/>
  <c r="Q53" i="143" s="1"/>
  <c r="P53" i="143" s="1"/>
  <c r="J53" i="143"/>
  <c r="L42" i="143"/>
  <c r="M42" i="143" s="1"/>
  <c r="Q42" i="143" s="1"/>
  <c r="P42" i="143" s="1"/>
  <c r="J42" i="143"/>
  <c r="J6" i="143"/>
  <c r="L50" i="143"/>
  <c r="M50" i="143" s="1"/>
  <c r="Q50" i="143" s="1"/>
  <c r="P50" i="143" s="1"/>
  <c r="L37" i="177"/>
  <c r="M37" i="177" s="1"/>
  <c r="Q37" i="177" s="1"/>
  <c r="P37" i="177" s="1"/>
  <c r="J40" i="177"/>
  <c r="L40" i="177"/>
  <c r="L26" i="177"/>
  <c r="M26" i="177" s="1"/>
  <c r="Q26" i="177" s="1"/>
  <c r="P26" i="177" s="1"/>
  <c r="J26" i="177"/>
  <c r="J29" i="177"/>
  <c r="L29" i="177"/>
  <c r="M29" i="177" s="1"/>
  <c r="Q29" i="177" s="1"/>
  <c r="P29" i="177" s="1"/>
  <c r="L24" i="177"/>
  <c r="M24" i="177" s="1"/>
  <c r="Q24" i="177" s="1"/>
  <c r="P24" i="177" s="1"/>
  <c r="J24" i="177"/>
  <c r="L50" i="177"/>
  <c r="M50" i="177" s="1"/>
  <c r="Q50" i="177" s="1"/>
  <c r="P50" i="177" s="1"/>
  <c r="J50" i="177"/>
  <c r="F31" i="177"/>
  <c r="H31" i="177" s="1"/>
  <c r="K31" i="177" s="1"/>
  <c r="J31" i="177" s="1"/>
  <c r="C28" i="146"/>
  <c r="J7" i="177"/>
  <c r="L7" i="177"/>
  <c r="M7" i="177" s="1"/>
  <c r="Q7" i="177" s="1"/>
  <c r="P7" i="177" s="1"/>
  <c r="L25" i="177"/>
  <c r="M25" i="177" s="1"/>
  <c r="Q25" i="177" s="1"/>
  <c r="P25" i="177" s="1"/>
  <c r="J25" i="177"/>
  <c r="L42" i="177"/>
  <c r="M42" i="177" s="1"/>
  <c r="Q42" i="177" s="1"/>
  <c r="P42" i="177" s="1"/>
  <c r="J31" i="142"/>
  <c r="L46" i="142"/>
  <c r="M46" i="142" s="1"/>
  <c r="Q46" i="142" s="1"/>
  <c r="P46" i="142" s="1"/>
  <c r="L44" i="142"/>
  <c r="M44" i="142" s="1"/>
  <c r="Q44" i="142" s="1"/>
  <c r="L26" i="142"/>
  <c r="M26" i="142" s="1"/>
  <c r="Q26" i="142" s="1"/>
  <c r="P26" i="142" s="1"/>
  <c r="L9" i="142"/>
  <c r="M9" i="142" s="1"/>
  <c r="Q9" i="142" s="1"/>
  <c r="P9" i="142" s="1"/>
  <c r="L11" i="142"/>
  <c r="M11" i="142" s="1"/>
  <c r="Q11" i="142" s="1"/>
  <c r="P11" i="142" s="1"/>
  <c r="L52" i="142"/>
  <c r="M52" i="142" s="1"/>
  <c r="Q52" i="142" s="1"/>
  <c r="P52" i="142" s="1"/>
  <c r="J52" i="142"/>
  <c r="J30" i="142"/>
  <c r="L30" i="142"/>
  <c r="M30" i="142" s="1"/>
  <c r="Q30" i="142" s="1"/>
  <c r="P30" i="142" s="1"/>
  <c r="J39" i="142"/>
  <c r="L39" i="142"/>
  <c r="M39" i="142" s="1"/>
  <c r="Q39" i="142" s="1"/>
  <c r="P39" i="142" s="1"/>
  <c r="J48" i="142"/>
  <c r="L48" i="142"/>
  <c r="M48" i="142" s="1"/>
  <c r="L10" i="142"/>
  <c r="M10" i="142" s="1"/>
  <c r="Q10" i="142" s="1"/>
  <c r="P10" i="142" s="1"/>
  <c r="J10" i="142"/>
  <c r="L43" i="142"/>
  <c r="M43" i="142" s="1"/>
  <c r="Q43" i="142" s="1"/>
  <c r="P43" i="142" s="1"/>
  <c r="J43" i="142"/>
  <c r="L6" i="142"/>
  <c r="M6" i="142" s="1"/>
  <c r="Q6" i="142" s="1"/>
  <c r="P6" i="142" s="1"/>
  <c r="C45" i="146"/>
  <c r="J49" i="141"/>
  <c r="L49" i="141"/>
  <c r="M49" i="141" s="1"/>
  <c r="L46" i="141"/>
  <c r="M46" i="141" s="1"/>
  <c r="Q46" i="141" s="1"/>
  <c r="P46" i="141" s="1"/>
  <c r="F45" i="141"/>
  <c r="H45" i="141" s="1"/>
  <c r="K45" i="141" s="1"/>
  <c r="L45" i="141" s="1"/>
  <c r="M45" i="141" s="1"/>
  <c r="Q45" i="141" s="1"/>
  <c r="P45" i="141" s="1"/>
  <c r="L20" i="141"/>
  <c r="M20" i="141" s="1"/>
  <c r="Q20" i="141" s="1"/>
  <c r="P20" i="141" s="1"/>
  <c r="C17" i="146"/>
  <c r="C13" i="146"/>
  <c r="L53" i="141"/>
  <c r="M53" i="141" s="1"/>
  <c r="Q53" i="141" s="1"/>
  <c r="J53" i="141"/>
  <c r="J29" i="141"/>
  <c r="L29" i="141"/>
  <c r="M29" i="141" s="1"/>
  <c r="Q29" i="141" s="1"/>
  <c r="P29" i="141" s="1"/>
  <c r="L32" i="141"/>
  <c r="M32" i="141" s="1"/>
  <c r="Q32" i="141" s="1"/>
  <c r="P32" i="141" s="1"/>
  <c r="J32" i="141"/>
  <c r="L18" i="141"/>
  <c r="M18" i="141" s="1"/>
  <c r="Q18" i="141" s="1"/>
  <c r="P18" i="141" s="1"/>
  <c r="J18" i="141"/>
  <c r="J24" i="141"/>
  <c r="L24" i="141"/>
  <c r="M24" i="141" s="1"/>
  <c r="Q24" i="141" s="1"/>
  <c r="P24" i="141" s="1"/>
  <c r="L11" i="141"/>
  <c r="M11" i="141" s="1"/>
  <c r="Q11" i="141" s="1"/>
  <c r="P11" i="141" s="1"/>
  <c r="J11" i="141"/>
  <c r="L41" i="141"/>
  <c r="M41" i="141" s="1"/>
  <c r="Q41" i="141" s="1"/>
  <c r="P41" i="141" s="1"/>
  <c r="J41" i="141"/>
  <c r="J50" i="141"/>
  <c r="L50" i="141"/>
  <c r="M50" i="141" s="1"/>
  <c r="L7" i="141"/>
  <c r="M7" i="141" s="1"/>
  <c r="Q7" i="141" s="1"/>
  <c r="P7" i="141" s="1"/>
  <c r="J7" i="141"/>
  <c r="J9" i="141"/>
  <c r="L9" i="141"/>
  <c r="M9" i="141" s="1"/>
  <c r="Q9" i="141" s="1"/>
  <c r="P9" i="141" s="1"/>
  <c r="L30" i="141"/>
  <c r="M30" i="141" s="1"/>
  <c r="Q30" i="141" s="1"/>
  <c r="P30" i="141" s="1"/>
  <c r="L52" i="141"/>
  <c r="M52" i="141" s="1"/>
  <c r="Q52" i="141" s="1"/>
  <c r="P52" i="141" s="1"/>
  <c r="L40" i="141"/>
  <c r="M40" i="141" s="1"/>
  <c r="Q40" i="141" s="1"/>
  <c r="P40" i="141" s="1"/>
  <c r="J28" i="124"/>
  <c r="L28" i="124"/>
  <c r="M28" i="124" s="1"/>
  <c r="Q28" i="124" s="1"/>
  <c r="P28" i="124" s="1"/>
  <c r="J30" i="124"/>
  <c r="J44" i="124"/>
  <c r="E11" i="132"/>
  <c r="K12" i="129"/>
  <c r="K21" i="129"/>
  <c r="L39" i="129"/>
  <c r="L49" i="129"/>
  <c r="G48" i="132"/>
  <c r="K52" i="129"/>
  <c r="G51" i="132" s="1"/>
  <c r="F51" i="132" s="1"/>
  <c r="D50" i="132" s="1"/>
  <c r="C49" i="132" s="1"/>
  <c r="E51" i="132"/>
  <c r="K50" i="129"/>
  <c r="G49" i="132" s="1"/>
  <c r="E49" i="132"/>
  <c r="K30" i="129"/>
  <c r="K36" i="129"/>
  <c r="G35" i="132" s="1"/>
  <c r="E35" i="132"/>
  <c r="K47" i="129"/>
  <c r="E46" i="132"/>
  <c r="K35" i="129"/>
  <c r="E34" i="132"/>
  <c r="K33" i="129"/>
  <c r="E32" i="132"/>
  <c r="K42" i="129"/>
  <c r="E41" i="132"/>
  <c r="K38" i="129"/>
  <c r="G37" i="132" s="1"/>
  <c r="E37" i="132"/>
  <c r="K51" i="129"/>
  <c r="K7" i="129"/>
  <c r="K40" i="129"/>
  <c r="E39" i="132"/>
  <c r="K28" i="129"/>
  <c r="K25" i="129"/>
  <c r="K13" i="129"/>
  <c r="E12" i="132"/>
  <c r="K41" i="129"/>
  <c r="E40" i="132"/>
  <c r="F54" i="129"/>
  <c r="C53" i="132"/>
  <c r="K43" i="129"/>
  <c r="K32" i="129"/>
  <c r="K11" i="129"/>
  <c r="K46" i="129"/>
  <c r="E45" i="132"/>
  <c r="K27" i="129"/>
  <c r="E26" i="132"/>
  <c r="K44" i="129"/>
  <c r="K29" i="129"/>
  <c r="K19" i="129"/>
  <c r="K34" i="129"/>
  <c r="E33" i="132"/>
  <c r="K22" i="129"/>
  <c r="K17" i="129"/>
  <c r="M31" i="129"/>
  <c r="K37" i="129"/>
  <c r="K16" i="129"/>
  <c r="E15" i="132"/>
  <c r="K14" i="129"/>
  <c r="G13" i="132" s="1"/>
  <c r="E13" i="132"/>
  <c r="K24" i="129"/>
  <c r="K48" i="129"/>
  <c r="E47" i="132"/>
  <c r="K6" i="129"/>
  <c r="G5" i="132" s="1"/>
  <c r="E5" i="132"/>
  <c r="K9" i="129"/>
  <c r="G8" i="132" s="1"/>
  <c r="E8" i="132"/>
  <c r="K15" i="129"/>
  <c r="E14" i="132"/>
  <c r="K20" i="129"/>
  <c r="G19" i="132" s="1"/>
  <c r="E19" i="132"/>
  <c r="K45" i="129"/>
  <c r="K8" i="129"/>
  <c r="G7" i="132" s="1"/>
  <c r="E7" i="132"/>
  <c r="D51" i="132"/>
  <c r="C50" i="132" s="1"/>
  <c r="K5" i="129"/>
  <c r="G4" i="132" s="1"/>
  <c r="E4" i="132"/>
  <c r="L27" i="136"/>
  <c r="M27" i="136" s="1"/>
  <c r="Q27" i="136" s="1"/>
  <c r="P27" i="136" s="1"/>
  <c r="L7" i="134"/>
  <c r="M7" i="134" s="1"/>
  <c r="Q7" i="134" s="1"/>
  <c r="P7" i="134" s="1"/>
  <c r="L33" i="137"/>
  <c r="M33" i="137" s="1"/>
  <c r="Q33" i="137" s="1"/>
  <c r="P33" i="137" s="1"/>
  <c r="J37" i="137"/>
  <c r="J21" i="137"/>
  <c r="L21" i="137"/>
  <c r="M21" i="137" s="1"/>
  <c r="Q21" i="137" s="1"/>
  <c r="P21" i="137" s="1"/>
  <c r="L19" i="137"/>
  <c r="M19" i="137" s="1"/>
  <c r="Q19" i="137" s="1"/>
  <c r="P19" i="137" s="1"/>
  <c r="J19" i="137"/>
  <c r="J41" i="137"/>
  <c r="L41" i="137"/>
  <c r="M41" i="137" s="1"/>
  <c r="Q41" i="137" s="1"/>
  <c r="P41" i="137" s="1"/>
  <c r="L40" i="137"/>
  <c r="M40" i="137" s="1"/>
  <c r="Q40" i="137" s="1"/>
  <c r="P40" i="137" s="1"/>
  <c r="J40" i="137"/>
  <c r="J28" i="137"/>
  <c r="L28" i="137"/>
  <c r="M28" i="137" s="1"/>
  <c r="Q28" i="137" s="1"/>
  <c r="P28" i="137" s="1"/>
  <c r="J16" i="137"/>
  <c r="L16" i="137"/>
  <c r="M16" i="137" s="1"/>
  <c r="Q16" i="137" s="1"/>
  <c r="P16" i="137" s="1"/>
  <c r="J36" i="137"/>
  <c r="L36" i="137"/>
  <c r="M36" i="137" s="1"/>
  <c r="Q36" i="137" s="1"/>
  <c r="P36" i="137" s="1"/>
  <c r="L10" i="137"/>
  <c r="M10" i="137" s="1"/>
  <c r="Q10" i="137" s="1"/>
  <c r="P10" i="137" s="1"/>
  <c r="J10" i="137"/>
  <c r="L27" i="137"/>
  <c r="M27" i="137" s="1"/>
  <c r="Q27" i="137" s="1"/>
  <c r="P27" i="137" s="1"/>
  <c r="L9" i="137"/>
  <c r="M9" i="137" s="1"/>
  <c r="Q9" i="137" s="1"/>
  <c r="P9" i="137" s="1"/>
  <c r="L51" i="137"/>
  <c r="M51" i="137" s="1"/>
  <c r="Q51" i="137" s="1"/>
  <c r="P51" i="137" s="1"/>
  <c r="J34" i="135"/>
  <c r="J5" i="135"/>
  <c r="J29" i="135"/>
  <c r="L29" i="135"/>
  <c r="M29" i="135" s="1"/>
  <c r="Q29" i="135" s="1"/>
  <c r="P29" i="135" s="1"/>
  <c r="J7" i="135"/>
  <c r="J51" i="135"/>
  <c r="J52" i="135"/>
  <c r="L52" i="135"/>
  <c r="M52" i="135" s="1"/>
  <c r="Q52" i="135" s="1"/>
  <c r="P52" i="135" s="1"/>
  <c r="J44" i="135"/>
  <c r="L44" i="135"/>
  <c r="M44" i="135" s="1"/>
  <c r="Q44" i="135" s="1"/>
  <c r="P44" i="135" s="1"/>
  <c r="L16" i="135"/>
  <c r="M16" i="135" s="1"/>
  <c r="Q16" i="135" s="1"/>
  <c r="P16" i="135" s="1"/>
  <c r="L10" i="135"/>
  <c r="M10" i="135" s="1"/>
  <c r="Q10" i="135" s="1"/>
  <c r="P10" i="135" s="1"/>
  <c r="J17" i="135"/>
  <c r="L40" i="135"/>
  <c r="M40" i="135" s="1"/>
  <c r="Q40" i="135" s="1"/>
  <c r="P40" i="135" s="1"/>
  <c r="L31" i="134"/>
  <c r="M31" i="134" s="1"/>
  <c r="Q31" i="134" s="1"/>
  <c r="P31" i="134" s="1"/>
  <c r="L52" i="134"/>
  <c r="M52" i="134" s="1"/>
  <c r="Q52" i="134" s="1"/>
  <c r="P52" i="134" s="1"/>
  <c r="J52" i="134"/>
  <c r="F41" i="134"/>
  <c r="H41" i="134" s="1"/>
  <c r="K41" i="134" s="1"/>
  <c r="J28" i="134"/>
  <c r="J25" i="134"/>
  <c r="L50" i="136"/>
  <c r="M50" i="136" s="1"/>
  <c r="Q50" i="136" s="1"/>
  <c r="P50" i="136" s="1"/>
  <c r="J29" i="136"/>
  <c r="L25" i="136"/>
  <c r="M25" i="136" s="1"/>
  <c r="Q25" i="136" s="1"/>
  <c r="P25" i="136" s="1"/>
  <c r="J28" i="136"/>
  <c r="L28" i="136"/>
  <c r="M28" i="136" s="1"/>
  <c r="Q28" i="136" s="1"/>
  <c r="P28" i="136" s="1"/>
  <c r="J51" i="136"/>
  <c r="L51" i="136"/>
  <c r="M51" i="136" s="1"/>
  <c r="Q51" i="136" s="1"/>
  <c r="P51" i="136" s="1"/>
  <c r="L8" i="136"/>
  <c r="M8" i="136" s="1"/>
  <c r="Q8" i="136" s="1"/>
  <c r="P8" i="136" s="1"/>
  <c r="J8" i="136"/>
  <c r="J44" i="136"/>
  <c r="L44" i="136"/>
  <c r="M44" i="136" s="1"/>
  <c r="Q44" i="136" s="1"/>
  <c r="P44" i="136" s="1"/>
  <c r="L34" i="136"/>
  <c r="M34" i="136" s="1"/>
  <c r="Q34" i="136" s="1"/>
  <c r="P34" i="136" s="1"/>
  <c r="J34" i="136"/>
  <c r="J47" i="136"/>
  <c r="L47" i="136"/>
  <c r="M47" i="136" s="1"/>
  <c r="Q47" i="136" s="1"/>
  <c r="P47" i="136" s="1"/>
  <c r="J14" i="136"/>
  <c r="L14" i="136"/>
  <c r="M14" i="136" s="1"/>
  <c r="Q14" i="136" s="1"/>
  <c r="P14" i="136" s="1"/>
  <c r="J15" i="136"/>
  <c r="L15" i="136"/>
  <c r="M15" i="136" s="1"/>
  <c r="Q15" i="136" s="1"/>
  <c r="P15" i="136" s="1"/>
  <c r="J42" i="136"/>
  <c r="J9" i="136"/>
  <c r="B24" i="146"/>
  <c r="F25" i="133"/>
  <c r="D24" i="140" s="1"/>
  <c r="J6" i="133"/>
  <c r="B16" i="146"/>
  <c r="J15" i="131"/>
  <c r="L36" i="131"/>
  <c r="M36" i="131" s="1"/>
  <c r="Q36" i="131" s="1"/>
  <c r="P36" i="131" s="1"/>
  <c r="J41" i="131"/>
  <c r="L5" i="131"/>
  <c r="M5" i="131" s="1"/>
  <c r="Q5" i="131" s="1"/>
  <c r="P5" i="131" s="1"/>
  <c r="L47" i="131"/>
  <c r="M47" i="131" s="1"/>
  <c r="Q47" i="131" s="1"/>
  <c r="P47" i="131" s="1"/>
  <c r="J16" i="131"/>
  <c r="F48" i="131"/>
  <c r="H48" i="131" s="1"/>
  <c r="K48" i="131" s="1"/>
  <c r="L48" i="131" s="1"/>
  <c r="M48" i="131" s="1"/>
  <c r="Q48" i="131" s="1"/>
  <c r="P48" i="131" s="1"/>
  <c r="F51" i="131"/>
  <c r="H51" i="131" s="1"/>
  <c r="K51" i="131" s="1"/>
  <c r="F38" i="131"/>
  <c r="H38" i="131" s="1"/>
  <c r="K38" i="131" s="1"/>
  <c r="F28" i="131"/>
  <c r="H28" i="131" s="1"/>
  <c r="K28" i="131" s="1"/>
  <c r="J28" i="131" s="1"/>
  <c r="F39" i="131"/>
  <c r="H39" i="131" s="1"/>
  <c r="K39" i="131" s="1"/>
  <c r="L53" i="131"/>
  <c r="M53" i="131" s="1"/>
  <c r="Q53" i="131" s="1"/>
  <c r="P53" i="131" s="1"/>
  <c r="J53" i="131"/>
  <c r="L8" i="131"/>
  <c r="M8" i="131" s="1"/>
  <c r="Q8" i="131" s="1"/>
  <c r="P8" i="131" s="1"/>
  <c r="J8" i="131"/>
  <c r="J45" i="131"/>
  <c r="L45" i="131"/>
  <c r="M45" i="131" s="1"/>
  <c r="Q45" i="131" s="1"/>
  <c r="P45" i="131" s="1"/>
  <c r="J19" i="131"/>
  <c r="L19" i="131"/>
  <c r="M19" i="131" s="1"/>
  <c r="Q19" i="131" s="1"/>
  <c r="P19" i="131" s="1"/>
  <c r="L9" i="131"/>
  <c r="M9" i="131" s="1"/>
  <c r="Q9" i="131" s="1"/>
  <c r="P9" i="131" s="1"/>
  <c r="J9" i="131"/>
  <c r="L23" i="131"/>
  <c r="M23" i="131" s="1"/>
  <c r="Q23" i="131" s="1"/>
  <c r="P23" i="131" s="1"/>
  <c r="J23" i="131"/>
  <c r="L46" i="131"/>
  <c r="M46" i="131" s="1"/>
  <c r="Q46" i="131" s="1"/>
  <c r="P46" i="131" s="1"/>
  <c r="L32" i="131"/>
  <c r="M32" i="131" s="1"/>
  <c r="Q32" i="131" s="1"/>
  <c r="P32" i="131" s="1"/>
  <c r="L37" i="131"/>
  <c r="M37" i="131" s="1"/>
  <c r="Q37" i="131" s="1"/>
  <c r="P37" i="131" s="1"/>
  <c r="F24" i="131"/>
  <c r="H24" i="131" s="1"/>
  <c r="K24" i="131" s="1"/>
  <c r="F14" i="131"/>
  <c r="H14" i="131" s="1"/>
  <c r="K14" i="131" s="1"/>
  <c r="L50" i="130"/>
  <c r="M50" i="130" s="1"/>
  <c r="Q50" i="130" s="1"/>
  <c r="P50" i="130" s="1"/>
  <c r="J28" i="130"/>
  <c r="L37" i="130"/>
  <c r="M37" i="130" s="1"/>
  <c r="Q37" i="130" s="1"/>
  <c r="P37" i="130" s="1"/>
  <c r="J23" i="130"/>
  <c r="L23" i="130"/>
  <c r="M23" i="130" s="1"/>
  <c r="Q23" i="130" s="1"/>
  <c r="P23" i="130" s="1"/>
  <c r="L29" i="130"/>
  <c r="M29" i="130" s="1"/>
  <c r="Q29" i="130" s="1"/>
  <c r="P29" i="130" s="1"/>
  <c r="F40" i="130"/>
  <c r="H40" i="130" s="1"/>
  <c r="K40" i="130" s="1"/>
  <c r="F45" i="130"/>
  <c r="H45" i="130" s="1"/>
  <c r="K45" i="130" s="1"/>
  <c r="J15" i="130"/>
  <c r="L15" i="130"/>
  <c r="M15" i="130" s="1"/>
  <c r="Q15" i="130" s="1"/>
  <c r="P15" i="130" s="1"/>
  <c r="L48" i="130"/>
  <c r="M48" i="130" s="1"/>
  <c r="Q48" i="130" s="1"/>
  <c r="P48" i="130" s="1"/>
  <c r="J48" i="130"/>
  <c r="F47" i="130"/>
  <c r="H47" i="130" s="1"/>
  <c r="K47" i="130" s="1"/>
  <c r="J47" i="130" s="1"/>
  <c r="F8" i="130"/>
  <c r="H8" i="130" s="1"/>
  <c r="K8" i="130" s="1"/>
  <c r="F43" i="130"/>
  <c r="H43" i="130" s="1"/>
  <c r="K43" i="130" s="1"/>
  <c r="F46" i="130"/>
  <c r="H46" i="130" s="1"/>
  <c r="K46" i="130" s="1"/>
  <c r="L46" i="130" s="1"/>
  <c r="M46" i="130" s="1"/>
  <c r="Q46" i="130" s="1"/>
  <c r="P46" i="130" s="1"/>
  <c r="J14" i="130"/>
  <c r="F13" i="130"/>
  <c r="H13" i="130" s="1"/>
  <c r="K13" i="130" s="1"/>
  <c r="L12" i="129"/>
  <c r="L26" i="129"/>
  <c r="J51" i="129"/>
  <c r="J17" i="129"/>
  <c r="L17" i="129"/>
  <c r="J49" i="129"/>
  <c r="L47" i="128"/>
  <c r="M47" i="128" s="1"/>
  <c r="Q47" i="128" s="1"/>
  <c r="P47" i="128" s="1"/>
  <c r="J50" i="128"/>
  <c r="L50" i="128"/>
  <c r="M50" i="128" s="1"/>
  <c r="Q50" i="128" s="1"/>
  <c r="P50" i="128" s="1"/>
  <c r="J46" i="128"/>
  <c r="L27" i="128"/>
  <c r="M27" i="128" s="1"/>
  <c r="Q27" i="128" s="1"/>
  <c r="P27" i="128" s="1"/>
  <c r="L51" i="128"/>
  <c r="M51" i="128" s="1"/>
  <c r="Q51" i="128" s="1"/>
  <c r="P51" i="128" s="1"/>
  <c r="J34" i="128"/>
  <c r="L34" i="128"/>
  <c r="M34" i="128" s="1"/>
  <c r="Q34" i="128" s="1"/>
  <c r="P34" i="128" s="1"/>
  <c r="L28" i="128"/>
  <c r="M28" i="128" s="1"/>
  <c r="Q28" i="128" s="1"/>
  <c r="P28" i="128" s="1"/>
  <c r="J28" i="128"/>
  <c r="J30" i="128"/>
  <c r="L30" i="128"/>
  <c r="M30" i="128" s="1"/>
  <c r="Q30" i="128" s="1"/>
  <c r="P30" i="128" s="1"/>
  <c r="J45" i="128"/>
  <c r="L45" i="128"/>
  <c r="M45" i="128" s="1"/>
  <c r="Q45" i="128" s="1"/>
  <c r="P45" i="128" s="1"/>
  <c r="L11" i="128"/>
  <c r="M11" i="128" s="1"/>
  <c r="Q11" i="128" s="1"/>
  <c r="P11" i="128" s="1"/>
  <c r="L38" i="128"/>
  <c r="M38" i="128" s="1"/>
  <c r="Q38" i="128" s="1"/>
  <c r="P38" i="128" s="1"/>
  <c r="J54" i="128"/>
  <c r="L45" i="127"/>
  <c r="M45" i="127" s="1"/>
  <c r="Q45" i="127" s="1"/>
  <c r="P45" i="127" s="1"/>
  <c r="L33" i="127"/>
  <c r="M33" i="127" s="1"/>
  <c r="Q33" i="127" s="1"/>
  <c r="P33" i="127" s="1"/>
  <c r="F18" i="127"/>
  <c r="H18" i="127" s="1"/>
  <c r="K18" i="127" s="1"/>
  <c r="F51" i="127"/>
  <c r="H51" i="127" s="1"/>
  <c r="K51" i="127" s="1"/>
  <c r="F27" i="127"/>
  <c r="H27" i="127" s="1"/>
  <c r="K27" i="127" s="1"/>
  <c r="F40" i="127"/>
  <c r="H40" i="127" s="1"/>
  <c r="K40" i="127" s="1"/>
  <c r="F25" i="127"/>
  <c r="H25" i="127" s="1"/>
  <c r="K25" i="127" s="1"/>
  <c r="F9" i="127"/>
  <c r="H9" i="127" s="1"/>
  <c r="K9" i="127" s="1"/>
  <c r="F53" i="127"/>
  <c r="H53" i="127" s="1"/>
  <c r="K53" i="127" s="1"/>
  <c r="L23" i="127"/>
  <c r="M23" i="127" s="1"/>
  <c r="Q23" i="127" s="1"/>
  <c r="P23" i="127" s="1"/>
  <c r="F17" i="127"/>
  <c r="H17" i="127" s="1"/>
  <c r="K17" i="127" s="1"/>
  <c r="F11" i="127"/>
  <c r="H11" i="127" s="1"/>
  <c r="K11" i="127" s="1"/>
  <c r="F49" i="127"/>
  <c r="H49" i="127" s="1"/>
  <c r="K49" i="127" s="1"/>
  <c r="J49" i="127" s="1"/>
  <c r="F39" i="127"/>
  <c r="H39" i="127" s="1"/>
  <c r="K39" i="127" s="1"/>
  <c r="J39" i="127" s="1"/>
  <c r="F8" i="127"/>
  <c r="H8" i="127" s="1"/>
  <c r="K8" i="127" s="1"/>
  <c r="F44" i="127"/>
  <c r="H44" i="127" s="1"/>
  <c r="K44" i="127" s="1"/>
  <c r="F6" i="127"/>
  <c r="H6" i="127" s="1"/>
  <c r="K6" i="127" s="1"/>
  <c r="F32" i="127"/>
  <c r="H32" i="127" s="1"/>
  <c r="K32" i="127" s="1"/>
  <c r="F54" i="127"/>
  <c r="H54" i="127" s="1"/>
  <c r="L27" i="127"/>
  <c r="M27" i="127" s="1"/>
  <c r="Q27" i="127" s="1"/>
  <c r="P27" i="127" s="1"/>
  <c r="J27" i="127"/>
  <c r="L40" i="127"/>
  <c r="M40" i="127" s="1"/>
  <c r="Q40" i="127" s="1"/>
  <c r="P40" i="127" s="1"/>
  <c r="J40" i="127"/>
  <c r="L13" i="127"/>
  <c r="M13" i="127" s="1"/>
  <c r="Q13" i="127" s="1"/>
  <c r="P13" i="127" s="1"/>
  <c r="L51" i="127"/>
  <c r="M51" i="127" s="1"/>
  <c r="Q51" i="127" s="1"/>
  <c r="P51" i="127" s="1"/>
  <c r="J51" i="127"/>
  <c r="F29" i="127"/>
  <c r="H29" i="127" s="1"/>
  <c r="K29" i="127" s="1"/>
  <c r="F28" i="127"/>
  <c r="H28" i="127" s="1"/>
  <c r="K28" i="127" s="1"/>
  <c r="J50" i="127"/>
  <c r="L50" i="127"/>
  <c r="M50" i="127" s="1"/>
  <c r="Q50" i="127" s="1"/>
  <c r="P50" i="127" s="1"/>
  <c r="J37" i="127"/>
  <c r="L37" i="127"/>
  <c r="M37" i="127" s="1"/>
  <c r="Q37" i="127" s="1"/>
  <c r="P37" i="127" s="1"/>
  <c r="L48" i="127"/>
  <c r="M48" i="127" s="1"/>
  <c r="Q48" i="127" s="1"/>
  <c r="P48" i="127" s="1"/>
  <c r="J48" i="127"/>
  <c r="F36" i="127"/>
  <c r="H36" i="127" s="1"/>
  <c r="K36" i="127" s="1"/>
  <c r="L36" i="127" s="1"/>
  <c r="M36" i="127" s="1"/>
  <c r="Q36" i="127" s="1"/>
  <c r="P36" i="127" s="1"/>
  <c r="L26" i="127"/>
  <c r="M26" i="127" s="1"/>
  <c r="Q26" i="127" s="1"/>
  <c r="P26" i="127" s="1"/>
  <c r="F15" i="127"/>
  <c r="H15" i="127" s="1"/>
  <c r="K15" i="127" s="1"/>
  <c r="J15" i="127" s="1"/>
  <c r="L22" i="127"/>
  <c r="M22" i="127" s="1"/>
  <c r="Q22" i="127" s="1"/>
  <c r="P22" i="127" s="1"/>
  <c r="L13" i="126"/>
  <c r="M13" i="126" s="1"/>
  <c r="Q13" i="126" s="1"/>
  <c r="P13" i="126" s="1"/>
  <c r="L27" i="126"/>
  <c r="M27" i="126" s="1"/>
  <c r="Q27" i="126" s="1"/>
  <c r="P27" i="126" s="1"/>
  <c r="J38" i="126"/>
  <c r="L36" i="126"/>
  <c r="J36" i="126"/>
  <c r="J24" i="126"/>
  <c r="L24" i="126"/>
  <c r="M24" i="126" s="1"/>
  <c r="Q24" i="126" s="1"/>
  <c r="P24" i="126" s="1"/>
  <c r="J44" i="126"/>
  <c r="L44" i="126"/>
  <c r="M44" i="126" s="1"/>
  <c r="Q44" i="126" s="1"/>
  <c r="P44" i="126" s="1"/>
  <c r="J11" i="126"/>
  <c r="L11" i="126"/>
  <c r="M11" i="126" s="1"/>
  <c r="Q11" i="126" s="1"/>
  <c r="P11" i="126" s="1"/>
  <c r="L33" i="126"/>
  <c r="M33" i="126" s="1"/>
  <c r="Q33" i="126" s="1"/>
  <c r="P33" i="126" s="1"/>
  <c r="J33" i="126"/>
  <c r="J9" i="126"/>
  <c r="L9" i="126"/>
  <c r="M9" i="126" s="1"/>
  <c r="Q9" i="126" s="1"/>
  <c r="P9" i="126" s="1"/>
  <c r="L20" i="126"/>
  <c r="M20" i="126" s="1"/>
  <c r="Q20" i="126" s="1"/>
  <c r="P20" i="126" s="1"/>
  <c r="J20" i="126"/>
  <c r="L30" i="126"/>
  <c r="M30" i="126" s="1"/>
  <c r="Q30" i="126" s="1"/>
  <c r="P30" i="126" s="1"/>
  <c r="J30" i="126"/>
  <c r="L41" i="126"/>
  <c r="M41" i="126" s="1"/>
  <c r="Q41" i="126" s="1"/>
  <c r="P41" i="126" s="1"/>
  <c r="J19" i="126"/>
  <c r="L26" i="179"/>
  <c r="M26" i="179" s="1"/>
  <c r="Q26" i="179" s="1"/>
  <c r="P26" i="179" s="1"/>
  <c r="L39" i="179"/>
  <c r="M39" i="179" s="1"/>
  <c r="Q39" i="179" s="1"/>
  <c r="P39" i="179" s="1"/>
  <c r="L20" i="179"/>
  <c r="M20" i="179" s="1"/>
  <c r="Q20" i="179" s="1"/>
  <c r="P20" i="179" s="1"/>
  <c r="F23" i="179"/>
  <c r="H23" i="179" s="1"/>
  <c r="K23" i="179" s="1"/>
  <c r="F11" i="179"/>
  <c r="H11" i="179" s="1"/>
  <c r="K11" i="179" s="1"/>
  <c r="L25" i="179"/>
  <c r="M25" i="179" s="1"/>
  <c r="Q25" i="179" s="1"/>
  <c r="P25" i="179" s="1"/>
  <c r="J25" i="179"/>
  <c r="L5" i="179"/>
  <c r="M5" i="179" s="1"/>
  <c r="Q5" i="179" s="1"/>
  <c r="P5" i="179" s="1"/>
  <c r="L10" i="179"/>
  <c r="M10" i="179" s="1"/>
  <c r="Q10" i="179" s="1"/>
  <c r="P10" i="179" s="1"/>
  <c r="L8" i="179"/>
  <c r="M8" i="179" s="1"/>
  <c r="Q8" i="179" s="1"/>
  <c r="P8" i="179" s="1"/>
  <c r="L46" i="179"/>
  <c r="M46" i="179" s="1"/>
  <c r="Q46" i="179" s="1"/>
  <c r="P46" i="179" s="1"/>
  <c r="L36" i="179"/>
  <c r="M36" i="179" s="1"/>
  <c r="Q36" i="179" s="1"/>
  <c r="P36" i="179" s="1"/>
  <c r="J36" i="179"/>
  <c r="L24" i="179"/>
  <c r="M24" i="179" s="1"/>
  <c r="Q24" i="179" s="1"/>
  <c r="P24" i="179" s="1"/>
  <c r="J24" i="179"/>
  <c r="J13" i="179"/>
  <c r="L13" i="179"/>
  <c r="M13" i="179" s="1"/>
  <c r="Q13" i="179" s="1"/>
  <c r="P13" i="179" s="1"/>
  <c r="J33" i="179"/>
  <c r="L33" i="179"/>
  <c r="M33" i="179" s="1"/>
  <c r="Q33" i="179" s="1"/>
  <c r="P33" i="179" s="1"/>
  <c r="J47" i="179"/>
  <c r="L47" i="179"/>
  <c r="M47" i="179" s="1"/>
  <c r="Q47" i="179" s="1"/>
  <c r="P47" i="179" s="1"/>
  <c r="L43" i="179"/>
  <c r="M43" i="179" s="1"/>
  <c r="Q43" i="179" s="1"/>
  <c r="P43" i="179" s="1"/>
  <c r="J43" i="179"/>
  <c r="L54" i="179"/>
  <c r="M54" i="179" s="1"/>
  <c r="Q54" i="179" s="1"/>
  <c r="P54" i="179" s="1"/>
  <c r="J54" i="179"/>
  <c r="L15" i="125"/>
  <c r="M15" i="125" s="1"/>
  <c r="Q15" i="125" s="1"/>
  <c r="P15" i="125" s="1"/>
  <c r="J15" i="125"/>
  <c r="J5" i="125"/>
  <c r="L5" i="125"/>
  <c r="M5" i="125" s="1"/>
  <c r="Q5" i="125" s="1"/>
  <c r="P5" i="125" s="1"/>
  <c r="J53" i="125"/>
  <c r="J42" i="125"/>
  <c r="L45" i="125"/>
  <c r="M45" i="125" s="1"/>
  <c r="Q45" i="125" s="1"/>
  <c r="P45" i="125" s="1"/>
  <c r="J45" i="125"/>
  <c r="L13" i="125"/>
  <c r="M13" i="125" s="1"/>
  <c r="Q13" i="125" s="1"/>
  <c r="P13" i="125" s="1"/>
  <c r="J17" i="125"/>
  <c r="L44" i="125"/>
  <c r="M44" i="125" s="1"/>
  <c r="Q44" i="125" s="1"/>
  <c r="P44" i="125" s="1"/>
  <c r="L36" i="125"/>
  <c r="M36" i="125" s="1"/>
  <c r="Q36" i="125" s="1"/>
  <c r="P36" i="125" s="1"/>
  <c r="F27" i="125"/>
  <c r="H27" i="125" s="1"/>
  <c r="L52" i="125"/>
  <c r="M52" i="125" s="1"/>
  <c r="Q52" i="125" s="1"/>
  <c r="J52" i="125"/>
  <c r="J47" i="125"/>
  <c r="L47" i="125"/>
  <c r="M47" i="125" s="1"/>
  <c r="Q47" i="125" s="1"/>
  <c r="P47" i="125" s="1"/>
  <c r="J37" i="125"/>
  <c r="F8" i="125"/>
  <c r="H8" i="125" s="1"/>
  <c r="J16" i="125"/>
  <c r="J32" i="125"/>
  <c r="L32" i="125"/>
  <c r="M32" i="125" s="1"/>
  <c r="Q32" i="125" s="1"/>
  <c r="P32" i="125" s="1"/>
  <c r="J25" i="125"/>
  <c r="L25" i="125"/>
  <c r="M25" i="125" s="1"/>
  <c r="Q25" i="125" s="1"/>
  <c r="P25" i="125" s="1"/>
  <c r="J34" i="125"/>
  <c r="L34" i="125"/>
  <c r="M34" i="125" s="1"/>
  <c r="Q34" i="125" s="1"/>
  <c r="F38" i="125"/>
  <c r="H38" i="125" s="1"/>
  <c r="F28" i="125"/>
  <c r="H28" i="125" s="1"/>
  <c r="K28" i="125" s="1"/>
  <c r="L28" i="125" s="1"/>
  <c r="M28" i="125" s="1"/>
  <c r="Q28" i="125" s="1"/>
  <c r="F10" i="125"/>
  <c r="H10" i="125" s="1"/>
  <c r="K10" i="125" s="1"/>
  <c r="J37" i="124"/>
  <c r="L37" i="124"/>
  <c r="M37" i="124" s="1"/>
  <c r="Q37" i="124" s="1"/>
  <c r="P37" i="124" s="1"/>
  <c r="J16" i="124"/>
  <c r="L43" i="124"/>
  <c r="M43" i="124" s="1"/>
  <c r="J49" i="124"/>
  <c r="J10" i="124"/>
  <c r="L10" i="124"/>
  <c r="M10" i="124" s="1"/>
  <c r="Q10" i="124" s="1"/>
  <c r="P10" i="124" s="1"/>
  <c r="L5" i="124"/>
  <c r="M5" i="124" s="1"/>
  <c r="Q5" i="124" s="1"/>
  <c r="P5" i="124" s="1"/>
  <c r="J5" i="124"/>
  <c r="L17" i="124"/>
  <c r="M17" i="124" s="1"/>
  <c r="Q17" i="124" s="1"/>
  <c r="P17" i="124" s="1"/>
  <c r="J17" i="124"/>
  <c r="J6" i="124"/>
  <c r="L6" i="124"/>
  <c r="M6" i="124" s="1"/>
  <c r="Q6" i="124" s="1"/>
  <c r="P6" i="124" s="1"/>
  <c r="L32" i="124"/>
  <c r="M32" i="124" s="1"/>
  <c r="Q32" i="124" s="1"/>
  <c r="P32" i="124" s="1"/>
  <c r="F24" i="124"/>
  <c r="H24" i="124" s="1"/>
  <c r="K24" i="124" s="1"/>
  <c r="J9" i="124"/>
  <c r="L12" i="124"/>
  <c r="M12" i="124" s="1"/>
  <c r="Q12" i="124" s="1"/>
  <c r="P12" i="124" s="1"/>
  <c r="J12" i="124"/>
  <c r="L54" i="124"/>
  <c r="M54" i="124" s="1"/>
  <c r="Q54" i="124" s="1"/>
  <c r="P54" i="124" s="1"/>
  <c r="J54" i="124"/>
  <c r="L36" i="124"/>
  <c r="M36" i="124" s="1"/>
  <c r="Q36" i="124" s="1"/>
  <c r="P36" i="124" s="1"/>
  <c r="J36" i="124"/>
  <c r="L52" i="124"/>
  <c r="M52" i="124" s="1"/>
  <c r="Q52" i="124" s="1"/>
  <c r="P52" i="124" s="1"/>
  <c r="J52" i="124"/>
  <c r="L34" i="124"/>
  <c r="M34" i="124" s="1"/>
  <c r="Q34" i="124" s="1"/>
  <c r="P34" i="124" s="1"/>
  <c r="J34" i="124"/>
  <c r="J40" i="124"/>
  <c r="L40" i="124"/>
  <c r="M40" i="124" s="1"/>
  <c r="Q40" i="124" s="1"/>
  <c r="P40" i="124" s="1"/>
  <c r="L51" i="124"/>
  <c r="M51" i="124" s="1"/>
  <c r="Q51" i="124" s="1"/>
  <c r="P51" i="124" s="1"/>
  <c r="J14" i="124"/>
  <c r="L11" i="117"/>
  <c r="M11" i="117" s="1"/>
  <c r="Q11" i="117" s="1"/>
  <c r="P11" i="117" s="1"/>
  <c r="J18" i="117"/>
  <c r="J53" i="117"/>
  <c r="L12" i="117"/>
  <c r="M12" i="117" s="1"/>
  <c r="Q12" i="117" s="1"/>
  <c r="P12" i="117" s="1"/>
  <c r="L52" i="117"/>
  <c r="M52" i="117" s="1"/>
  <c r="Q52" i="117" s="1"/>
  <c r="P52" i="117" s="1"/>
  <c r="L30" i="117"/>
  <c r="M30" i="117" s="1"/>
  <c r="Q30" i="117" s="1"/>
  <c r="P30" i="117" s="1"/>
  <c r="L51" i="117"/>
  <c r="M51" i="117" s="1"/>
  <c r="Q51" i="117" s="1"/>
  <c r="P51" i="117" s="1"/>
  <c r="J51" i="117"/>
  <c r="L44" i="117"/>
  <c r="M44" i="117" s="1"/>
  <c r="Q44" i="117" s="1"/>
  <c r="P44" i="117" s="1"/>
  <c r="J44" i="117"/>
  <c r="L21" i="117"/>
  <c r="M21" i="117" s="1"/>
  <c r="Q21" i="117" s="1"/>
  <c r="P21" i="117" s="1"/>
  <c r="J21" i="117"/>
  <c r="J43" i="119"/>
  <c r="L22" i="119"/>
  <c r="M22" i="119" s="1"/>
  <c r="Q22" i="119" s="1"/>
  <c r="P22" i="119" s="1"/>
  <c r="L13" i="119"/>
  <c r="M13" i="119" s="1"/>
  <c r="Q13" i="119" s="1"/>
  <c r="P13" i="119" s="1"/>
  <c r="L20" i="119"/>
  <c r="M20" i="119" s="1"/>
  <c r="Q20" i="119" s="1"/>
  <c r="P20" i="119" s="1"/>
  <c r="L51" i="119"/>
  <c r="M51" i="119" s="1"/>
  <c r="Q51" i="119" s="1"/>
  <c r="P51" i="119" s="1"/>
  <c r="L26" i="119"/>
  <c r="M26" i="119" s="1"/>
  <c r="Q26" i="119" s="1"/>
  <c r="P26" i="119" s="1"/>
  <c r="J26" i="119"/>
  <c r="J36" i="119"/>
  <c r="L36" i="119"/>
  <c r="M36" i="119" s="1"/>
  <c r="Q36" i="119" s="1"/>
  <c r="P36" i="119" s="1"/>
  <c r="L16" i="119"/>
  <c r="M16" i="119" s="1"/>
  <c r="Q16" i="119" s="1"/>
  <c r="P16" i="119" s="1"/>
  <c r="J18" i="119"/>
  <c r="J23" i="119"/>
  <c r="J44" i="174"/>
  <c r="L47" i="174"/>
  <c r="M47" i="174" s="1"/>
  <c r="Q47" i="174" s="1"/>
  <c r="P47" i="174" s="1"/>
  <c r="L34" i="174"/>
  <c r="M34" i="174" s="1"/>
  <c r="Q34" i="174" s="1"/>
  <c r="P34" i="174" s="1"/>
  <c r="J50" i="174"/>
  <c r="L50" i="174"/>
  <c r="M50" i="174" s="1"/>
  <c r="Q50" i="174" s="1"/>
  <c r="P50" i="174" s="1"/>
  <c r="L36" i="174"/>
  <c r="M36" i="174" s="1"/>
  <c r="Q36" i="174" s="1"/>
  <c r="P36" i="174" s="1"/>
  <c r="J45" i="174"/>
  <c r="J29" i="174"/>
  <c r="L19" i="118"/>
  <c r="M19" i="118" s="1"/>
  <c r="Q19" i="118" s="1"/>
  <c r="P19" i="118" s="1"/>
  <c r="L29" i="118"/>
  <c r="M29" i="118" s="1"/>
  <c r="Q29" i="118" s="1"/>
  <c r="P29" i="118" s="1"/>
  <c r="J5" i="118"/>
  <c r="L6" i="118"/>
  <c r="M6" i="118" s="1"/>
  <c r="Q6" i="118" s="1"/>
  <c r="P6" i="118" s="1"/>
  <c r="L28" i="118"/>
  <c r="M28" i="118" s="1"/>
  <c r="Q28" i="118" s="1"/>
  <c r="P28" i="118" s="1"/>
  <c r="J12" i="118"/>
  <c r="L12" i="118"/>
  <c r="M12" i="118" s="1"/>
  <c r="Q12" i="118" s="1"/>
  <c r="P12" i="118" s="1"/>
  <c r="J23" i="118"/>
  <c r="L23" i="118"/>
  <c r="M23" i="118" s="1"/>
  <c r="Q23" i="118" s="1"/>
  <c r="P23" i="118" s="1"/>
  <c r="L54" i="118"/>
  <c r="M54" i="118" s="1"/>
  <c r="J54" i="118"/>
  <c r="L49" i="118"/>
  <c r="M49" i="118" s="1"/>
  <c r="Q49" i="118" s="1"/>
  <c r="P49" i="118" s="1"/>
  <c r="J49" i="118"/>
  <c r="L21" i="118"/>
  <c r="M21" i="118" s="1"/>
  <c r="Q21" i="118" s="1"/>
  <c r="P21" i="118" s="1"/>
  <c r="J21" i="118"/>
  <c r="J22" i="118"/>
  <c r="L22" i="118"/>
  <c r="M22" i="118" s="1"/>
  <c r="Q22" i="118" s="1"/>
  <c r="P22" i="118" s="1"/>
  <c r="B9" i="146"/>
  <c r="F52" i="155"/>
  <c r="B44" i="146"/>
  <c r="B21" i="146"/>
  <c r="B12" i="146"/>
  <c r="B4" i="146"/>
  <c r="B49" i="146"/>
  <c r="L20" i="121"/>
  <c r="M20" i="121" s="1"/>
  <c r="Q20" i="121" s="1"/>
  <c r="P20" i="121" s="1"/>
  <c r="L7" i="121"/>
  <c r="M7" i="121" s="1"/>
  <c r="Q7" i="121" s="1"/>
  <c r="P7" i="121" s="1"/>
  <c r="L16" i="121"/>
  <c r="M16" i="121" s="1"/>
  <c r="Q16" i="121" s="1"/>
  <c r="P16" i="121" s="1"/>
  <c r="L11" i="121"/>
  <c r="M11" i="121" s="1"/>
  <c r="Q11" i="121" s="1"/>
  <c r="P11" i="121" s="1"/>
  <c r="L24" i="121"/>
  <c r="M24" i="121" s="1"/>
  <c r="Q24" i="121" s="1"/>
  <c r="P24" i="121" s="1"/>
  <c r="L26" i="121"/>
  <c r="M26" i="121" s="1"/>
  <c r="Q26" i="121" s="1"/>
  <c r="P26" i="121" s="1"/>
  <c r="L43" i="121"/>
  <c r="M43" i="121" s="1"/>
  <c r="Q43" i="121" s="1"/>
  <c r="P43" i="121" s="1"/>
  <c r="L29" i="121"/>
  <c r="M29" i="121" s="1"/>
  <c r="Q29" i="121" s="1"/>
  <c r="P29" i="121" s="1"/>
  <c r="K45" i="111"/>
  <c r="L45" i="111" s="1"/>
  <c r="M45" i="111" s="1"/>
  <c r="Q45" i="111" s="1"/>
  <c r="P45" i="111" s="1"/>
  <c r="J21" i="111"/>
  <c r="J31" i="111"/>
  <c r="L24" i="111"/>
  <c r="M24" i="111" s="1"/>
  <c r="Q24" i="111" s="1"/>
  <c r="P24" i="111" s="1"/>
  <c r="J49" i="111"/>
  <c r="L18" i="111"/>
  <c r="M18" i="111" s="1"/>
  <c r="Q18" i="111" s="1"/>
  <c r="P18" i="111" s="1"/>
  <c r="K47" i="111"/>
  <c r="H33" i="111"/>
  <c r="K33" i="111"/>
  <c r="L37" i="111"/>
  <c r="M37" i="111" s="1"/>
  <c r="Q37" i="111" s="1"/>
  <c r="P37" i="111" s="1"/>
  <c r="J37" i="111"/>
  <c r="J29" i="111"/>
  <c r="L29" i="111"/>
  <c r="M29" i="111" s="1"/>
  <c r="Q29" i="111" s="1"/>
  <c r="P29" i="111" s="1"/>
  <c r="J48" i="111"/>
  <c r="L48" i="111"/>
  <c r="M48" i="111" s="1"/>
  <c r="Q48" i="111" s="1"/>
  <c r="P48" i="111" s="1"/>
  <c r="H35" i="111"/>
  <c r="K35" i="111"/>
  <c r="H34" i="111"/>
  <c r="K34" i="111"/>
  <c r="K39" i="111"/>
  <c r="H39" i="111"/>
  <c r="H48" i="111"/>
  <c r="H14" i="111"/>
  <c r="L14" i="111"/>
  <c r="M14" i="111" s="1"/>
  <c r="Q14" i="111" s="1"/>
  <c r="P14" i="111" s="1"/>
  <c r="H29" i="111"/>
  <c r="L23" i="110"/>
  <c r="M23" i="110" s="1"/>
  <c r="Q23" i="110" s="1"/>
  <c r="P23" i="110" s="1"/>
  <c r="J23" i="110"/>
  <c r="J31" i="110"/>
  <c r="L31" i="110"/>
  <c r="M31" i="110" s="1"/>
  <c r="Q31" i="110" s="1"/>
  <c r="P31" i="110" s="1"/>
  <c r="L40" i="110"/>
  <c r="M40" i="110" s="1"/>
  <c r="Q40" i="110" s="1"/>
  <c r="P40" i="110" s="1"/>
  <c r="J40" i="110"/>
  <c r="J34" i="110"/>
  <c r="J47" i="110"/>
  <c r="L21" i="110"/>
  <c r="M21" i="110" s="1"/>
  <c r="Q21" i="110" s="1"/>
  <c r="P21" i="110" s="1"/>
  <c r="L16" i="110"/>
  <c r="M16" i="110" s="1"/>
  <c r="Q16" i="110" s="1"/>
  <c r="P16" i="110" s="1"/>
  <c r="L45" i="110"/>
  <c r="M45" i="110" s="1"/>
  <c r="Q45" i="110" s="1"/>
  <c r="P45" i="110" s="1"/>
  <c r="J35" i="120"/>
  <c r="J14" i="120"/>
  <c r="L14" i="120"/>
  <c r="M14" i="120" s="1"/>
  <c r="Q14" i="120" s="1"/>
  <c r="P14" i="120" s="1"/>
  <c r="J7" i="120"/>
  <c r="J8" i="120"/>
  <c r="J28" i="120"/>
  <c r="L40" i="120"/>
  <c r="M40" i="120" s="1"/>
  <c r="Q40" i="120" s="1"/>
  <c r="P40" i="120" s="1"/>
  <c r="J40" i="120"/>
  <c r="L31" i="120"/>
  <c r="M31" i="120" s="1"/>
  <c r="Q31" i="120" s="1"/>
  <c r="P31" i="120" s="1"/>
  <c r="J31" i="120"/>
  <c r="J11" i="120"/>
  <c r="L11" i="120"/>
  <c r="M11" i="120" s="1"/>
  <c r="Q11" i="120" s="1"/>
  <c r="P11" i="120" s="1"/>
  <c r="L13" i="120"/>
  <c r="M13" i="120" s="1"/>
  <c r="Q13" i="120" s="1"/>
  <c r="P13" i="120" s="1"/>
  <c r="J13" i="120"/>
  <c r="J29" i="120"/>
  <c r="L29" i="120"/>
  <c r="M29" i="120" s="1"/>
  <c r="Q29" i="120" s="1"/>
  <c r="P29" i="120" s="1"/>
  <c r="J34" i="120"/>
  <c r="L34" i="120"/>
  <c r="M34" i="120" s="1"/>
  <c r="Q34" i="120" s="1"/>
  <c r="P34" i="120" s="1"/>
  <c r="J18" i="120"/>
  <c r="L26" i="120"/>
  <c r="M26" i="120" s="1"/>
  <c r="Q26" i="120" s="1"/>
  <c r="P26" i="120" s="1"/>
  <c r="L49" i="120"/>
  <c r="M49" i="120" s="1"/>
  <c r="Q49" i="120" s="1"/>
  <c r="P49" i="120" s="1"/>
  <c r="L39" i="112"/>
  <c r="M39" i="112" s="1"/>
  <c r="Q39" i="112" s="1"/>
  <c r="P39" i="112" s="1"/>
  <c r="J16" i="112"/>
  <c r="L16" i="112"/>
  <c r="M16" i="112" s="1"/>
  <c r="Q16" i="112" s="1"/>
  <c r="P16" i="112" s="1"/>
  <c r="L35" i="112"/>
  <c r="M35" i="112" s="1"/>
  <c r="Q35" i="112" s="1"/>
  <c r="P35" i="112" s="1"/>
  <c r="J45" i="112"/>
  <c r="J52" i="109"/>
  <c r="J43" i="109"/>
  <c r="J35" i="109"/>
  <c r="L40" i="109"/>
  <c r="M40" i="109" s="1"/>
  <c r="Q40" i="109" s="1"/>
  <c r="P40" i="109" s="1"/>
  <c r="L42" i="109"/>
  <c r="M42" i="109" s="1"/>
  <c r="Q42" i="109" s="1"/>
  <c r="P42" i="109" s="1"/>
  <c r="J42" i="109"/>
  <c r="J41" i="109"/>
  <c r="L41" i="109"/>
  <c r="M41" i="109" s="1"/>
  <c r="Q41" i="109" s="1"/>
  <c r="P41" i="109" s="1"/>
  <c r="L46" i="109"/>
  <c r="M46" i="109" s="1"/>
  <c r="Q46" i="109" s="1"/>
  <c r="P46" i="109" s="1"/>
  <c r="L38" i="113"/>
  <c r="M38" i="113" s="1"/>
  <c r="Q38" i="113" s="1"/>
  <c r="P38" i="113" s="1"/>
  <c r="J23" i="113"/>
  <c r="L23" i="113"/>
  <c r="M23" i="113" s="1"/>
  <c r="Q23" i="113" s="1"/>
  <c r="P23" i="113" s="1"/>
  <c r="L40" i="113"/>
  <c r="M40" i="113" s="1"/>
  <c r="Q40" i="113" s="1"/>
  <c r="P40" i="113" s="1"/>
  <c r="J40" i="113"/>
  <c r="J32" i="113"/>
  <c r="L32" i="113"/>
  <c r="M32" i="113" s="1"/>
  <c r="Q32" i="113" s="1"/>
  <c r="P32" i="113" s="1"/>
  <c r="L19" i="113"/>
  <c r="M19" i="113" s="1"/>
  <c r="Q19" i="113" s="1"/>
  <c r="P19" i="113" s="1"/>
  <c r="J19" i="113"/>
  <c r="J13" i="113"/>
  <c r="L13" i="113"/>
  <c r="M13" i="113" s="1"/>
  <c r="Q13" i="113" s="1"/>
  <c r="P13" i="113" s="1"/>
  <c r="L10" i="114"/>
  <c r="M10" i="114" s="1"/>
  <c r="Q10" i="114" s="1"/>
  <c r="P10" i="114" s="1"/>
  <c r="L22" i="114"/>
  <c r="M22" i="114" s="1"/>
  <c r="Q22" i="114" s="1"/>
  <c r="P22" i="114" s="1"/>
  <c r="L48" i="114"/>
  <c r="M48" i="114" s="1"/>
  <c r="Q48" i="114" s="1"/>
  <c r="P48" i="114" s="1"/>
  <c r="L13" i="114"/>
  <c r="M13" i="114" s="1"/>
  <c r="Q13" i="114" s="1"/>
  <c r="P13" i="114" s="1"/>
  <c r="L26" i="114"/>
  <c r="M26" i="114" s="1"/>
  <c r="Q26" i="114" s="1"/>
  <c r="P26" i="114" s="1"/>
  <c r="J14" i="115"/>
  <c r="J26" i="115"/>
  <c r="L6" i="115"/>
  <c r="M6" i="115" s="1"/>
  <c r="Q6" i="115" s="1"/>
  <c r="P6" i="115" s="1"/>
  <c r="J6" i="115"/>
  <c r="L16" i="115"/>
  <c r="M16" i="115" s="1"/>
  <c r="Q16" i="115" s="1"/>
  <c r="P16" i="115" s="1"/>
  <c r="J16" i="115"/>
  <c r="L46" i="115"/>
  <c r="M46" i="115" s="1"/>
  <c r="Q46" i="115" s="1"/>
  <c r="P46" i="115" s="1"/>
  <c r="L42" i="115"/>
  <c r="M42" i="115" s="1"/>
  <c r="Q42" i="115" s="1"/>
  <c r="P42" i="115" s="1"/>
  <c r="J29" i="115"/>
  <c r="L29" i="115"/>
  <c r="M29" i="115" s="1"/>
  <c r="Q29" i="115" s="1"/>
  <c r="P29" i="115" s="1"/>
  <c r="L25" i="115"/>
  <c r="M25" i="115" s="1"/>
  <c r="Q25" i="115" s="1"/>
  <c r="P25" i="115" s="1"/>
  <c r="J25" i="115"/>
  <c r="J23" i="115"/>
  <c r="L23" i="115"/>
  <c r="M23" i="115" s="1"/>
  <c r="Q23" i="115" s="1"/>
  <c r="P23" i="115" s="1"/>
  <c r="L49" i="115"/>
  <c r="M49" i="115" s="1"/>
  <c r="Q49" i="115" s="1"/>
  <c r="P49" i="115" s="1"/>
  <c r="J49" i="115"/>
  <c r="L5" i="115"/>
  <c r="M5" i="115" s="1"/>
  <c r="Q5" i="115" s="1"/>
  <c r="P5" i="115" s="1"/>
  <c r="J5" i="115"/>
  <c r="L40" i="115"/>
  <c r="M40" i="115" s="1"/>
  <c r="Q40" i="115" s="1"/>
  <c r="P40" i="115" s="1"/>
  <c r="J40" i="115"/>
  <c r="J9" i="115"/>
  <c r="L47" i="116"/>
  <c r="M47" i="116" s="1"/>
  <c r="Q47" i="116" s="1"/>
  <c r="P47" i="116" s="1"/>
  <c r="L28" i="116"/>
  <c r="M28" i="116" s="1"/>
  <c r="Q28" i="116" s="1"/>
  <c r="P28" i="116" s="1"/>
  <c r="L41" i="116"/>
  <c r="M41" i="116" s="1"/>
  <c r="Q41" i="116" s="1"/>
  <c r="P41" i="116" s="1"/>
  <c r="L39" i="116"/>
  <c r="M39" i="116" s="1"/>
  <c r="Q39" i="116" s="1"/>
  <c r="P39" i="116" s="1"/>
  <c r="J26" i="116"/>
  <c r="J15" i="116"/>
  <c r="L15" i="116"/>
  <c r="M15" i="116" s="1"/>
  <c r="Q15" i="116" s="1"/>
  <c r="P15" i="116" s="1"/>
  <c r="L29" i="116"/>
  <c r="M29" i="116" s="1"/>
  <c r="Q29" i="116" s="1"/>
  <c r="P29" i="116" s="1"/>
  <c r="J29" i="116"/>
  <c r="L21" i="116"/>
  <c r="M21" i="116" s="1"/>
  <c r="Q21" i="116" s="1"/>
  <c r="P21" i="116" s="1"/>
  <c r="L32" i="108"/>
  <c r="M32" i="108" s="1"/>
  <c r="Q32" i="108" s="1"/>
  <c r="P32" i="108" s="1"/>
  <c r="J32" i="108"/>
  <c r="J9" i="108"/>
  <c r="L39" i="108"/>
  <c r="M39" i="108" s="1"/>
  <c r="Q39" i="108" s="1"/>
  <c r="P39" i="108" s="1"/>
  <c r="J39" i="108"/>
  <c r="L26" i="108"/>
  <c r="M26" i="108" s="1"/>
  <c r="Q26" i="108" s="1"/>
  <c r="P26" i="108" s="1"/>
  <c r="J26" i="108"/>
  <c r="L43" i="108"/>
  <c r="M43" i="108" s="1"/>
  <c r="Q43" i="108" s="1"/>
  <c r="P43" i="108" s="1"/>
  <c r="J43" i="108"/>
  <c r="J18" i="108"/>
  <c r="L18" i="108"/>
  <c r="M18" i="108" s="1"/>
  <c r="Q18" i="108" s="1"/>
  <c r="P18" i="108" s="1"/>
  <c r="J16" i="108"/>
  <c r="L16" i="108"/>
  <c r="M16" i="108" s="1"/>
  <c r="Q16" i="108" s="1"/>
  <c r="P16" i="108" s="1"/>
  <c r="J14" i="108"/>
  <c r="L14" i="108"/>
  <c r="M14" i="108" s="1"/>
  <c r="Q14" i="108" s="1"/>
  <c r="P14" i="108" s="1"/>
  <c r="L42" i="108"/>
  <c r="M42" i="108" s="1"/>
  <c r="Q42" i="108" s="1"/>
  <c r="P42" i="108" s="1"/>
  <c r="L52" i="108"/>
  <c r="M52" i="108" s="1"/>
  <c r="Q52" i="108" s="1"/>
  <c r="P52" i="108" s="1"/>
  <c r="L46" i="171"/>
  <c r="M46" i="171" s="1"/>
  <c r="Q46" i="171" s="1"/>
  <c r="P46" i="171" s="1"/>
  <c r="L18" i="171"/>
  <c r="M18" i="171" s="1"/>
  <c r="Q18" i="171" s="1"/>
  <c r="P18" i="171" s="1"/>
  <c r="L31" i="171"/>
  <c r="M31" i="171" s="1"/>
  <c r="Q31" i="171" s="1"/>
  <c r="P31" i="171" s="1"/>
  <c r="J43" i="171"/>
  <c r="L43" i="171"/>
  <c r="M43" i="171" s="1"/>
  <c r="Q43" i="171" s="1"/>
  <c r="P43" i="171" s="1"/>
  <c r="L37" i="171"/>
  <c r="M37" i="171" s="1"/>
  <c r="Q37" i="171" s="1"/>
  <c r="P37" i="171" s="1"/>
  <c r="J37" i="171"/>
  <c r="J49" i="171"/>
  <c r="L34" i="107"/>
  <c r="M34" i="107" s="1"/>
  <c r="Q34" i="107" s="1"/>
  <c r="P34" i="107" s="1"/>
  <c r="C4" i="123"/>
  <c r="L52" i="107"/>
  <c r="M52" i="107" s="1"/>
  <c r="Q52" i="107" s="1"/>
  <c r="P52" i="107" s="1"/>
  <c r="L31" i="107"/>
  <c r="M31" i="107" s="1"/>
  <c r="Q31" i="107" s="1"/>
  <c r="P31" i="107" s="1"/>
  <c r="J53" i="107"/>
  <c r="L53" i="107"/>
  <c r="M53" i="107" s="1"/>
  <c r="Q53" i="107" s="1"/>
  <c r="P53" i="107" s="1"/>
  <c r="L49" i="107"/>
  <c r="M49" i="107" s="1"/>
  <c r="Q49" i="107" s="1"/>
  <c r="P49" i="107" s="1"/>
  <c r="J49" i="107"/>
  <c r="J19" i="107"/>
  <c r="L19" i="107"/>
  <c r="M19" i="107" s="1"/>
  <c r="Q19" i="107" s="1"/>
  <c r="P19" i="107" s="1"/>
  <c r="L26" i="107"/>
  <c r="M26" i="107" s="1"/>
  <c r="Q26" i="107" s="1"/>
  <c r="P26" i="107" s="1"/>
  <c r="J26" i="107"/>
  <c r="C14" i="123"/>
  <c r="L17" i="107"/>
  <c r="M17" i="107" s="1"/>
  <c r="Q17" i="107" s="1"/>
  <c r="P17" i="107" s="1"/>
  <c r="L42" i="106"/>
  <c r="M42" i="106" s="1"/>
  <c r="Q42" i="106" s="1"/>
  <c r="P42" i="106" s="1"/>
  <c r="J35" i="106"/>
  <c r="J25" i="106"/>
  <c r="J43" i="106"/>
  <c r="J6" i="106"/>
  <c r="J11" i="106"/>
  <c r="J20" i="106"/>
  <c r="J48" i="106"/>
  <c r="L48" i="106"/>
  <c r="M48" i="106" s="1"/>
  <c r="Q48" i="106" s="1"/>
  <c r="J50" i="106"/>
  <c r="L50" i="106"/>
  <c r="M50" i="106" s="1"/>
  <c r="Q50" i="106" s="1"/>
  <c r="P50" i="106" s="1"/>
  <c r="L44" i="106"/>
  <c r="M44" i="106" s="1"/>
  <c r="Q44" i="106" s="1"/>
  <c r="P44" i="106" s="1"/>
  <c r="J44" i="106"/>
  <c r="L18" i="106"/>
  <c r="M18" i="106" s="1"/>
  <c r="Q18" i="106" s="1"/>
  <c r="P18" i="106" s="1"/>
  <c r="J18" i="106"/>
  <c r="J46" i="106"/>
  <c r="L46" i="106"/>
  <c r="M46" i="106" s="1"/>
  <c r="Q46" i="106" s="1"/>
  <c r="P46" i="106" s="1"/>
  <c r="C35" i="123"/>
  <c r="J8" i="106"/>
  <c r="L9" i="106"/>
  <c r="M9" i="106" s="1"/>
  <c r="Q9" i="106" s="1"/>
  <c r="P9" i="106" s="1"/>
  <c r="J53" i="106"/>
  <c r="L5" i="106"/>
  <c r="M5" i="106" s="1"/>
  <c r="Q5" i="106" s="1"/>
  <c r="P5" i="106" s="1"/>
  <c r="J30" i="105"/>
  <c r="L19" i="105"/>
  <c r="M19" i="105" s="1"/>
  <c r="Q19" i="105" s="1"/>
  <c r="P19" i="105" s="1"/>
  <c r="J38" i="105"/>
  <c r="L22" i="105"/>
  <c r="M22" i="105" s="1"/>
  <c r="Q22" i="105" s="1"/>
  <c r="P22" i="105" s="1"/>
  <c r="J22" i="105"/>
  <c r="L32" i="105"/>
  <c r="M32" i="105" s="1"/>
  <c r="Q32" i="105" s="1"/>
  <c r="P32" i="105" s="1"/>
  <c r="L18" i="105"/>
  <c r="M18" i="105" s="1"/>
  <c r="Q18" i="105" s="1"/>
  <c r="P18" i="105" s="1"/>
  <c r="J18" i="105"/>
  <c r="L11" i="105"/>
  <c r="M11" i="105" s="1"/>
  <c r="Q11" i="105" s="1"/>
  <c r="P11" i="105" s="1"/>
  <c r="J53" i="105"/>
  <c r="L53" i="105"/>
  <c r="M53" i="105" s="1"/>
  <c r="Q53" i="105" s="1"/>
  <c r="P53" i="105" s="1"/>
  <c r="J52" i="105"/>
  <c r="L52" i="105"/>
  <c r="M52" i="105" s="1"/>
  <c r="Q52" i="105" s="1"/>
  <c r="P52" i="105" s="1"/>
  <c r="C7" i="123"/>
  <c r="L20" i="105"/>
  <c r="M20" i="105" s="1"/>
  <c r="Q20" i="105" s="1"/>
  <c r="P20" i="105" s="1"/>
  <c r="J12" i="105"/>
  <c r="L12" i="105"/>
  <c r="M12" i="105" s="1"/>
  <c r="Q12" i="105" s="1"/>
  <c r="P12" i="105" s="1"/>
  <c r="J47" i="105"/>
  <c r="L47" i="105"/>
  <c r="M47" i="105" s="1"/>
  <c r="Q47" i="105" s="1"/>
  <c r="P47" i="105" s="1"/>
  <c r="L35" i="105"/>
  <c r="M35" i="105" s="1"/>
  <c r="Q35" i="105" s="1"/>
  <c r="P35" i="105" s="1"/>
  <c r="C45" i="123"/>
  <c r="L14" i="105"/>
  <c r="M14" i="105" s="1"/>
  <c r="Q14" i="105" s="1"/>
  <c r="P14" i="105" s="1"/>
  <c r="J24" i="105"/>
  <c r="J33" i="103"/>
  <c r="L9" i="103"/>
  <c r="M9" i="103" s="1"/>
  <c r="Q9" i="103" s="1"/>
  <c r="P9" i="103" s="1"/>
  <c r="J23" i="103"/>
  <c r="J31" i="103"/>
  <c r="L31" i="103"/>
  <c r="M31" i="103" s="1"/>
  <c r="Q31" i="103" s="1"/>
  <c r="P31" i="103" s="1"/>
  <c r="C23" i="123"/>
  <c r="L20" i="103"/>
  <c r="M20" i="103" s="1"/>
  <c r="Q20" i="103" s="1"/>
  <c r="P20" i="103" s="1"/>
  <c r="J54" i="104"/>
  <c r="L54" i="104"/>
  <c r="M54" i="104" s="1"/>
  <c r="Q54" i="104" s="1"/>
  <c r="P54" i="104" s="1"/>
  <c r="L39" i="104"/>
  <c r="M39" i="104" s="1"/>
  <c r="Q39" i="104" s="1"/>
  <c r="P39" i="104" s="1"/>
  <c r="J39" i="104"/>
  <c r="L48" i="104"/>
  <c r="M48" i="104" s="1"/>
  <c r="Q48" i="104" s="1"/>
  <c r="P48" i="104" s="1"/>
  <c r="J44" i="104"/>
  <c r="L44" i="104"/>
  <c r="M44" i="104" s="1"/>
  <c r="Q44" i="104" s="1"/>
  <c r="P44" i="104" s="1"/>
  <c r="J43" i="104"/>
  <c r="L43" i="104"/>
  <c r="M43" i="104" s="1"/>
  <c r="Q43" i="104" s="1"/>
  <c r="P43" i="104" s="1"/>
  <c r="J29" i="104"/>
  <c r="L29" i="104"/>
  <c r="M29" i="104" s="1"/>
  <c r="Q29" i="104" s="1"/>
  <c r="P29" i="104" s="1"/>
  <c r="J42" i="104"/>
  <c r="L42" i="104"/>
  <c r="M42" i="104" s="1"/>
  <c r="Q42" i="104" s="1"/>
  <c r="P42" i="104" s="1"/>
  <c r="J6" i="104"/>
  <c r="L6" i="104"/>
  <c r="M6" i="104" s="1"/>
  <c r="Q6" i="104" s="1"/>
  <c r="P6" i="104" s="1"/>
  <c r="L19" i="104"/>
  <c r="M19" i="104" s="1"/>
  <c r="Q19" i="104" s="1"/>
  <c r="P19" i="104" s="1"/>
  <c r="J19" i="104"/>
  <c r="J52" i="104"/>
  <c r="L52" i="104"/>
  <c r="M52" i="104" s="1"/>
  <c r="Q52" i="104" s="1"/>
  <c r="P52" i="104" s="1"/>
  <c r="L47" i="104"/>
  <c r="M47" i="104" s="1"/>
  <c r="Q47" i="104" s="1"/>
  <c r="P47" i="104" s="1"/>
  <c r="J47" i="104"/>
  <c r="L13" i="104"/>
  <c r="M13" i="104" s="1"/>
  <c r="Q13" i="104" s="1"/>
  <c r="P13" i="104" s="1"/>
  <c r="L23" i="104"/>
  <c r="M23" i="104" s="1"/>
  <c r="Q23" i="104" s="1"/>
  <c r="P23" i="104" s="1"/>
  <c r="J36" i="104"/>
  <c r="J53" i="102"/>
  <c r="L53" i="102"/>
  <c r="M53" i="102" s="1"/>
  <c r="Q53" i="102" s="1"/>
  <c r="P53" i="102" s="1"/>
  <c r="J28" i="102"/>
  <c r="L28" i="102"/>
  <c r="M28" i="102" s="1"/>
  <c r="Q28" i="102" s="1"/>
  <c r="P28" i="102" s="1"/>
  <c r="L18" i="102"/>
  <c r="M18" i="102" s="1"/>
  <c r="Q18" i="102" s="1"/>
  <c r="P18" i="102" s="1"/>
  <c r="J41" i="102"/>
  <c r="L41" i="102"/>
  <c r="M41" i="102" s="1"/>
  <c r="Q41" i="102" s="1"/>
  <c r="P41" i="102" s="1"/>
  <c r="J52" i="102"/>
  <c r="L13" i="102"/>
  <c r="M13" i="102" s="1"/>
  <c r="Q13" i="102" s="1"/>
  <c r="P13" i="102" s="1"/>
  <c r="J13" i="102"/>
  <c r="J43" i="102"/>
  <c r="L43" i="102"/>
  <c r="M43" i="102" s="1"/>
  <c r="Q43" i="102" s="1"/>
  <c r="P43" i="102" s="1"/>
  <c r="L7" i="102"/>
  <c r="M7" i="102" s="1"/>
  <c r="Q7" i="102" s="1"/>
  <c r="P7" i="102" s="1"/>
  <c r="J7" i="102"/>
  <c r="L25" i="102"/>
  <c r="M25" i="102" s="1"/>
  <c r="Q25" i="102" s="1"/>
  <c r="P25" i="102" s="1"/>
  <c r="L32" i="102"/>
  <c r="M32" i="102" s="1"/>
  <c r="Q32" i="102" s="1"/>
  <c r="P32" i="102" s="1"/>
  <c r="L34" i="102"/>
  <c r="M34" i="102" s="1"/>
  <c r="Q34" i="102" s="1"/>
  <c r="P34" i="102" s="1"/>
  <c r="B29" i="123"/>
  <c r="J10" i="101"/>
  <c r="L10" i="101"/>
  <c r="M10" i="101" s="1"/>
  <c r="Q10" i="101" s="1"/>
  <c r="P10" i="101" s="1"/>
  <c r="J51" i="101"/>
  <c r="L51" i="101"/>
  <c r="M51" i="101" s="1"/>
  <c r="Q51" i="101" s="1"/>
  <c r="P51" i="101" s="1"/>
  <c r="L22" i="101"/>
  <c r="M22" i="101" s="1"/>
  <c r="Q22" i="101" s="1"/>
  <c r="P22" i="101" s="1"/>
  <c r="J22" i="101"/>
  <c r="L13" i="101"/>
  <c r="M13" i="101" s="1"/>
  <c r="Q13" i="101" s="1"/>
  <c r="P13" i="101" s="1"/>
  <c r="J13" i="101"/>
  <c r="L43" i="101"/>
  <c r="M43" i="101" s="1"/>
  <c r="Q43" i="101" s="1"/>
  <c r="P43" i="101" s="1"/>
  <c r="L53" i="101"/>
  <c r="M53" i="101" s="1"/>
  <c r="Q53" i="101" s="1"/>
  <c r="P53" i="101" s="1"/>
  <c r="H55" i="100"/>
  <c r="K55" i="100" s="1"/>
  <c r="L32" i="100"/>
  <c r="M32" i="100" s="1"/>
  <c r="Q32" i="100" s="1"/>
  <c r="P32" i="100" s="1"/>
  <c r="J32" i="100"/>
  <c r="L53" i="100"/>
  <c r="M53" i="100" s="1"/>
  <c r="Q53" i="100" s="1"/>
  <c r="P53" i="100" s="1"/>
  <c r="J24" i="100"/>
  <c r="L43" i="100"/>
  <c r="M43" i="100" s="1"/>
  <c r="Q43" i="100" s="1"/>
  <c r="P43" i="100" s="1"/>
  <c r="L45" i="100"/>
  <c r="M45" i="100" s="1"/>
  <c r="Q45" i="100" s="1"/>
  <c r="P45" i="100" s="1"/>
  <c r="C52" i="123"/>
  <c r="J17" i="100"/>
  <c r="J5" i="99"/>
  <c r="F45" i="99"/>
  <c r="H45" i="99" s="1"/>
  <c r="K45" i="99" s="1"/>
  <c r="F53" i="98"/>
  <c r="B22" i="123"/>
  <c r="J36" i="99"/>
  <c r="J48" i="99"/>
  <c r="F26" i="99"/>
  <c r="J6" i="166"/>
  <c r="M6" i="166"/>
  <c r="N6" i="166" s="1"/>
  <c r="R6" i="166" s="1"/>
  <c r="Q6" i="166" s="1"/>
  <c r="L6" i="166"/>
  <c r="M15" i="166"/>
  <c r="N15" i="166" s="1"/>
  <c r="R15" i="166" s="1"/>
  <c r="Q15" i="166" s="1"/>
  <c r="J15" i="166"/>
  <c r="L15" i="166"/>
  <c r="J17" i="166"/>
  <c r="L17" i="166"/>
  <c r="M17" i="166"/>
  <c r="N17" i="166" s="1"/>
  <c r="R17" i="166" s="1"/>
  <c r="Q17" i="166" s="1"/>
  <c r="L47" i="166"/>
  <c r="M47" i="166"/>
  <c r="N47" i="166" s="1"/>
  <c r="R47" i="166" s="1"/>
  <c r="Q47" i="166" s="1"/>
  <c r="J47" i="166"/>
  <c r="M22" i="166"/>
  <c r="N22" i="166" s="1"/>
  <c r="R22" i="166" s="1"/>
  <c r="Q22" i="166" s="1"/>
  <c r="L22" i="166"/>
  <c r="J22" i="166"/>
  <c r="J21" i="166"/>
  <c r="M21" i="166"/>
  <c r="N21" i="166" s="1"/>
  <c r="R21" i="166" s="1"/>
  <c r="Q21" i="166" s="1"/>
  <c r="L21" i="166"/>
  <c r="L20" i="166"/>
  <c r="J20" i="166"/>
  <c r="M20" i="166"/>
  <c r="N20" i="166" s="1"/>
  <c r="R20" i="166" s="1"/>
  <c r="Q20" i="166" s="1"/>
  <c r="H50" i="166"/>
  <c r="D47" i="168"/>
  <c r="J42" i="166"/>
  <c r="L42" i="166"/>
  <c r="H9" i="166"/>
  <c r="K9" i="166" s="1"/>
  <c r="M8" i="166"/>
  <c r="N8" i="166" s="1"/>
  <c r="R8" i="166" s="1"/>
  <c r="Q8" i="166" s="1"/>
  <c r="L8" i="166"/>
  <c r="J8" i="166"/>
  <c r="M54" i="166"/>
  <c r="N54" i="166" s="1"/>
  <c r="R54" i="166" s="1"/>
  <c r="Q54" i="166" s="1"/>
  <c r="L54" i="166"/>
  <c r="J54" i="166"/>
  <c r="K7" i="166"/>
  <c r="F19" i="166"/>
  <c r="J5" i="166"/>
  <c r="M5" i="166"/>
  <c r="N5" i="166" s="1"/>
  <c r="R5" i="166" s="1"/>
  <c r="Q5" i="166" s="1"/>
  <c r="C22" i="168"/>
  <c r="M11" i="166"/>
  <c r="N11" i="166" s="1"/>
  <c r="R11" i="166" s="1"/>
  <c r="Q11" i="166" s="1"/>
  <c r="C38" i="168"/>
  <c r="L12" i="165"/>
  <c r="M12" i="165"/>
  <c r="N12" i="165" s="1"/>
  <c r="R12" i="165" s="1"/>
  <c r="Q12" i="165" s="1"/>
  <c r="J12" i="165"/>
  <c r="L32" i="165"/>
  <c r="M32" i="165"/>
  <c r="N32" i="165" s="1"/>
  <c r="R32" i="165" s="1"/>
  <c r="Q32" i="165" s="1"/>
  <c r="J32" i="165"/>
  <c r="M24" i="165"/>
  <c r="N24" i="165" s="1"/>
  <c r="R24" i="165" s="1"/>
  <c r="Q24" i="165" s="1"/>
  <c r="L24" i="165"/>
  <c r="J24" i="165"/>
  <c r="J11" i="165"/>
  <c r="L11" i="165"/>
  <c r="M11" i="165"/>
  <c r="N11" i="165" s="1"/>
  <c r="R11" i="165" s="1"/>
  <c r="Q11" i="165" s="1"/>
  <c r="M54" i="165"/>
  <c r="N54" i="165" s="1"/>
  <c r="R54" i="165" s="1"/>
  <c r="Q54" i="165" s="1"/>
  <c r="L54" i="165"/>
  <c r="J54" i="165"/>
  <c r="J45" i="165"/>
  <c r="M45" i="165"/>
  <c r="N45" i="165" s="1"/>
  <c r="R45" i="165" s="1"/>
  <c r="Q45" i="165" s="1"/>
  <c r="L45" i="165"/>
  <c r="H23" i="165"/>
  <c r="K23" i="165" s="1"/>
  <c r="M30" i="165"/>
  <c r="N30" i="165" s="1"/>
  <c r="R30" i="165" s="1"/>
  <c r="Q30" i="165" s="1"/>
  <c r="J30" i="165"/>
  <c r="L30" i="165"/>
  <c r="L25" i="165"/>
  <c r="J25" i="165"/>
  <c r="M25" i="165"/>
  <c r="N25" i="165" s="1"/>
  <c r="R25" i="165" s="1"/>
  <c r="Q25" i="165" s="1"/>
  <c r="M47" i="165"/>
  <c r="N47" i="165" s="1"/>
  <c r="R47" i="165" s="1"/>
  <c r="Q47" i="165" s="1"/>
  <c r="J47" i="165"/>
  <c r="L47" i="165"/>
  <c r="H49" i="165"/>
  <c r="K49" i="165" s="1"/>
  <c r="D46" i="168"/>
  <c r="L52" i="165"/>
  <c r="C27" i="168"/>
  <c r="M36" i="165"/>
  <c r="N36" i="165" s="1"/>
  <c r="R36" i="165" s="1"/>
  <c r="Q36" i="165" s="1"/>
  <c r="J36" i="165"/>
  <c r="F38" i="165"/>
  <c r="H38" i="165" s="1"/>
  <c r="K38" i="165" s="1"/>
  <c r="F28" i="165"/>
  <c r="H28" i="165" s="1"/>
  <c r="K28" i="165" s="1"/>
  <c r="C33" i="168"/>
  <c r="C31" i="168"/>
  <c r="J20" i="165"/>
  <c r="L20" i="165"/>
  <c r="J52" i="165"/>
  <c r="J9" i="164"/>
  <c r="M9" i="164"/>
  <c r="N9" i="164" s="1"/>
  <c r="R9" i="164" s="1"/>
  <c r="Q9" i="164" s="1"/>
  <c r="L9" i="164"/>
  <c r="H36" i="164"/>
  <c r="H41" i="164"/>
  <c r="K41" i="164" s="1"/>
  <c r="J41" i="164" s="1"/>
  <c r="L31" i="164"/>
  <c r="J31" i="164"/>
  <c r="M31" i="164"/>
  <c r="N31" i="164" s="1"/>
  <c r="R31" i="164" s="1"/>
  <c r="Q31" i="164" s="1"/>
  <c r="M13" i="164"/>
  <c r="N13" i="164" s="1"/>
  <c r="R13" i="164" s="1"/>
  <c r="Q13" i="164" s="1"/>
  <c r="L13" i="164"/>
  <c r="J13" i="164"/>
  <c r="M20" i="164"/>
  <c r="N20" i="164" s="1"/>
  <c r="R20" i="164" s="1"/>
  <c r="Q20" i="164" s="1"/>
  <c r="J20" i="164"/>
  <c r="L20" i="164"/>
  <c r="L6" i="164"/>
  <c r="M6" i="164"/>
  <c r="N6" i="164" s="1"/>
  <c r="R6" i="164" s="1"/>
  <c r="Q6" i="164" s="1"/>
  <c r="J6" i="164"/>
  <c r="H21" i="164"/>
  <c r="K21" i="164" s="1"/>
  <c r="J22" i="164"/>
  <c r="M22" i="164"/>
  <c r="N22" i="164" s="1"/>
  <c r="R22" i="164" s="1"/>
  <c r="Q22" i="164" s="1"/>
  <c r="L22" i="164"/>
  <c r="K12" i="164"/>
  <c r="H34" i="164"/>
  <c r="K34" i="164" s="1"/>
  <c r="D31" i="168"/>
  <c r="L5" i="164"/>
  <c r="J5" i="164"/>
  <c r="M5" i="164"/>
  <c r="N5" i="164" s="1"/>
  <c r="R5" i="164" s="1"/>
  <c r="Q5" i="164" s="1"/>
  <c r="K39" i="164"/>
  <c r="L35" i="164"/>
  <c r="M35" i="164"/>
  <c r="N35" i="164" s="1"/>
  <c r="R35" i="164" s="1"/>
  <c r="J35" i="164"/>
  <c r="L52" i="164"/>
  <c r="J52" i="164"/>
  <c r="M52" i="164"/>
  <c r="N52" i="164" s="1"/>
  <c r="R52" i="164" s="1"/>
  <c r="Q52" i="164" s="1"/>
  <c r="B17" i="168"/>
  <c r="B33" i="168"/>
  <c r="C17" i="168"/>
  <c r="C10" i="168"/>
  <c r="K40" i="162"/>
  <c r="H32" i="162"/>
  <c r="L24" i="162"/>
  <c r="M24" i="162"/>
  <c r="N24" i="162" s="1"/>
  <c r="R24" i="162" s="1"/>
  <c r="Q24" i="162" s="1"/>
  <c r="J24" i="162"/>
  <c r="M49" i="162"/>
  <c r="N49" i="162" s="1"/>
  <c r="R49" i="162" s="1"/>
  <c r="Q49" i="162" s="1"/>
  <c r="L49" i="162"/>
  <c r="J49" i="162"/>
  <c r="J31" i="162"/>
  <c r="M31" i="162"/>
  <c r="N31" i="162" s="1"/>
  <c r="R31" i="162" s="1"/>
  <c r="Q31" i="162" s="1"/>
  <c r="L31" i="162"/>
  <c r="H52" i="162"/>
  <c r="K52" i="162" s="1"/>
  <c r="J38" i="162"/>
  <c r="M38" i="162"/>
  <c r="N38" i="162" s="1"/>
  <c r="R38" i="162" s="1"/>
  <c r="Q38" i="162" s="1"/>
  <c r="L38" i="162"/>
  <c r="M37" i="162"/>
  <c r="N37" i="162" s="1"/>
  <c r="R37" i="162" s="1"/>
  <c r="Q37" i="162" s="1"/>
  <c r="L37" i="162"/>
  <c r="J37" i="162"/>
  <c r="J30" i="162"/>
  <c r="M30" i="162"/>
  <c r="N30" i="162" s="1"/>
  <c r="R30" i="162" s="1"/>
  <c r="Q30" i="162" s="1"/>
  <c r="L30" i="162"/>
  <c r="L36" i="162"/>
  <c r="M36" i="162"/>
  <c r="N36" i="162" s="1"/>
  <c r="R36" i="162" s="1"/>
  <c r="Q36" i="162" s="1"/>
  <c r="J36" i="162"/>
  <c r="L45" i="162"/>
  <c r="M45" i="162"/>
  <c r="N45" i="162" s="1"/>
  <c r="R45" i="162" s="1"/>
  <c r="Q45" i="162" s="1"/>
  <c r="J45" i="162"/>
  <c r="J47" i="162"/>
  <c r="L47" i="162"/>
  <c r="M47" i="162"/>
  <c r="N47" i="162" s="1"/>
  <c r="R47" i="162" s="1"/>
  <c r="Q47" i="162" s="1"/>
  <c r="M44" i="162"/>
  <c r="N44" i="162" s="1"/>
  <c r="R44" i="162" s="1"/>
  <c r="Q44" i="162" s="1"/>
  <c r="L44" i="162"/>
  <c r="J44" i="162"/>
  <c r="H26" i="162"/>
  <c r="K26" i="162" s="1"/>
  <c r="H43" i="162"/>
  <c r="L25" i="162"/>
  <c r="J25" i="162"/>
  <c r="M25" i="162"/>
  <c r="N25" i="162" s="1"/>
  <c r="R25" i="162" s="1"/>
  <c r="Q25" i="162" s="1"/>
  <c r="H53" i="162"/>
  <c r="K53" i="162" s="1"/>
  <c r="D50" i="168"/>
  <c r="H42" i="162"/>
  <c r="K42" i="162" s="1"/>
  <c r="M54" i="162"/>
  <c r="N54" i="162" s="1"/>
  <c r="R54" i="162" s="1"/>
  <c r="Q54" i="162" s="1"/>
  <c r="L54" i="162"/>
  <c r="J54" i="162"/>
  <c r="J51" i="162"/>
  <c r="C36" i="168"/>
  <c r="M51" i="162"/>
  <c r="N51" i="162" s="1"/>
  <c r="R51" i="162" s="1"/>
  <c r="Q51" i="162" s="1"/>
  <c r="C37" i="168"/>
  <c r="L41" i="162"/>
  <c r="C49" i="168"/>
  <c r="J41" i="162"/>
  <c r="M34" i="162"/>
  <c r="N34" i="162" s="1"/>
  <c r="R34" i="162" s="1"/>
  <c r="Q34" i="162" s="1"/>
  <c r="L29" i="162"/>
  <c r="J34" i="162"/>
  <c r="J29" i="162"/>
  <c r="C13" i="168"/>
  <c r="F52" i="167"/>
  <c r="C4" i="168"/>
  <c r="D43" i="168"/>
  <c r="C19" i="168"/>
  <c r="C39" i="168"/>
  <c r="M43" i="161"/>
  <c r="N43" i="161" s="1"/>
  <c r="R43" i="161" s="1"/>
  <c r="Q43" i="161" s="1"/>
  <c r="L43" i="161"/>
  <c r="J43" i="161"/>
  <c r="M31" i="161"/>
  <c r="J31" i="161"/>
  <c r="L31" i="161"/>
  <c r="H45" i="161"/>
  <c r="H37" i="161"/>
  <c r="D34" i="168"/>
  <c r="J42" i="161"/>
  <c r="L42" i="161"/>
  <c r="M42" i="161"/>
  <c r="N42" i="161" s="1"/>
  <c r="R42" i="161" s="1"/>
  <c r="Q42" i="161" s="1"/>
  <c r="L51" i="161"/>
  <c r="M51" i="161"/>
  <c r="N51" i="161" s="1"/>
  <c r="R51" i="161" s="1"/>
  <c r="Q51" i="161" s="1"/>
  <c r="J51" i="161"/>
  <c r="H10" i="161"/>
  <c r="H8" i="161"/>
  <c r="H25" i="161"/>
  <c r="K25" i="161" s="1"/>
  <c r="M47" i="161"/>
  <c r="N47" i="161" s="1"/>
  <c r="R47" i="161" s="1"/>
  <c r="Q47" i="161" s="1"/>
  <c r="J47" i="161"/>
  <c r="L47" i="161"/>
  <c r="M44" i="161"/>
  <c r="L44" i="161"/>
  <c r="F41" i="167"/>
  <c r="J44" i="161"/>
  <c r="J53" i="161"/>
  <c r="L53" i="161"/>
  <c r="M53" i="161"/>
  <c r="N53" i="161" s="1"/>
  <c r="R53" i="161" s="1"/>
  <c r="Q53" i="161" s="1"/>
  <c r="L38" i="161"/>
  <c r="J38" i="161"/>
  <c r="M38" i="161"/>
  <c r="N38" i="161" s="1"/>
  <c r="M6" i="161"/>
  <c r="N6" i="161" s="1"/>
  <c r="R6" i="161" s="1"/>
  <c r="Q6" i="161" s="1"/>
  <c r="J6" i="161"/>
  <c r="L6" i="161"/>
  <c r="J32" i="161"/>
  <c r="M32" i="161"/>
  <c r="N32" i="161" s="1"/>
  <c r="R32" i="161" s="1"/>
  <c r="Q32" i="161" s="1"/>
  <c r="L32" i="161"/>
  <c r="K19" i="161"/>
  <c r="H17" i="161"/>
  <c r="K17" i="161" s="1"/>
  <c r="F48" i="161"/>
  <c r="H48" i="161" s="1"/>
  <c r="K48" i="161" s="1"/>
  <c r="M48" i="161" s="1"/>
  <c r="F13" i="161"/>
  <c r="F20" i="161"/>
  <c r="C28" i="168"/>
  <c r="C45" i="168"/>
  <c r="B10" i="168"/>
  <c r="B29" i="168"/>
  <c r="B41" i="168"/>
  <c r="C34" i="168"/>
  <c r="M12" i="161"/>
  <c r="N12" i="161" s="1"/>
  <c r="R12" i="161" s="1"/>
  <c r="Q12" i="161" s="1"/>
  <c r="C47" i="168"/>
  <c r="C7" i="168"/>
  <c r="C52" i="168"/>
  <c r="B6" i="168"/>
  <c r="C5" i="168"/>
  <c r="C20" i="168"/>
  <c r="B18" i="168"/>
  <c r="B25" i="168"/>
  <c r="B20" i="168"/>
  <c r="C50" i="168"/>
  <c r="C8" i="168"/>
  <c r="B11" i="168"/>
  <c r="B39" i="168"/>
  <c r="C23" i="168"/>
  <c r="B34" i="168"/>
  <c r="L41" i="161"/>
  <c r="B36" i="168"/>
  <c r="J41" i="161"/>
  <c r="F31" i="167"/>
  <c r="M34" i="161"/>
  <c r="N34" i="161" s="1"/>
  <c r="R34" i="161" s="1"/>
  <c r="Q34" i="161" s="1"/>
  <c r="C48" i="168"/>
  <c r="C9" i="168"/>
  <c r="M40" i="178"/>
  <c r="N40" i="178" s="1"/>
  <c r="R40" i="178" s="1"/>
  <c r="L40" i="178"/>
  <c r="J40" i="178"/>
  <c r="J29" i="178"/>
  <c r="L29" i="178"/>
  <c r="M29" i="178"/>
  <c r="N29" i="178" s="1"/>
  <c r="R29" i="178" s="1"/>
  <c r="Q29" i="178" s="1"/>
  <c r="M18" i="178"/>
  <c r="N18" i="178" s="1"/>
  <c r="R18" i="178" s="1"/>
  <c r="Q18" i="178" s="1"/>
  <c r="L18" i="178"/>
  <c r="J18" i="178"/>
  <c r="M25" i="178"/>
  <c r="N25" i="178" s="1"/>
  <c r="L25" i="178"/>
  <c r="L35" i="178"/>
  <c r="J35" i="178"/>
  <c r="M35" i="178"/>
  <c r="N35" i="178" s="1"/>
  <c r="R35" i="178" s="1"/>
  <c r="Q35" i="178" s="1"/>
  <c r="M7" i="178"/>
  <c r="N7" i="178" s="1"/>
  <c r="R7" i="178" s="1"/>
  <c r="Q7" i="178" s="1"/>
  <c r="J7" i="178"/>
  <c r="L7" i="178"/>
  <c r="K8" i="178"/>
  <c r="M8" i="178" s="1"/>
  <c r="M37" i="178"/>
  <c r="N37" i="178" s="1"/>
  <c r="R37" i="178" s="1"/>
  <c r="Q37" i="178" s="1"/>
  <c r="L37" i="178"/>
  <c r="J37" i="178"/>
  <c r="L31" i="178"/>
  <c r="M31" i="178"/>
  <c r="N31" i="178" s="1"/>
  <c r="R31" i="178" s="1"/>
  <c r="Q31" i="178" s="1"/>
  <c r="J31" i="178"/>
  <c r="K45" i="178"/>
  <c r="E44" i="160"/>
  <c r="J39" i="178"/>
  <c r="L39" i="178"/>
  <c r="M39" i="178"/>
  <c r="N39" i="178" s="1"/>
  <c r="R39" i="178" s="1"/>
  <c r="Q39" i="178" s="1"/>
  <c r="D24" i="160"/>
  <c r="D44" i="160"/>
  <c r="D23" i="160"/>
  <c r="L51" i="178"/>
  <c r="D30" i="160"/>
  <c r="D18" i="160"/>
  <c r="H27" i="178"/>
  <c r="K27" i="178" s="1"/>
  <c r="D48" i="160"/>
  <c r="J28" i="159"/>
  <c r="L28" i="159"/>
  <c r="M28" i="159"/>
  <c r="N28" i="159" s="1"/>
  <c r="R28" i="159" s="1"/>
  <c r="Q28" i="159" s="1"/>
  <c r="J42" i="159"/>
  <c r="L42" i="159"/>
  <c r="M42" i="159"/>
  <c r="N42" i="159" s="1"/>
  <c r="R42" i="159" s="1"/>
  <c r="Q42" i="159" s="1"/>
  <c r="E30" i="160"/>
  <c r="K31" i="159"/>
  <c r="K18" i="159"/>
  <c r="E17" i="160"/>
  <c r="J37" i="159"/>
  <c r="L37" i="159"/>
  <c r="M37" i="159"/>
  <c r="N37" i="159" s="1"/>
  <c r="R37" i="159" s="1"/>
  <c r="Q37" i="159" s="1"/>
  <c r="K38" i="159"/>
  <c r="E37" i="160"/>
  <c r="M22" i="159"/>
  <c r="N22" i="159" s="1"/>
  <c r="R22" i="159" s="1"/>
  <c r="Q22" i="159" s="1"/>
  <c r="J22" i="159"/>
  <c r="L22" i="159"/>
  <c r="K23" i="159"/>
  <c r="E22" i="160"/>
  <c r="K13" i="159"/>
  <c r="E12" i="160"/>
  <c r="J50" i="159"/>
  <c r="M50" i="159"/>
  <c r="N50" i="159" s="1"/>
  <c r="R50" i="159" s="1"/>
  <c r="Q50" i="159" s="1"/>
  <c r="L50" i="159"/>
  <c r="J9" i="159"/>
  <c r="L9" i="159"/>
  <c r="M9" i="159"/>
  <c r="N9" i="159" s="1"/>
  <c r="R9" i="159" s="1"/>
  <c r="Q9" i="159" s="1"/>
  <c r="J25" i="159"/>
  <c r="L25" i="159"/>
  <c r="M25" i="159"/>
  <c r="N25" i="159" s="1"/>
  <c r="R25" i="159" s="1"/>
  <c r="Q25" i="159" s="1"/>
  <c r="M32" i="159"/>
  <c r="N32" i="159" s="1"/>
  <c r="R32" i="159" s="1"/>
  <c r="Q32" i="159" s="1"/>
  <c r="L32" i="159"/>
  <c r="J32" i="159"/>
  <c r="M19" i="159"/>
  <c r="N19" i="159" s="1"/>
  <c r="R19" i="159" s="1"/>
  <c r="Q19" i="159" s="1"/>
  <c r="J19" i="159"/>
  <c r="L19" i="159"/>
  <c r="K43" i="159"/>
  <c r="E42" i="160"/>
  <c r="J27" i="159"/>
  <c r="L27" i="159"/>
  <c r="M27" i="159"/>
  <c r="N27" i="159" s="1"/>
  <c r="R27" i="159" s="1"/>
  <c r="Q27" i="159" s="1"/>
  <c r="L12" i="159"/>
  <c r="M29" i="159"/>
  <c r="N29" i="159" s="1"/>
  <c r="R29" i="159" s="1"/>
  <c r="Q29" i="159" s="1"/>
  <c r="D36" i="160"/>
  <c r="D27" i="160"/>
  <c r="G10" i="160"/>
  <c r="M15" i="159"/>
  <c r="N15" i="159" s="1"/>
  <c r="R15" i="159" s="1"/>
  <c r="Q15" i="159" s="1"/>
  <c r="J15" i="159"/>
  <c r="E28" i="160"/>
  <c r="D17" i="160"/>
  <c r="D37" i="160"/>
  <c r="D11" i="160"/>
  <c r="B28" i="168"/>
  <c r="L50" i="158"/>
  <c r="J50" i="158"/>
  <c r="M50" i="158"/>
  <c r="N50" i="158" s="1"/>
  <c r="R50" i="158" s="1"/>
  <c r="Q50" i="158" s="1"/>
  <c r="L26" i="158"/>
  <c r="J26" i="158"/>
  <c r="M26" i="158"/>
  <c r="N26" i="158" s="1"/>
  <c r="R26" i="158" s="1"/>
  <c r="Q26" i="158" s="1"/>
  <c r="K37" i="158"/>
  <c r="E36" i="160"/>
  <c r="K7" i="158"/>
  <c r="G6" i="160" s="1"/>
  <c r="F6" i="160" s="1"/>
  <c r="E6" i="160"/>
  <c r="J22" i="158"/>
  <c r="M22" i="158"/>
  <c r="N22" i="158" s="1"/>
  <c r="R22" i="158" s="1"/>
  <c r="Q22" i="158" s="1"/>
  <c r="L22" i="158"/>
  <c r="K25" i="158"/>
  <c r="E24" i="160"/>
  <c r="K46" i="158"/>
  <c r="E45" i="160"/>
  <c r="M10" i="158"/>
  <c r="N10" i="158" s="1"/>
  <c r="R10" i="158" s="1"/>
  <c r="Q10" i="158" s="1"/>
  <c r="L10" i="158"/>
  <c r="J10" i="158"/>
  <c r="K21" i="158"/>
  <c r="E20" i="160"/>
  <c r="N40" i="158"/>
  <c r="R40" i="158" s="1"/>
  <c r="Q40" i="158" s="1"/>
  <c r="K35" i="158"/>
  <c r="J35" i="158" s="1"/>
  <c r="E34" i="160"/>
  <c r="K51" i="158"/>
  <c r="M51" i="158" s="1"/>
  <c r="N51" i="158" s="1"/>
  <c r="R51" i="158" s="1"/>
  <c r="Q51" i="158" s="1"/>
  <c r="E50" i="160"/>
  <c r="E39" i="160"/>
  <c r="D28" i="160"/>
  <c r="D25" i="160"/>
  <c r="M42" i="158"/>
  <c r="N42" i="158" s="1"/>
  <c r="R42" i="158" s="1"/>
  <c r="Q42" i="158" s="1"/>
  <c r="L9" i="158"/>
  <c r="J53" i="158"/>
  <c r="K44" i="158"/>
  <c r="B15" i="168"/>
  <c r="D8" i="160"/>
  <c r="L42" i="158"/>
  <c r="J40" i="158"/>
  <c r="G39" i="160"/>
  <c r="F39" i="160" s="1"/>
  <c r="D9" i="160"/>
  <c r="L40" i="158"/>
  <c r="H28" i="158"/>
  <c r="H49" i="158"/>
  <c r="K49" i="158" s="1"/>
  <c r="R43" i="158"/>
  <c r="E19" i="160"/>
  <c r="H19" i="158"/>
  <c r="K19" i="158" s="1"/>
  <c r="J19" i="158" s="1"/>
  <c r="M29" i="158"/>
  <c r="B30" i="168"/>
  <c r="L20" i="158"/>
  <c r="L29" i="158"/>
  <c r="H28" i="160" s="1"/>
  <c r="M53" i="158"/>
  <c r="N53" i="158" s="1"/>
  <c r="R53" i="158" s="1"/>
  <c r="Q53" i="158" s="1"/>
  <c r="G28" i="160"/>
  <c r="F28" i="160" s="1"/>
  <c r="E41" i="160"/>
  <c r="J20" i="158"/>
  <c r="D41" i="160"/>
  <c r="D10" i="160"/>
  <c r="M9" i="158"/>
  <c r="N9" i="158" s="1"/>
  <c r="R9" i="158" s="1"/>
  <c r="Q9" i="158" s="1"/>
  <c r="B12" i="168"/>
  <c r="C6" i="168"/>
  <c r="E10" i="160"/>
  <c r="E8" i="160"/>
  <c r="C18" i="168"/>
  <c r="B23" i="168"/>
  <c r="N18" i="157"/>
  <c r="R29" i="157"/>
  <c r="G41" i="160"/>
  <c r="J42" i="157"/>
  <c r="L42" i="157"/>
  <c r="M42" i="157"/>
  <c r="E4" i="160"/>
  <c r="K5" i="157"/>
  <c r="K22" i="157"/>
  <c r="E21" i="160"/>
  <c r="M9" i="157"/>
  <c r="N9" i="157" s="1"/>
  <c r="R9" i="157" s="1"/>
  <c r="Q9" i="157" s="1"/>
  <c r="J9" i="157"/>
  <c r="G8" i="160"/>
  <c r="F8" i="160" s="1"/>
  <c r="L9" i="157"/>
  <c r="J8" i="157"/>
  <c r="M8" i="157"/>
  <c r="N8" i="157" s="1"/>
  <c r="R8" i="157" s="1"/>
  <c r="Q8" i="157" s="1"/>
  <c r="L8" i="157"/>
  <c r="H48" i="157"/>
  <c r="H24" i="157"/>
  <c r="G49" i="160"/>
  <c r="F49" i="160" s="1"/>
  <c r="L50" i="157"/>
  <c r="B53" i="168"/>
  <c r="G17" i="160"/>
  <c r="F17" i="160" s="1"/>
  <c r="E49" i="160"/>
  <c r="M50" i="157"/>
  <c r="D21" i="160"/>
  <c r="J19" i="154"/>
  <c r="L19" i="154"/>
  <c r="M19" i="154" s="1"/>
  <c r="Q19" i="154" s="1"/>
  <c r="P19" i="154" s="1"/>
  <c r="J45" i="154"/>
  <c r="L45" i="154"/>
  <c r="M45" i="154" s="1"/>
  <c r="Q45" i="154" s="1"/>
  <c r="P45" i="154" s="1"/>
  <c r="J8" i="154"/>
  <c r="L8" i="154"/>
  <c r="M8" i="154" s="1"/>
  <c r="Q8" i="154" s="1"/>
  <c r="P8" i="154" s="1"/>
  <c r="L46" i="154"/>
  <c r="M46" i="154" s="1"/>
  <c r="Q46" i="154" s="1"/>
  <c r="P46" i="154" s="1"/>
  <c r="J46" i="154"/>
  <c r="L43" i="154"/>
  <c r="M43" i="154" s="1"/>
  <c r="Q43" i="154" s="1"/>
  <c r="P43" i="154" s="1"/>
  <c r="J43" i="154"/>
  <c r="J49" i="154"/>
  <c r="L49" i="154"/>
  <c r="M49" i="154" s="1"/>
  <c r="Q49" i="154" s="1"/>
  <c r="P49" i="154" s="1"/>
  <c r="J47" i="154"/>
  <c r="L47" i="154"/>
  <c r="M47" i="154" s="1"/>
  <c r="Q47" i="154" s="1"/>
  <c r="P47" i="154" s="1"/>
  <c r="J48" i="154"/>
  <c r="L48" i="154"/>
  <c r="M48" i="154" s="1"/>
  <c r="Q48" i="154" s="1"/>
  <c r="P48" i="154" s="1"/>
  <c r="J5" i="154"/>
  <c r="L5" i="154"/>
  <c r="M5" i="154" s="1"/>
  <c r="Q5" i="154" s="1"/>
  <c r="P5" i="154" s="1"/>
  <c r="J9" i="154"/>
  <c r="L9" i="154"/>
  <c r="M9" i="154" s="1"/>
  <c r="Q9" i="154" s="1"/>
  <c r="P9" i="154" s="1"/>
  <c r="J29" i="154"/>
  <c r="L29" i="154"/>
  <c r="M29" i="154" s="1"/>
  <c r="Q29" i="154" s="1"/>
  <c r="P29" i="154" s="1"/>
  <c r="J6" i="154"/>
  <c r="L6" i="154"/>
  <c r="M6" i="154" s="1"/>
  <c r="Q6" i="154" s="1"/>
  <c r="P6" i="154" s="1"/>
  <c r="L36" i="154"/>
  <c r="M36" i="154" s="1"/>
  <c r="Q36" i="154" s="1"/>
  <c r="P36" i="154" s="1"/>
  <c r="J36" i="154"/>
  <c r="J30" i="154"/>
  <c r="L30" i="154"/>
  <c r="M30" i="154" s="1"/>
  <c r="Q30" i="154" s="1"/>
  <c r="P30" i="154" s="1"/>
  <c r="L17" i="154"/>
  <c r="M17" i="154" s="1"/>
  <c r="Q17" i="154" s="1"/>
  <c r="P17" i="154" s="1"/>
  <c r="J17" i="154"/>
  <c r="L31" i="154"/>
  <c r="M31" i="154" s="1"/>
  <c r="Q31" i="154" s="1"/>
  <c r="P31" i="154" s="1"/>
  <c r="J31" i="154"/>
  <c r="L26" i="154"/>
  <c r="M26" i="154" s="1"/>
  <c r="Q26" i="154" s="1"/>
  <c r="P26" i="154" s="1"/>
  <c r="J26" i="154"/>
  <c r="L15" i="154"/>
  <c r="M15" i="154" s="1"/>
  <c r="Q15" i="154" s="1"/>
  <c r="P15" i="154" s="1"/>
  <c r="J15" i="154"/>
  <c r="J24" i="154"/>
  <c r="L24" i="154"/>
  <c r="M24" i="154" s="1"/>
  <c r="Q24" i="154" s="1"/>
  <c r="P24" i="154" s="1"/>
  <c r="J14" i="154"/>
  <c r="L14" i="154"/>
  <c r="M14" i="154" s="1"/>
  <c r="Q14" i="154" s="1"/>
  <c r="P14" i="154" s="1"/>
  <c r="J50" i="154"/>
  <c r="L50" i="154"/>
  <c r="M50" i="154" s="1"/>
  <c r="Q50" i="154" s="1"/>
  <c r="P50" i="154" s="1"/>
  <c r="J20" i="154"/>
  <c r="L20" i="154"/>
  <c r="M20" i="154" s="1"/>
  <c r="Q20" i="154" s="1"/>
  <c r="P20" i="154" s="1"/>
  <c r="L16" i="154"/>
  <c r="M16" i="154" s="1"/>
  <c r="Q16" i="154" s="1"/>
  <c r="P16" i="154" s="1"/>
  <c r="J13" i="154"/>
  <c r="L7" i="154"/>
  <c r="M7" i="154" s="1"/>
  <c r="Q7" i="154" s="1"/>
  <c r="P7" i="154" s="1"/>
  <c r="L44" i="154"/>
  <c r="M44" i="154" s="1"/>
  <c r="Q44" i="154" s="1"/>
  <c r="P44" i="154" s="1"/>
  <c r="J26" i="153"/>
  <c r="L26" i="153"/>
  <c r="M26" i="153" s="1"/>
  <c r="Q26" i="153" s="1"/>
  <c r="P26" i="153" s="1"/>
  <c r="L39" i="153"/>
  <c r="M39" i="153" s="1"/>
  <c r="Q39" i="153" s="1"/>
  <c r="P39" i="153" s="1"/>
  <c r="J39" i="153"/>
  <c r="L51" i="153"/>
  <c r="M51" i="153" s="1"/>
  <c r="Q51" i="153" s="1"/>
  <c r="P51" i="153" s="1"/>
  <c r="J51" i="153"/>
  <c r="L44" i="153"/>
  <c r="M44" i="153" s="1"/>
  <c r="Q44" i="153" s="1"/>
  <c r="P44" i="153" s="1"/>
  <c r="J44" i="153"/>
  <c r="L31" i="153"/>
  <c r="M31" i="153" s="1"/>
  <c r="Q31" i="153" s="1"/>
  <c r="P31" i="153" s="1"/>
  <c r="J31" i="153"/>
  <c r="F32" i="153"/>
  <c r="H32" i="153" s="1"/>
  <c r="K32" i="153" s="1"/>
  <c r="J42" i="153"/>
  <c r="L42" i="153"/>
  <c r="M42" i="153" s="1"/>
  <c r="Q42" i="153" s="1"/>
  <c r="P42" i="153" s="1"/>
  <c r="J40" i="153"/>
  <c r="L40" i="153"/>
  <c r="M40" i="153" s="1"/>
  <c r="Q40" i="153" s="1"/>
  <c r="P40" i="153" s="1"/>
  <c r="J8" i="153"/>
  <c r="L8" i="153"/>
  <c r="M8" i="153" s="1"/>
  <c r="Q8" i="153" s="1"/>
  <c r="P8" i="153" s="1"/>
  <c r="L52" i="153"/>
  <c r="M52" i="153" s="1"/>
  <c r="Q52" i="153" s="1"/>
  <c r="P52" i="153" s="1"/>
  <c r="J52" i="153"/>
  <c r="L23" i="153"/>
  <c r="M23" i="153" s="1"/>
  <c r="Q23" i="153" s="1"/>
  <c r="P23" i="153" s="1"/>
  <c r="J23" i="153"/>
  <c r="J18" i="153"/>
  <c r="L18" i="153"/>
  <c r="M18" i="153" s="1"/>
  <c r="Q18" i="153" s="1"/>
  <c r="P18" i="153" s="1"/>
  <c r="L37" i="153"/>
  <c r="M37" i="153" s="1"/>
  <c r="Q37" i="153" s="1"/>
  <c r="P37" i="153" s="1"/>
  <c r="J37" i="153"/>
  <c r="J41" i="153"/>
  <c r="L41" i="153"/>
  <c r="M41" i="153" s="1"/>
  <c r="Q41" i="153" s="1"/>
  <c r="P41" i="153" s="1"/>
  <c r="J16" i="153"/>
  <c r="L16" i="153"/>
  <c r="M16" i="153" s="1"/>
  <c r="Q16" i="153" s="1"/>
  <c r="P16" i="153" s="1"/>
  <c r="H22" i="153"/>
  <c r="K22" i="153" s="1"/>
  <c r="J45" i="153"/>
  <c r="L45" i="153"/>
  <c r="M45" i="153" s="1"/>
  <c r="Q45" i="153" s="1"/>
  <c r="P45" i="153" s="1"/>
  <c r="J33" i="153"/>
  <c r="L50" i="153"/>
  <c r="M50" i="153" s="1"/>
  <c r="Q50" i="153" s="1"/>
  <c r="P50" i="153" s="1"/>
  <c r="J49" i="153"/>
  <c r="L38" i="153"/>
  <c r="M38" i="153" s="1"/>
  <c r="Q38" i="153" s="1"/>
  <c r="P38" i="153" s="1"/>
  <c r="L48" i="153"/>
  <c r="M48" i="153" s="1"/>
  <c r="Q48" i="153" s="1"/>
  <c r="P48" i="153" s="1"/>
  <c r="L20" i="153"/>
  <c r="M20" i="153" s="1"/>
  <c r="Q20" i="153" s="1"/>
  <c r="P20" i="153" s="1"/>
  <c r="L29" i="153"/>
  <c r="M29" i="153" s="1"/>
  <c r="Q29" i="153" s="1"/>
  <c r="P29" i="153" s="1"/>
  <c r="L10" i="153"/>
  <c r="M10" i="153" s="1"/>
  <c r="Q10" i="153" s="1"/>
  <c r="P10" i="153" s="1"/>
  <c r="J30" i="153"/>
  <c r="L22" i="152"/>
  <c r="M22" i="152" s="1"/>
  <c r="Q22" i="152" s="1"/>
  <c r="P22" i="152" s="1"/>
  <c r="J22" i="152"/>
  <c r="J23" i="152"/>
  <c r="L23" i="152"/>
  <c r="M23" i="152" s="1"/>
  <c r="Q23" i="152" s="1"/>
  <c r="P23" i="152" s="1"/>
  <c r="L36" i="152"/>
  <c r="M36" i="152" s="1"/>
  <c r="Q36" i="152" s="1"/>
  <c r="P36" i="152" s="1"/>
  <c r="J36" i="152"/>
  <c r="J9" i="152"/>
  <c r="L9" i="152"/>
  <c r="M9" i="152" s="1"/>
  <c r="Q9" i="152" s="1"/>
  <c r="P9" i="152" s="1"/>
  <c r="J27" i="152"/>
  <c r="L27" i="152"/>
  <c r="M27" i="152" s="1"/>
  <c r="Q27" i="152" s="1"/>
  <c r="P27" i="152" s="1"/>
  <c r="J28" i="152"/>
  <c r="L28" i="152"/>
  <c r="M28" i="152" s="1"/>
  <c r="Q28" i="152" s="1"/>
  <c r="P28" i="152" s="1"/>
  <c r="J31" i="152"/>
  <c r="L31" i="152"/>
  <c r="M31" i="152" s="1"/>
  <c r="Q31" i="152" s="1"/>
  <c r="P31" i="152" s="1"/>
  <c r="L5" i="152"/>
  <c r="M5" i="152" s="1"/>
  <c r="Q5" i="152" s="1"/>
  <c r="P5" i="152" s="1"/>
  <c r="J5" i="152"/>
  <c r="L17" i="152"/>
  <c r="M17" i="152" s="1"/>
  <c r="Q17" i="152" s="1"/>
  <c r="P17" i="152" s="1"/>
  <c r="J17" i="152"/>
  <c r="J16" i="152"/>
  <c r="L16" i="152"/>
  <c r="M16" i="152" s="1"/>
  <c r="Q16" i="152" s="1"/>
  <c r="P16" i="152" s="1"/>
  <c r="J37" i="152"/>
  <c r="L37" i="152"/>
  <c r="M37" i="152" s="1"/>
  <c r="Q37" i="152" s="1"/>
  <c r="P37" i="152" s="1"/>
  <c r="J40" i="152"/>
  <c r="L40" i="152"/>
  <c r="M40" i="152" s="1"/>
  <c r="Q40" i="152" s="1"/>
  <c r="P40" i="152" s="1"/>
  <c r="L38" i="152"/>
  <c r="M38" i="152" s="1"/>
  <c r="Q38" i="152" s="1"/>
  <c r="P38" i="152" s="1"/>
  <c r="J38" i="152"/>
  <c r="F26" i="152"/>
  <c r="J14" i="152"/>
  <c r="L14" i="152"/>
  <c r="M14" i="152" s="1"/>
  <c r="Q14" i="152" s="1"/>
  <c r="P14" i="152" s="1"/>
  <c r="L25" i="152"/>
  <c r="M25" i="152" s="1"/>
  <c r="Q25" i="152" s="1"/>
  <c r="P25" i="152" s="1"/>
  <c r="J25" i="152"/>
  <c r="J35" i="152"/>
  <c r="L35" i="152"/>
  <c r="M35" i="152" s="1"/>
  <c r="Q35" i="152" s="1"/>
  <c r="P35" i="152" s="1"/>
  <c r="J13" i="152"/>
  <c r="L13" i="152"/>
  <c r="M13" i="152" s="1"/>
  <c r="Q13" i="152" s="1"/>
  <c r="P13" i="152" s="1"/>
  <c r="J29" i="152"/>
  <c r="L29" i="152"/>
  <c r="M29" i="152" s="1"/>
  <c r="Q29" i="152" s="1"/>
  <c r="P29" i="152" s="1"/>
  <c r="L7" i="152"/>
  <c r="M7" i="152" s="1"/>
  <c r="Q7" i="152" s="1"/>
  <c r="P7" i="152" s="1"/>
  <c r="J7" i="152"/>
  <c r="J12" i="152"/>
  <c r="L12" i="152"/>
  <c r="M12" i="152" s="1"/>
  <c r="Q12" i="152" s="1"/>
  <c r="P12" i="152" s="1"/>
  <c r="L32" i="152"/>
  <c r="M32" i="152" s="1"/>
  <c r="Q32" i="152" s="1"/>
  <c r="P32" i="152" s="1"/>
  <c r="J32" i="152"/>
  <c r="L15" i="152"/>
  <c r="M15" i="152" s="1"/>
  <c r="Q15" i="152" s="1"/>
  <c r="P15" i="152" s="1"/>
  <c r="L33" i="152"/>
  <c r="M33" i="152" s="1"/>
  <c r="Q33" i="152" s="1"/>
  <c r="P33" i="152" s="1"/>
  <c r="J8" i="152"/>
  <c r="L27" i="151"/>
  <c r="M27" i="151" s="1"/>
  <c r="Q27" i="151" s="1"/>
  <c r="P27" i="151" s="1"/>
  <c r="J27" i="151"/>
  <c r="L28" i="151"/>
  <c r="M28" i="151" s="1"/>
  <c r="Q28" i="151" s="1"/>
  <c r="P28" i="151" s="1"/>
  <c r="J28" i="151"/>
  <c r="L36" i="151"/>
  <c r="M36" i="151" s="1"/>
  <c r="Q36" i="151" s="1"/>
  <c r="P36" i="151" s="1"/>
  <c r="J36" i="151"/>
  <c r="L52" i="151"/>
  <c r="M52" i="151" s="1"/>
  <c r="Q52" i="151" s="1"/>
  <c r="P52" i="151" s="1"/>
  <c r="J52" i="151"/>
  <c r="J21" i="151"/>
  <c r="L21" i="151"/>
  <c r="M21" i="151" s="1"/>
  <c r="Q21" i="151" s="1"/>
  <c r="P21" i="151" s="1"/>
  <c r="H34" i="151"/>
  <c r="L44" i="151"/>
  <c r="M44" i="151" s="1"/>
  <c r="Q44" i="151" s="1"/>
  <c r="P44" i="151" s="1"/>
  <c r="J44" i="151"/>
  <c r="J20" i="151"/>
  <c r="L20" i="151"/>
  <c r="M20" i="151" s="1"/>
  <c r="Q20" i="151" s="1"/>
  <c r="P20" i="151" s="1"/>
  <c r="F8" i="151"/>
  <c r="H8" i="151" s="1"/>
  <c r="K8" i="151" s="1"/>
  <c r="L8" i="151" s="1"/>
  <c r="M8" i="151" s="1"/>
  <c r="Q8" i="151" s="1"/>
  <c r="P8" i="151" s="1"/>
  <c r="F43" i="151"/>
  <c r="H43" i="151" s="1"/>
  <c r="K43" i="151" s="1"/>
  <c r="L10" i="151"/>
  <c r="M10" i="151" s="1"/>
  <c r="Q10" i="151" s="1"/>
  <c r="P10" i="151" s="1"/>
  <c r="J10" i="151"/>
  <c r="F31" i="151"/>
  <c r="H31" i="151" s="1"/>
  <c r="K31" i="151" s="1"/>
  <c r="L47" i="151"/>
  <c r="M47" i="151" s="1"/>
  <c r="Q47" i="151" s="1"/>
  <c r="P47" i="151" s="1"/>
  <c r="J47" i="151"/>
  <c r="L51" i="151"/>
  <c r="M51" i="151" s="1"/>
  <c r="Q51" i="151" s="1"/>
  <c r="P51" i="151" s="1"/>
  <c r="J51" i="151"/>
  <c r="F18" i="151"/>
  <c r="H18" i="151" s="1"/>
  <c r="K18" i="151" s="1"/>
  <c r="J6" i="151"/>
  <c r="L6" i="151"/>
  <c r="M6" i="151" s="1"/>
  <c r="Q6" i="151" s="1"/>
  <c r="P6" i="151" s="1"/>
  <c r="J45" i="151"/>
  <c r="L45" i="151"/>
  <c r="M45" i="151" s="1"/>
  <c r="Q45" i="151" s="1"/>
  <c r="P45" i="151" s="1"/>
  <c r="F46" i="151"/>
  <c r="H46" i="151" s="1"/>
  <c r="K46" i="151" s="1"/>
  <c r="L53" i="151"/>
  <c r="M53" i="151" s="1"/>
  <c r="Q53" i="151" s="1"/>
  <c r="P53" i="151" s="1"/>
  <c r="J53" i="151"/>
  <c r="L23" i="151"/>
  <c r="M23" i="151" s="1"/>
  <c r="Q23" i="151" s="1"/>
  <c r="P23" i="151" s="1"/>
  <c r="J23" i="151"/>
  <c r="J39" i="151"/>
  <c r="L39" i="151"/>
  <c r="M39" i="151" s="1"/>
  <c r="Q39" i="151" s="1"/>
  <c r="P39" i="151" s="1"/>
  <c r="J49" i="151"/>
  <c r="L49" i="151"/>
  <c r="M49" i="151" s="1"/>
  <c r="Q49" i="151" s="1"/>
  <c r="P49" i="151" s="1"/>
  <c r="J48" i="151"/>
  <c r="L48" i="151"/>
  <c r="M48" i="151" s="1"/>
  <c r="Q48" i="151" s="1"/>
  <c r="P48" i="151" s="1"/>
  <c r="J41" i="151"/>
  <c r="L41" i="151"/>
  <c r="M41" i="151" s="1"/>
  <c r="Q41" i="151" s="1"/>
  <c r="P41" i="151" s="1"/>
  <c r="J29" i="151"/>
  <c r="L29" i="151"/>
  <c r="M29" i="151" s="1"/>
  <c r="Q29" i="151" s="1"/>
  <c r="P29" i="151" s="1"/>
  <c r="J17" i="151"/>
  <c r="L17" i="151"/>
  <c r="M17" i="151" s="1"/>
  <c r="Q17" i="151" s="1"/>
  <c r="P17" i="151" s="1"/>
  <c r="J35" i="151"/>
  <c r="L35" i="151"/>
  <c r="M35" i="151" s="1"/>
  <c r="Q35" i="151" s="1"/>
  <c r="P35" i="151" s="1"/>
  <c r="L13" i="151"/>
  <c r="M13" i="151" s="1"/>
  <c r="Q13" i="151" s="1"/>
  <c r="P13" i="151" s="1"/>
  <c r="J13" i="151"/>
  <c r="J5" i="151"/>
  <c r="L40" i="151"/>
  <c r="M40" i="151" s="1"/>
  <c r="Q40" i="151" s="1"/>
  <c r="P40" i="151" s="1"/>
  <c r="J11" i="151"/>
  <c r="L25" i="151"/>
  <c r="M25" i="151" s="1"/>
  <c r="Q25" i="151" s="1"/>
  <c r="P25" i="151" s="1"/>
  <c r="L22" i="151"/>
  <c r="M22" i="151" s="1"/>
  <c r="Q22" i="151" s="1"/>
  <c r="P22" i="151" s="1"/>
  <c r="J50" i="151"/>
  <c r="J37" i="150"/>
  <c r="L37" i="150"/>
  <c r="M37" i="150" s="1"/>
  <c r="Q37" i="150" s="1"/>
  <c r="P37" i="150" s="1"/>
  <c r="L50" i="150"/>
  <c r="M50" i="150" s="1"/>
  <c r="Q50" i="150" s="1"/>
  <c r="P50" i="150" s="1"/>
  <c r="J50" i="150"/>
  <c r="L32" i="150"/>
  <c r="M32" i="150" s="1"/>
  <c r="Q32" i="150" s="1"/>
  <c r="P32" i="150" s="1"/>
  <c r="J32" i="150"/>
  <c r="L35" i="150"/>
  <c r="M35" i="150" s="1"/>
  <c r="Q35" i="150" s="1"/>
  <c r="P35" i="150" s="1"/>
  <c r="J35" i="150"/>
  <c r="L53" i="150"/>
  <c r="M53" i="150" s="1"/>
  <c r="Q53" i="150" s="1"/>
  <c r="P53" i="150" s="1"/>
  <c r="J53" i="150"/>
  <c r="J45" i="150"/>
  <c r="L45" i="150"/>
  <c r="M45" i="150" s="1"/>
  <c r="Q45" i="150" s="1"/>
  <c r="P45" i="150" s="1"/>
  <c r="Q26" i="150"/>
  <c r="L19" i="150"/>
  <c r="M19" i="150" s="1"/>
  <c r="Q19" i="150" s="1"/>
  <c r="P19" i="150" s="1"/>
  <c r="J19" i="150"/>
  <c r="H20" i="150"/>
  <c r="K20" i="150" s="1"/>
  <c r="L24" i="150"/>
  <c r="M24" i="150" s="1"/>
  <c r="Q24" i="150" s="1"/>
  <c r="P24" i="150" s="1"/>
  <c r="J24" i="150"/>
  <c r="L11" i="150"/>
  <c r="M11" i="150" s="1"/>
  <c r="Q11" i="150" s="1"/>
  <c r="P11" i="150" s="1"/>
  <c r="J11" i="150"/>
  <c r="H48" i="150"/>
  <c r="K48" i="150" s="1"/>
  <c r="J15" i="150"/>
  <c r="L15" i="150"/>
  <c r="M15" i="150" s="1"/>
  <c r="Q15" i="150" s="1"/>
  <c r="P15" i="150" s="1"/>
  <c r="L5" i="150"/>
  <c r="M5" i="150" s="1"/>
  <c r="Q5" i="150" s="1"/>
  <c r="P5" i="150" s="1"/>
  <c r="J5" i="150"/>
  <c r="J21" i="150"/>
  <c r="L21" i="150"/>
  <c r="M21" i="150" s="1"/>
  <c r="Q21" i="150" s="1"/>
  <c r="P21" i="150" s="1"/>
  <c r="J33" i="150"/>
  <c r="L33" i="150"/>
  <c r="M33" i="150" s="1"/>
  <c r="Q33" i="150" s="1"/>
  <c r="P33" i="150" s="1"/>
  <c r="L54" i="150"/>
  <c r="M54" i="150" s="1"/>
  <c r="Q54" i="150" s="1"/>
  <c r="P54" i="150" s="1"/>
  <c r="J54" i="150"/>
  <c r="J51" i="150"/>
  <c r="L51" i="150"/>
  <c r="M51" i="150" s="1"/>
  <c r="Q51" i="150" s="1"/>
  <c r="P51" i="150" s="1"/>
  <c r="J38" i="150"/>
  <c r="L38" i="150"/>
  <c r="M38" i="150" s="1"/>
  <c r="Q38" i="150" s="1"/>
  <c r="P38" i="150" s="1"/>
  <c r="H8" i="150"/>
  <c r="K8" i="150" s="1"/>
  <c r="L40" i="150"/>
  <c r="M40" i="150" s="1"/>
  <c r="Q40" i="150" s="1"/>
  <c r="P40" i="150" s="1"/>
  <c r="J40" i="150"/>
  <c r="J9" i="150"/>
  <c r="L9" i="150"/>
  <c r="M9" i="150" s="1"/>
  <c r="Q9" i="150" s="1"/>
  <c r="P9" i="150" s="1"/>
  <c r="L7" i="150"/>
  <c r="M7" i="150" s="1"/>
  <c r="Q7" i="150" s="1"/>
  <c r="P7" i="150" s="1"/>
  <c r="J7" i="150"/>
  <c r="L46" i="150"/>
  <c r="M46" i="150" s="1"/>
  <c r="Q46" i="150" s="1"/>
  <c r="P46" i="150" s="1"/>
  <c r="J46" i="150"/>
  <c r="H52" i="150"/>
  <c r="L39" i="150"/>
  <c r="M39" i="150" s="1"/>
  <c r="Q39" i="150" s="1"/>
  <c r="P39" i="150" s="1"/>
  <c r="J39" i="150"/>
  <c r="J27" i="150"/>
  <c r="L27" i="150"/>
  <c r="M27" i="150" s="1"/>
  <c r="Q27" i="150" s="1"/>
  <c r="P27" i="150" s="1"/>
  <c r="J30" i="150"/>
  <c r="F27" i="155"/>
  <c r="J23" i="150"/>
  <c r="L43" i="149"/>
  <c r="M43" i="149" s="1"/>
  <c r="Q43" i="149" s="1"/>
  <c r="P43" i="149" s="1"/>
  <c r="J43" i="149"/>
  <c r="J41" i="149"/>
  <c r="L41" i="149"/>
  <c r="M41" i="149" s="1"/>
  <c r="Q41" i="149" s="1"/>
  <c r="P41" i="149" s="1"/>
  <c r="L32" i="149"/>
  <c r="M32" i="149" s="1"/>
  <c r="Q32" i="149" s="1"/>
  <c r="P32" i="149" s="1"/>
  <c r="J32" i="149"/>
  <c r="L11" i="149"/>
  <c r="M11" i="149" s="1"/>
  <c r="Q11" i="149" s="1"/>
  <c r="P11" i="149" s="1"/>
  <c r="J11" i="149"/>
  <c r="H46" i="149"/>
  <c r="L28" i="149"/>
  <c r="M28" i="149" s="1"/>
  <c r="Q28" i="149" s="1"/>
  <c r="P28" i="149" s="1"/>
  <c r="J28" i="149"/>
  <c r="H31" i="149"/>
  <c r="K31" i="149" s="1"/>
  <c r="L10" i="149"/>
  <c r="M10" i="149" s="1"/>
  <c r="Q10" i="149" s="1"/>
  <c r="P10" i="149" s="1"/>
  <c r="J10" i="149"/>
  <c r="J54" i="149"/>
  <c r="L54" i="149"/>
  <c r="M54" i="149" s="1"/>
  <c r="Q54" i="149" s="1"/>
  <c r="P54" i="149" s="1"/>
  <c r="J37" i="149"/>
  <c r="L37" i="149"/>
  <c r="M37" i="149" s="1"/>
  <c r="Q37" i="149" s="1"/>
  <c r="P37" i="149" s="1"/>
  <c r="L9" i="149"/>
  <c r="M9" i="149" s="1"/>
  <c r="Q9" i="149" s="1"/>
  <c r="P9" i="149" s="1"/>
  <c r="J9" i="149"/>
  <c r="J38" i="149"/>
  <c r="L38" i="149"/>
  <c r="M38" i="149" s="1"/>
  <c r="Q38" i="149" s="1"/>
  <c r="P38" i="149" s="1"/>
  <c r="J36" i="149"/>
  <c r="L36" i="149"/>
  <c r="M36" i="149" s="1"/>
  <c r="Q36" i="149" s="1"/>
  <c r="P36" i="149" s="1"/>
  <c r="H18" i="149"/>
  <c r="J51" i="149"/>
  <c r="L51" i="149"/>
  <c r="M51" i="149" s="1"/>
  <c r="Q51" i="149" s="1"/>
  <c r="P51" i="149" s="1"/>
  <c r="L6" i="149"/>
  <c r="M6" i="149" s="1"/>
  <c r="Q6" i="149" s="1"/>
  <c r="P6" i="149" s="1"/>
  <c r="J6" i="149"/>
  <c r="J13" i="149"/>
  <c r="L13" i="149"/>
  <c r="M13" i="149" s="1"/>
  <c r="Q13" i="149" s="1"/>
  <c r="P13" i="149" s="1"/>
  <c r="L50" i="149"/>
  <c r="M50" i="149" s="1"/>
  <c r="Q50" i="149" s="1"/>
  <c r="P50" i="149" s="1"/>
  <c r="J50" i="149"/>
  <c r="L33" i="149"/>
  <c r="M33" i="149" s="1"/>
  <c r="Q33" i="149" s="1"/>
  <c r="P33" i="149" s="1"/>
  <c r="J33" i="149"/>
  <c r="J16" i="149"/>
  <c r="L16" i="149"/>
  <c r="M16" i="149" s="1"/>
  <c r="Q16" i="149" s="1"/>
  <c r="P16" i="149" s="1"/>
  <c r="L53" i="149"/>
  <c r="M53" i="149" s="1"/>
  <c r="Q53" i="149" s="1"/>
  <c r="P53" i="149" s="1"/>
  <c r="J53" i="149"/>
  <c r="H42" i="149"/>
  <c r="K42" i="149" s="1"/>
  <c r="J40" i="149"/>
  <c r="L40" i="149"/>
  <c r="M40" i="149" s="1"/>
  <c r="Q40" i="149" s="1"/>
  <c r="P40" i="149" s="1"/>
  <c r="J39" i="149"/>
  <c r="L39" i="149"/>
  <c r="M39" i="149" s="1"/>
  <c r="Q39" i="149" s="1"/>
  <c r="P39" i="149" s="1"/>
  <c r="J27" i="149"/>
  <c r="L27" i="149"/>
  <c r="M27" i="149" s="1"/>
  <c r="Q27" i="149" s="1"/>
  <c r="P27" i="149" s="1"/>
  <c r="J15" i="149"/>
  <c r="L15" i="149"/>
  <c r="M15" i="149" s="1"/>
  <c r="Q15" i="149" s="1"/>
  <c r="P15" i="149" s="1"/>
  <c r="J45" i="149"/>
  <c r="L22" i="149"/>
  <c r="M22" i="149" s="1"/>
  <c r="Q22" i="149" s="1"/>
  <c r="P22" i="149" s="1"/>
  <c r="L24" i="149"/>
  <c r="M24" i="149" s="1"/>
  <c r="Q24" i="149" s="1"/>
  <c r="P24" i="149" s="1"/>
  <c r="L47" i="149"/>
  <c r="M47" i="149" s="1"/>
  <c r="Q47" i="149" s="1"/>
  <c r="P47" i="149" s="1"/>
  <c r="J16" i="148"/>
  <c r="L16" i="148"/>
  <c r="M16" i="148" s="1"/>
  <c r="Q16" i="148" s="1"/>
  <c r="P16" i="148" s="1"/>
  <c r="J43" i="148"/>
  <c r="L43" i="148"/>
  <c r="M43" i="148" s="1"/>
  <c r="K14" i="148"/>
  <c r="L35" i="148"/>
  <c r="M35" i="148" s="1"/>
  <c r="Q35" i="148" s="1"/>
  <c r="P35" i="148" s="1"/>
  <c r="J35" i="148"/>
  <c r="L37" i="148"/>
  <c r="M37" i="148" s="1"/>
  <c r="Q37" i="148" s="1"/>
  <c r="P37" i="148" s="1"/>
  <c r="J37" i="148"/>
  <c r="L41" i="148"/>
  <c r="M41" i="148" s="1"/>
  <c r="Q41" i="148" s="1"/>
  <c r="P41" i="148" s="1"/>
  <c r="J41" i="148"/>
  <c r="H51" i="148"/>
  <c r="K51" i="148" s="1"/>
  <c r="H40" i="148"/>
  <c r="H7" i="148"/>
  <c r="K7" i="148" s="1"/>
  <c r="J38" i="148"/>
  <c r="L38" i="148"/>
  <c r="M38" i="148" s="1"/>
  <c r="Q38" i="148" s="1"/>
  <c r="P38" i="148" s="1"/>
  <c r="L28" i="148"/>
  <c r="M28" i="148" s="1"/>
  <c r="Q28" i="148" s="1"/>
  <c r="P28" i="148" s="1"/>
  <c r="J28" i="148"/>
  <c r="H33" i="148"/>
  <c r="F24" i="148"/>
  <c r="J15" i="148"/>
  <c r="L15" i="148"/>
  <c r="M15" i="148" s="1"/>
  <c r="Q15" i="148" s="1"/>
  <c r="P15" i="148" s="1"/>
  <c r="L45" i="148"/>
  <c r="M45" i="148" s="1"/>
  <c r="Q45" i="148" s="1"/>
  <c r="P45" i="148" s="1"/>
  <c r="J45" i="148"/>
  <c r="H53" i="148"/>
  <c r="K53" i="148" s="1"/>
  <c r="F50" i="155" s="1"/>
  <c r="L13" i="148"/>
  <c r="M13" i="148" s="1"/>
  <c r="Q13" i="148" s="1"/>
  <c r="P13" i="148" s="1"/>
  <c r="J13" i="148"/>
  <c r="L39" i="148"/>
  <c r="M39" i="148" s="1"/>
  <c r="Q39" i="148" s="1"/>
  <c r="P39" i="148" s="1"/>
  <c r="J39" i="148"/>
  <c r="H19" i="148"/>
  <c r="J32" i="148"/>
  <c r="L32" i="148"/>
  <c r="M32" i="148" s="1"/>
  <c r="Q32" i="148" s="1"/>
  <c r="P32" i="148" s="1"/>
  <c r="L12" i="148"/>
  <c r="M12" i="148" s="1"/>
  <c r="Q12" i="148" s="1"/>
  <c r="P12" i="148" s="1"/>
  <c r="L49" i="148"/>
  <c r="M49" i="148" s="1"/>
  <c r="Q49" i="148" s="1"/>
  <c r="P49" i="148" s="1"/>
  <c r="M34" i="148"/>
  <c r="L50" i="148"/>
  <c r="M50" i="148" s="1"/>
  <c r="L44" i="148"/>
  <c r="M44" i="148" s="1"/>
  <c r="Q44" i="148" s="1"/>
  <c r="P44" i="148" s="1"/>
  <c r="J24" i="147"/>
  <c r="L24" i="147"/>
  <c r="M24" i="147" s="1"/>
  <c r="Q24" i="147" s="1"/>
  <c r="P24" i="147" s="1"/>
  <c r="H50" i="147"/>
  <c r="K50" i="147" s="1"/>
  <c r="K48" i="147"/>
  <c r="H15" i="147"/>
  <c r="H28" i="147"/>
  <c r="K31" i="147"/>
  <c r="H49" i="147"/>
  <c r="K49" i="147" s="1"/>
  <c r="J44" i="147"/>
  <c r="L44" i="147"/>
  <c r="M44" i="147" s="1"/>
  <c r="H9" i="147"/>
  <c r="J29" i="147"/>
  <c r="L29" i="147"/>
  <c r="M29" i="147" s="1"/>
  <c r="Q29" i="147" s="1"/>
  <c r="P29" i="147" s="1"/>
  <c r="L23" i="147"/>
  <c r="M23" i="147" s="1"/>
  <c r="Q23" i="147" s="1"/>
  <c r="P23" i="147" s="1"/>
  <c r="J23" i="147"/>
  <c r="L7" i="147"/>
  <c r="M7" i="147" s="1"/>
  <c r="Q7" i="147" s="1"/>
  <c r="P7" i="147" s="1"/>
  <c r="J7" i="147"/>
  <c r="H10" i="147"/>
  <c r="L22" i="147"/>
  <c r="M22" i="147" s="1"/>
  <c r="Q22" i="147" s="1"/>
  <c r="P22" i="147" s="1"/>
  <c r="J22" i="147"/>
  <c r="K32" i="147"/>
  <c r="H43" i="147"/>
  <c r="J16" i="147"/>
  <c r="L16" i="147"/>
  <c r="M16" i="147" s="1"/>
  <c r="Q16" i="147" s="1"/>
  <c r="P16" i="147" s="1"/>
  <c r="H36" i="147"/>
  <c r="H37" i="147"/>
  <c r="K37" i="147" s="1"/>
  <c r="L19" i="147"/>
  <c r="M19" i="147" s="1"/>
  <c r="Q19" i="147" s="1"/>
  <c r="P19" i="147" s="1"/>
  <c r="L51" i="147"/>
  <c r="F17" i="147"/>
  <c r="F54" i="147"/>
  <c r="J25" i="147"/>
  <c r="L25" i="147"/>
  <c r="F53" i="155"/>
  <c r="J24" i="173"/>
  <c r="L24" i="173"/>
  <c r="M24" i="173" s="1"/>
  <c r="Q24" i="173" s="1"/>
  <c r="P24" i="173" s="1"/>
  <c r="F46" i="173"/>
  <c r="H46" i="173" s="1"/>
  <c r="K46" i="173" s="1"/>
  <c r="J15" i="173"/>
  <c r="L15" i="173"/>
  <c r="M15" i="173" s="1"/>
  <c r="F14" i="173"/>
  <c r="H14" i="173" s="1"/>
  <c r="K14" i="173" s="1"/>
  <c r="C11" i="146"/>
  <c r="H29" i="173"/>
  <c r="K29" i="173" s="1"/>
  <c r="F38" i="173"/>
  <c r="H38" i="173" s="1"/>
  <c r="K38" i="173" s="1"/>
  <c r="L11" i="173"/>
  <c r="M11" i="173" s="1"/>
  <c r="Q11" i="173" s="1"/>
  <c r="P11" i="173" s="1"/>
  <c r="J11" i="173"/>
  <c r="B23" i="146"/>
  <c r="L35" i="173"/>
  <c r="M35" i="173" s="1"/>
  <c r="Q35" i="173" s="1"/>
  <c r="P35" i="173" s="1"/>
  <c r="L26" i="173"/>
  <c r="M26" i="173" s="1"/>
  <c r="Q26" i="173" s="1"/>
  <c r="P26" i="173" s="1"/>
  <c r="L41" i="173"/>
  <c r="M41" i="173" s="1"/>
  <c r="B47" i="146"/>
  <c r="C40" i="146"/>
  <c r="L43" i="173"/>
  <c r="M43" i="173" s="1"/>
  <c r="Q43" i="173" s="1"/>
  <c r="P43" i="173" s="1"/>
  <c r="B51" i="146"/>
  <c r="B18" i="146"/>
  <c r="J12" i="173"/>
  <c r="L12" i="173"/>
  <c r="M12" i="173" s="1"/>
  <c r="Q12" i="173" s="1"/>
  <c r="P12" i="173" s="1"/>
  <c r="L10" i="173"/>
  <c r="M10" i="173" s="1"/>
  <c r="Q10" i="173" s="1"/>
  <c r="P10" i="173" s="1"/>
  <c r="J10" i="173"/>
  <c r="J9" i="173"/>
  <c r="L9" i="173"/>
  <c r="M9" i="173" s="1"/>
  <c r="Q9" i="173" s="1"/>
  <c r="P9" i="173" s="1"/>
  <c r="L48" i="173"/>
  <c r="M48" i="173" s="1"/>
  <c r="Q48" i="173" s="1"/>
  <c r="P48" i="173" s="1"/>
  <c r="J48" i="173"/>
  <c r="L50" i="173"/>
  <c r="M50" i="173" s="1"/>
  <c r="Q50" i="173" s="1"/>
  <c r="P50" i="173" s="1"/>
  <c r="J50" i="173"/>
  <c r="L17" i="173"/>
  <c r="M17" i="173" s="1"/>
  <c r="Q17" i="173" s="1"/>
  <c r="P17" i="173" s="1"/>
  <c r="J17" i="173"/>
  <c r="L21" i="173"/>
  <c r="M21" i="173" s="1"/>
  <c r="Q21" i="173" s="1"/>
  <c r="P21" i="173" s="1"/>
  <c r="J21" i="173"/>
  <c r="J40" i="173"/>
  <c r="L40" i="173"/>
  <c r="M40" i="173" s="1"/>
  <c r="Q40" i="173" s="1"/>
  <c r="P40" i="173" s="1"/>
  <c r="L42" i="173"/>
  <c r="M42" i="173" s="1"/>
  <c r="Q42" i="173" s="1"/>
  <c r="P42" i="173" s="1"/>
  <c r="J42" i="173"/>
  <c r="L22" i="173"/>
  <c r="M22" i="173" s="1"/>
  <c r="Q22" i="173" s="1"/>
  <c r="P22" i="173" s="1"/>
  <c r="J22" i="173"/>
  <c r="J49" i="173"/>
  <c r="L49" i="173"/>
  <c r="M49" i="173" s="1"/>
  <c r="Q49" i="173" s="1"/>
  <c r="P49" i="173" s="1"/>
  <c r="L33" i="173"/>
  <c r="M33" i="173" s="1"/>
  <c r="Q33" i="173" s="1"/>
  <c r="P33" i="173" s="1"/>
  <c r="J33" i="173"/>
  <c r="L6" i="173"/>
  <c r="M6" i="173" s="1"/>
  <c r="Q6" i="173" s="1"/>
  <c r="P6" i="173" s="1"/>
  <c r="J6" i="173"/>
  <c r="J16" i="173"/>
  <c r="L16" i="173"/>
  <c r="M16" i="173" s="1"/>
  <c r="J20" i="173"/>
  <c r="L20" i="173"/>
  <c r="M20" i="173" s="1"/>
  <c r="Q20" i="173" s="1"/>
  <c r="P20" i="173" s="1"/>
  <c r="J32" i="173"/>
  <c r="L32" i="173"/>
  <c r="M32" i="173" s="1"/>
  <c r="Q32" i="173" s="1"/>
  <c r="P32" i="173" s="1"/>
  <c r="J25" i="173"/>
  <c r="L25" i="173"/>
  <c r="M25" i="173" s="1"/>
  <c r="Q25" i="173" s="1"/>
  <c r="P25" i="173" s="1"/>
  <c r="L37" i="173"/>
  <c r="M37" i="173" s="1"/>
  <c r="Q37" i="173" s="1"/>
  <c r="P37" i="173" s="1"/>
  <c r="J37" i="173"/>
  <c r="L19" i="173"/>
  <c r="M19" i="173" s="1"/>
  <c r="Q19" i="173" s="1"/>
  <c r="P19" i="173" s="1"/>
  <c r="J19" i="173"/>
  <c r="J31" i="173"/>
  <c r="L31" i="173"/>
  <c r="M31" i="173" s="1"/>
  <c r="Q31" i="173" s="1"/>
  <c r="P31" i="173" s="1"/>
  <c r="J47" i="173"/>
  <c r="L47" i="173"/>
  <c r="M47" i="173" s="1"/>
  <c r="Q47" i="173" s="1"/>
  <c r="P47" i="173" s="1"/>
  <c r="L5" i="173"/>
  <c r="M5" i="173" s="1"/>
  <c r="Q5" i="173" s="1"/>
  <c r="P5" i="173" s="1"/>
  <c r="J5" i="173"/>
  <c r="J14" i="173"/>
  <c r="L14" i="173"/>
  <c r="M14" i="173" s="1"/>
  <c r="Q14" i="173" s="1"/>
  <c r="P14" i="173" s="1"/>
  <c r="H45" i="173"/>
  <c r="J34" i="173"/>
  <c r="L34" i="173"/>
  <c r="M34" i="173" s="1"/>
  <c r="Q34" i="173" s="1"/>
  <c r="P34" i="173" s="1"/>
  <c r="J36" i="173"/>
  <c r="L36" i="173"/>
  <c r="M36" i="173" s="1"/>
  <c r="Q36" i="173" s="1"/>
  <c r="P36" i="173" s="1"/>
  <c r="F39" i="173"/>
  <c r="H39" i="173" s="1"/>
  <c r="K39" i="173" s="1"/>
  <c r="J23" i="173"/>
  <c r="L7" i="173"/>
  <c r="M7" i="173" s="1"/>
  <c r="Q7" i="173" s="1"/>
  <c r="P7" i="173" s="1"/>
  <c r="C6" i="146"/>
  <c r="L40" i="144"/>
  <c r="M40" i="144" s="1"/>
  <c r="Q40" i="144" s="1"/>
  <c r="P40" i="144" s="1"/>
  <c r="J40" i="144"/>
  <c r="L49" i="144"/>
  <c r="M49" i="144" s="1"/>
  <c r="Q49" i="144" s="1"/>
  <c r="P49" i="144" s="1"/>
  <c r="J49" i="144"/>
  <c r="J5" i="144"/>
  <c r="L5" i="144"/>
  <c r="M5" i="144" s="1"/>
  <c r="Q5" i="144" s="1"/>
  <c r="P5" i="144" s="1"/>
  <c r="J46" i="144"/>
  <c r="L46" i="144"/>
  <c r="M46" i="144" s="1"/>
  <c r="Q46" i="144" s="1"/>
  <c r="P46" i="144" s="1"/>
  <c r="J20" i="144"/>
  <c r="L20" i="144"/>
  <c r="M20" i="144" s="1"/>
  <c r="Q20" i="144" s="1"/>
  <c r="P20" i="144" s="1"/>
  <c r="J11" i="144"/>
  <c r="L11" i="144"/>
  <c r="M11" i="144" s="1"/>
  <c r="Q11" i="144" s="1"/>
  <c r="P11" i="144" s="1"/>
  <c r="J32" i="144"/>
  <c r="L32" i="144"/>
  <c r="M32" i="144" s="1"/>
  <c r="Q32" i="144" s="1"/>
  <c r="P32" i="144" s="1"/>
  <c r="F36" i="144"/>
  <c r="H36" i="144" s="1"/>
  <c r="K36" i="144" s="1"/>
  <c r="J47" i="144"/>
  <c r="L47" i="144"/>
  <c r="M47" i="144" s="1"/>
  <c r="Q47" i="144" s="1"/>
  <c r="P47" i="144" s="1"/>
  <c r="F50" i="144"/>
  <c r="H50" i="144" s="1"/>
  <c r="K50" i="144" s="1"/>
  <c r="C47" i="146"/>
  <c r="J6" i="144"/>
  <c r="L6" i="144"/>
  <c r="M6" i="144" s="1"/>
  <c r="Q6" i="144" s="1"/>
  <c r="P6" i="144" s="1"/>
  <c r="J12" i="144"/>
  <c r="L12" i="144"/>
  <c r="M12" i="144" s="1"/>
  <c r="Q12" i="144" s="1"/>
  <c r="P12" i="144" s="1"/>
  <c r="J25" i="144"/>
  <c r="L25" i="144"/>
  <c r="M25" i="144" s="1"/>
  <c r="Q25" i="144" s="1"/>
  <c r="J21" i="144"/>
  <c r="L21" i="144"/>
  <c r="M21" i="144" s="1"/>
  <c r="Q21" i="144" s="1"/>
  <c r="P21" i="144" s="1"/>
  <c r="J18" i="144"/>
  <c r="L18" i="144"/>
  <c r="M18" i="144" s="1"/>
  <c r="Q18" i="144" s="1"/>
  <c r="P18" i="144" s="1"/>
  <c r="J8" i="144"/>
  <c r="L8" i="144"/>
  <c r="M8" i="144" s="1"/>
  <c r="Q8" i="144" s="1"/>
  <c r="P8" i="144" s="1"/>
  <c r="F53" i="144"/>
  <c r="H53" i="144" s="1"/>
  <c r="K53" i="144" s="1"/>
  <c r="C50" i="146"/>
  <c r="J14" i="144"/>
  <c r="L14" i="144"/>
  <c r="M14" i="144" s="1"/>
  <c r="Q14" i="144" s="1"/>
  <c r="P14" i="144" s="1"/>
  <c r="J17" i="144"/>
  <c r="L17" i="144"/>
  <c r="M17" i="144" s="1"/>
  <c r="Q17" i="144" s="1"/>
  <c r="P17" i="144" s="1"/>
  <c r="J34" i="144"/>
  <c r="L34" i="144"/>
  <c r="M34" i="144" s="1"/>
  <c r="Q34" i="144" s="1"/>
  <c r="P34" i="144" s="1"/>
  <c r="J24" i="144"/>
  <c r="L24" i="144"/>
  <c r="M24" i="144" s="1"/>
  <c r="Q24" i="144" s="1"/>
  <c r="P24" i="144" s="1"/>
  <c r="J51" i="144"/>
  <c r="L51" i="144"/>
  <c r="M51" i="144" s="1"/>
  <c r="Q51" i="144" s="1"/>
  <c r="P51" i="144" s="1"/>
  <c r="J41" i="144"/>
  <c r="L41" i="144"/>
  <c r="M41" i="144" s="1"/>
  <c r="Q41" i="144" s="1"/>
  <c r="P41" i="144" s="1"/>
  <c r="L7" i="144"/>
  <c r="M7" i="144" s="1"/>
  <c r="Q7" i="144" s="1"/>
  <c r="P7" i="144" s="1"/>
  <c r="J7" i="144"/>
  <c r="J27" i="144"/>
  <c r="L27" i="144"/>
  <c r="M27" i="144" s="1"/>
  <c r="Q27" i="144" s="1"/>
  <c r="P27" i="144" s="1"/>
  <c r="J13" i="144"/>
  <c r="L13" i="144"/>
  <c r="M13" i="144" s="1"/>
  <c r="Q13" i="144" s="1"/>
  <c r="P13" i="144" s="1"/>
  <c r="F15" i="144"/>
  <c r="L22" i="144"/>
  <c r="M22" i="144" s="1"/>
  <c r="Q22" i="144" s="1"/>
  <c r="P22" i="144" s="1"/>
  <c r="J44" i="144"/>
  <c r="C18" i="146"/>
  <c r="B27" i="146"/>
  <c r="B13" i="146"/>
  <c r="J33" i="144"/>
  <c r="B33" i="146"/>
  <c r="B36" i="146"/>
  <c r="K26" i="143"/>
  <c r="J38" i="143"/>
  <c r="L38" i="143"/>
  <c r="M38" i="143" s="1"/>
  <c r="Q38" i="143" s="1"/>
  <c r="P38" i="143" s="1"/>
  <c r="J27" i="143"/>
  <c r="L27" i="143"/>
  <c r="M27" i="143" s="1"/>
  <c r="Q27" i="143" s="1"/>
  <c r="P27" i="143" s="1"/>
  <c r="F24" i="143"/>
  <c r="H24" i="143" s="1"/>
  <c r="K24" i="143" s="1"/>
  <c r="F21" i="145" s="1"/>
  <c r="J12" i="143"/>
  <c r="L12" i="143"/>
  <c r="M12" i="143" s="1"/>
  <c r="Q12" i="143" s="1"/>
  <c r="P12" i="143" s="1"/>
  <c r="J39" i="143"/>
  <c r="L39" i="143"/>
  <c r="M39" i="143" s="1"/>
  <c r="Q39" i="143" s="1"/>
  <c r="P39" i="143" s="1"/>
  <c r="J13" i="143"/>
  <c r="L13" i="143"/>
  <c r="M13" i="143" s="1"/>
  <c r="Q13" i="143" s="1"/>
  <c r="P13" i="143" s="1"/>
  <c r="L47" i="143"/>
  <c r="M47" i="143" s="1"/>
  <c r="Q47" i="143" s="1"/>
  <c r="P47" i="143" s="1"/>
  <c r="J47" i="143"/>
  <c r="K8" i="143"/>
  <c r="H48" i="143"/>
  <c r="K48" i="143" s="1"/>
  <c r="F49" i="145"/>
  <c r="L52" i="143"/>
  <c r="M52" i="143" s="1"/>
  <c r="Q52" i="143" s="1"/>
  <c r="P52" i="143" s="1"/>
  <c r="J52" i="143"/>
  <c r="J51" i="143"/>
  <c r="L51" i="143"/>
  <c r="M51" i="143" s="1"/>
  <c r="Q51" i="143" s="1"/>
  <c r="P51" i="143" s="1"/>
  <c r="L20" i="143"/>
  <c r="M20" i="143" s="1"/>
  <c r="Q20" i="143" s="1"/>
  <c r="P20" i="143" s="1"/>
  <c r="J20" i="143"/>
  <c r="L22" i="143"/>
  <c r="M22" i="143" s="1"/>
  <c r="Q22" i="143" s="1"/>
  <c r="P22" i="143" s="1"/>
  <c r="J22" i="143"/>
  <c r="L10" i="143"/>
  <c r="M10" i="143" s="1"/>
  <c r="Q10" i="143" s="1"/>
  <c r="P10" i="143" s="1"/>
  <c r="J10" i="143"/>
  <c r="J46" i="143"/>
  <c r="L46" i="143"/>
  <c r="M46" i="143" s="1"/>
  <c r="Q46" i="143" s="1"/>
  <c r="P46" i="143" s="1"/>
  <c r="L34" i="143"/>
  <c r="M34" i="143" s="1"/>
  <c r="Q34" i="143" s="1"/>
  <c r="P34" i="143" s="1"/>
  <c r="J34" i="143"/>
  <c r="L37" i="143"/>
  <c r="M37" i="143" s="1"/>
  <c r="J37" i="143"/>
  <c r="L35" i="143"/>
  <c r="M35" i="143" s="1"/>
  <c r="Q35" i="143" s="1"/>
  <c r="J35" i="143"/>
  <c r="L21" i="143"/>
  <c r="M21" i="143" s="1"/>
  <c r="Q21" i="143" s="1"/>
  <c r="P21" i="143" s="1"/>
  <c r="J21" i="143"/>
  <c r="J41" i="143"/>
  <c r="L41" i="143"/>
  <c r="M41" i="143" s="1"/>
  <c r="Q41" i="143" s="1"/>
  <c r="P41" i="143" s="1"/>
  <c r="L15" i="143"/>
  <c r="M15" i="143" s="1"/>
  <c r="Q15" i="143" s="1"/>
  <c r="P15" i="143" s="1"/>
  <c r="J15" i="143"/>
  <c r="L23" i="143"/>
  <c r="M23" i="143" s="1"/>
  <c r="Q23" i="143" s="1"/>
  <c r="J23" i="143"/>
  <c r="H36" i="143"/>
  <c r="K36" i="143" s="1"/>
  <c r="J54" i="143"/>
  <c r="L54" i="143"/>
  <c r="M54" i="143" s="1"/>
  <c r="Q54" i="143" s="1"/>
  <c r="P54" i="143" s="1"/>
  <c r="F9" i="143"/>
  <c r="H9" i="143" s="1"/>
  <c r="K9" i="143" s="1"/>
  <c r="C5" i="146"/>
  <c r="L28" i="143"/>
  <c r="M28" i="143" s="1"/>
  <c r="Q28" i="143" s="1"/>
  <c r="P28" i="143" s="1"/>
  <c r="J44" i="143"/>
  <c r="L34" i="177"/>
  <c r="M34" i="177" s="1"/>
  <c r="Q34" i="177" s="1"/>
  <c r="P34" i="177" s="1"/>
  <c r="J34" i="177"/>
  <c r="L22" i="177"/>
  <c r="M22" i="177" s="1"/>
  <c r="Q22" i="177" s="1"/>
  <c r="P22" i="177" s="1"/>
  <c r="J22" i="177"/>
  <c r="F10" i="177"/>
  <c r="L51" i="177"/>
  <c r="M51" i="177" s="1"/>
  <c r="Q51" i="177" s="1"/>
  <c r="P51" i="177" s="1"/>
  <c r="J51" i="177"/>
  <c r="L21" i="177"/>
  <c r="M21" i="177" s="1"/>
  <c r="Q21" i="177" s="1"/>
  <c r="P21" i="177" s="1"/>
  <c r="J21" i="177"/>
  <c r="J38" i="177"/>
  <c r="L38" i="177"/>
  <c r="M38" i="177" s="1"/>
  <c r="Q38" i="177" s="1"/>
  <c r="P38" i="177" s="1"/>
  <c r="J41" i="177"/>
  <c r="L41" i="177"/>
  <c r="M41" i="177" s="1"/>
  <c r="Q41" i="177" s="1"/>
  <c r="P41" i="177" s="1"/>
  <c r="H32" i="177"/>
  <c r="K32" i="177" s="1"/>
  <c r="J20" i="177"/>
  <c r="L20" i="177"/>
  <c r="M20" i="177" s="1"/>
  <c r="Q20" i="177" s="1"/>
  <c r="P20" i="177" s="1"/>
  <c r="F19" i="177"/>
  <c r="H19" i="177" s="1"/>
  <c r="K19" i="177" s="1"/>
  <c r="F49" i="177"/>
  <c r="H49" i="177" s="1"/>
  <c r="K49" i="177" s="1"/>
  <c r="J16" i="177"/>
  <c r="L16" i="177"/>
  <c r="M16" i="177" s="1"/>
  <c r="Q16" i="177" s="1"/>
  <c r="P16" i="177" s="1"/>
  <c r="L33" i="177"/>
  <c r="M33" i="177" s="1"/>
  <c r="Q33" i="177" s="1"/>
  <c r="P33" i="177" s="1"/>
  <c r="J33" i="177"/>
  <c r="J5" i="177"/>
  <c r="L5" i="177"/>
  <c r="M5" i="177" s="1"/>
  <c r="Q5" i="177" s="1"/>
  <c r="P5" i="177" s="1"/>
  <c r="F30" i="177"/>
  <c r="H30" i="177" s="1"/>
  <c r="J6" i="177"/>
  <c r="L6" i="177"/>
  <c r="M6" i="177" s="1"/>
  <c r="Q6" i="177" s="1"/>
  <c r="P6" i="177" s="1"/>
  <c r="K15" i="177"/>
  <c r="K46" i="177"/>
  <c r="L17" i="177"/>
  <c r="M17" i="177" s="1"/>
  <c r="Q17" i="177" s="1"/>
  <c r="P17" i="177" s="1"/>
  <c r="J17" i="177"/>
  <c r="H23" i="177"/>
  <c r="K23" i="177" s="1"/>
  <c r="L23" i="177" s="1"/>
  <c r="M23" i="177" s="1"/>
  <c r="Q23" i="177" s="1"/>
  <c r="P23" i="177" s="1"/>
  <c r="H39" i="177"/>
  <c r="K39" i="177" s="1"/>
  <c r="L13" i="177"/>
  <c r="M13" i="177" s="1"/>
  <c r="Q13" i="177" s="1"/>
  <c r="P13" i="177" s="1"/>
  <c r="J13" i="177"/>
  <c r="H53" i="177"/>
  <c r="K53" i="177" s="1"/>
  <c r="J11" i="177"/>
  <c r="L11" i="177"/>
  <c r="M11" i="177" s="1"/>
  <c r="Q11" i="177" s="1"/>
  <c r="P11" i="177" s="1"/>
  <c r="J43" i="177"/>
  <c r="L43" i="177"/>
  <c r="M43" i="177" s="1"/>
  <c r="Q43" i="177" s="1"/>
  <c r="P43" i="177" s="1"/>
  <c r="K28" i="177"/>
  <c r="L44" i="177"/>
  <c r="M44" i="177" s="1"/>
  <c r="Q44" i="177" s="1"/>
  <c r="P44" i="177" s="1"/>
  <c r="J44" i="177"/>
  <c r="B8" i="146"/>
  <c r="F52" i="145"/>
  <c r="B34" i="146"/>
  <c r="F37" i="145"/>
  <c r="C32" i="146"/>
  <c r="B52" i="146"/>
  <c r="F27" i="177"/>
  <c r="H27" i="177" s="1"/>
  <c r="K27" i="177" s="1"/>
  <c r="H18" i="177"/>
  <c r="J47" i="177"/>
  <c r="C38" i="146"/>
  <c r="B6" i="146"/>
  <c r="B32" i="146"/>
  <c r="B29" i="146"/>
  <c r="M40" i="177"/>
  <c r="L35" i="177"/>
  <c r="M35" i="177" s="1"/>
  <c r="Q35" i="177" s="1"/>
  <c r="P35" i="177" s="1"/>
  <c r="B20" i="146"/>
  <c r="E53" i="146"/>
  <c r="D53" i="146"/>
  <c r="B35" i="146"/>
  <c r="H27" i="142"/>
  <c r="H50" i="142"/>
  <c r="J47" i="142"/>
  <c r="L47" i="142"/>
  <c r="M47" i="142" s="1"/>
  <c r="Q47" i="142" s="1"/>
  <c r="P47" i="142" s="1"/>
  <c r="F12" i="142"/>
  <c r="K51" i="142"/>
  <c r="K32" i="142"/>
  <c r="L33" i="142"/>
  <c r="M33" i="142" s="1"/>
  <c r="Q33" i="142" s="1"/>
  <c r="P33" i="142" s="1"/>
  <c r="J33" i="142"/>
  <c r="F34" i="142"/>
  <c r="H22" i="142"/>
  <c r="F54" i="142"/>
  <c r="H54" i="142" s="1"/>
  <c r="K54" i="142" s="1"/>
  <c r="L53" i="142"/>
  <c r="J53" i="142"/>
  <c r="J13" i="142"/>
  <c r="L13" i="142"/>
  <c r="M13" i="142" s="1"/>
  <c r="Q13" i="142" s="1"/>
  <c r="P13" i="142" s="1"/>
  <c r="Q45" i="142"/>
  <c r="K36" i="142"/>
  <c r="H20" i="142"/>
  <c r="Q48" i="142"/>
  <c r="J21" i="142"/>
  <c r="L21" i="142"/>
  <c r="M21" i="142" s="1"/>
  <c r="Q21" i="142" s="1"/>
  <c r="P21" i="142" s="1"/>
  <c r="L25" i="142"/>
  <c r="M25" i="142" s="1"/>
  <c r="Q25" i="142" s="1"/>
  <c r="P25" i="142" s="1"/>
  <c r="J25" i="142"/>
  <c r="F7" i="142"/>
  <c r="J37" i="142"/>
  <c r="L37" i="142"/>
  <c r="M37" i="142" s="1"/>
  <c r="Q37" i="142" s="1"/>
  <c r="P37" i="142" s="1"/>
  <c r="L24" i="142"/>
  <c r="J24" i="142"/>
  <c r="J29" i="142"/>
  <c r="L29" i="142"/>
  <c r="M29" i="142" s="1"/>
  <c r="Q29" i="142" s="1"/>
  <c r="P29" i="142" s="1"/>
  <c r="F17" i="142"/>
  <c r="H17" i="142" s="1"/>
  <c r="K17" i="142" s="1"/>
  <c r="L35" i="142"/>
  <c r="M35" i="142" s="1"/>
  <c r="Q35" i="142" s="1"/>
  <c r="P35" i="142" s="1"/>
  <c r="L49" i="142"/>
  <c r="F41" i="142"/>
  <c r="H41" i="142" s="1"/>
  <c r="K41" i="142" s="1"/>
  <c r="J49" i="142"/>
  <c r="L5" i="142"/>
  <c r="M5" i="142" s="1"/>
  <c r="Q5" i="142" s="1"/>
  <c r="P5" i="142" s="1"/>
  <c r="F19" i="142"/>
  <c r="H19" i="142" s="1"/>
  <c r="K19" i="142" s="1"/>
  <c r="K14" i="142"/>
  <c r="L14" i="142" s="1"/>
  <c r="M14" i="142" s="1"/>
  <c r="Q14" i="142" s="1"/>
  <c r="P14" i="142" s="1"/>
  <c r="B37" i="146"/>
  <c r="B22" i="146"/>
  <c r="E52" i="146"/>
  <c r="B11" i="146"/>
  <c r="B53" i="146"/>
  <c r="F53" i="145"/>
  <c r="K23" i="141"/>
  <c r="F25" i="141"/>
  <c r="F44" i="141"/>
  <c r="J16" i="141"/>
  <c r="L16" i="141"/>
  <c r="L36" i="141"/>
  <c r="J36" i="141"/>
  <c r="H35" i="141"/>
  <c r="H43" i="141"/>
  <c r="K43" i="141" s="1"/>
  <c r="H21" i="141"/>
  <c r="F37" i="141"/>
  <c r="L13" i="141"/>
  <c r="J13" i="141"/>
  <c r="F10" i="145"/>
  <c r="F47" i="141"/>
  <c r="Q15" i="141"/>
  <c r="H17" i="141"/>
  <c r="J12" i="141"/>
  <c r="L12" i="141"/>
  <c r="H31" i="141"/>
  <c r="H38" i="141"/>
  <c r="L51" i="141"/>
  <c r="M51" i="141" s="1"/>
  <c r="Q51" i="141" s="1"/>
  <c r="P51" i="141" s="1"/>
  <c r="J51" i="141"/>
  <c r="H19" i="141"/>
  <c r="P53" i="141"/>
  <c r="L6" i="141"/>
  <c r="M6" i="141" s="1"/>
  <c r="Q6" i="141" s="1"/>
  <c r="P6" i="141" s="1"/>
  <c r="J6" i="141"/>
  <c r="B28" i="146"/>
  <c r="J5" i="141"/>
  <c r="K34" i="141"/>
  <c r="B19" i="146"/>
  <c r="B48" i="146"/>
  <c r="B50" i="146"/>
  <c r="B10" i="146"/>
  <c r="J39" i="141"/>
  <c r="F33" i="141"/>
  <c r="B39" i="146"/>
  <c r="B42" i="146"/>
  <c r="K54" i="141"/>
  <c r="B30" i="146"/>
  <c r="B45" i="146"/>
  <c r="C53" i="146"/>
  <c r="B26" i="146"/>
  <c r="F42" i="141"/>
  <c r="B7" i="146"/>
  <c r="J24" i="137"/>
  <c r="L24" i="137"/>
  <c r="M24" i="137" s="1"/>
  <c r="Q24" i="137" s="1"/>
  <c r="P24" i="137" s="1"/>
  <c r="J23" i="137"/>
  <c r="L23" i="137"/>
  <c r="M23" i="137" s="1"/>
  <c r="Q23" i="137" s="1"/>
  <c r="P23" i="137" s="1"/>
  <c r="J15" i="137"/>
  <c r="L15" i="137"/>
  <c r="M15" i="137" s="1"/>
  <c r="Q15" i="137" s="1"/>
  <c r="P15" i="137" s="1"/>
  <c r="J17" i="137"/>
  <c r="L17" i="137"/>
  <c r="M17" i="137" s="1"/>
  <c r="Q17" i="137" s="1"/>
  <c r="P17" i="137" s="1"/>
  <c r="L34" i="137"/>
  <c r="M34" i="137" s="1"/>
  <c r="Q34" i="137" s="1"/>
  <c r="P34" i="137" s="1"/>
  <c r="J34" i="137"/>
  <c r="J22" i="137"/>
  <c r="L22" i="137"/>
  <c r="M22" i="137" s="1"/>
  <c r="Q22" i="137" s="1"/>
  <c r="P22" i="137" s="1"/>
  <c r="L20" i="137"/>
  <c r="M20" i="137" s="1"/>
  <c r="Q20" i="137" s="1"/>
  <c r="P20" i="137" s="1"/>
  <c r="J20" i="137"/>
  <c r="J50" i="137"/>
  <c r="L50" i="137"/>
  <c r="M50" i="137" s="1"/>
  <c r="Q50" i="137" s="1"/>
  <c r="P50" i="137" s="1"/>
  <c r="J7" i="137"/>
  <c r="L7" i="137"/>
  <c r="M7" i="137" s="1"/>
  <c r="Q7" i="137" s="1"/>
  <c r="P7" i="137" s="1"/>
  <c r="J30" i="137"/>
  <c r="L30" i="137"/>
  <c r="M30" i="137" s="1"/>
  <c r="Q30" i="137" s="1"/>
  <c r="P30" i="137" s="1"/>
  <c r="L53" i="137"/>
  <c r="M53" i="137" s="1"/>
  <c r="Q53" i="137" s="1"/>
  <c r="P53" i="137" s="1"/>
  <c r="J53" i="137"/>
  <c r="J42" i="137"/>
  <c r="L42" i="137"/>
  <c r="M42" i="137" s="1"/>
  <c r="Q42" i="137" s="1"/>
  <c r="P42" i="137" s="1"/>
  <c r="L6" i="137"/>
  <c r="M6" i="137" s="1"/>
  <c r="Q6" i="137" s="1"/>
  <c r="P6" i="137" s="1"/>
  <c r="J6" i="137"/>
  <c r="J49" i="137"/>
  <c r="L49" i="137"/>
  <c r="M49" i="137" s="1"/>
  <c r="Q49" i="137" s="1"/>
  <c r="P49" i="137" s="1"/>
  <c r="J46" i="137"/>
  <c r="L46" i="137"/>
  <c r="M46" i="137" s="1"/>
  <c r="Q46" i="137" s="1"/>
  <c r="P46" i="137" s="1"/>
  <c r="J43" i="137"/>
  <c r="L43" i="137"/>
  <c r="M43" i="137" s="1"/>
  <c r="Q43" i="137" s="1"/>
  <c r="P43" i="137" s="1"/>
  <c r="J32" i="137"/>
  <c r="L32" i="137"/>
  <c r="M32" i="137" s="1"/>
  <c r="Q32" i="137" s="1"/>
  <c r="P32" i="137" s="1"/>
  <c r="J44" i="137"/>
  <c r="L44" i="137"/>
  <c r="M44" i="137" s="1"/>
  <c r="Q44" i="137" s="1"/>
  <c r="P44" i="137" s="1"/>
  <c r="L8" i="137"/>
  <c r="M8" i="137" s="1"/>
  <c r="Q8" i="137" s="1"/>
  <c r="P8" i="137" s="1"/>
  <c r="J8" i="137"/>
  <c r="L14" i="137"/>
  <c r="M14" i="137" s="1"/>
  <c r="Q14" i="137" s="1"/>
  <c r="P14" i="137" s="1"/>
  <c r="J14" i="137"/>
  <c r="J26" i="137"/>
  <c r="L26" i="137"/>
  <c r="M26" i="137" s="1"/>
  <c r="Q26" i="137" s="1"/>
  <c r="P26" i="137" s="1"/>
  <c r="J39" i="137"/>
  <c r="L39" i="137"/>
  <c r="M39" i="137" s="1"/>
  <c r="Q39" i="137" s="1"/>
  <c r="P39" i="137" s="1"/>
  <c r="L48" i="137"/>
  <c r="M48" i="137" s="1"/>
  <c r="Q48" i="137" s="1"/>
  <c r="P48" i="137" s="1"/>
  <c r="J48" i="137"/>
  <c r="L29" i="137"/>
  <c r="M29" i="137" s="1"/>
  <c r="Q29" i="137" s="1"/>
  <c r="P29" i="137" s="1"/>
  <c r="J29" i="137"/>
  <c r="J25" i="137"/>
  <c r="L25" i="137"/>
  <c r="M25" i="137" s="1"/>
  <c r="Q25" i="137" s="1"/>
  <c r="P25" i="137" s="1"/>
  <c r="L52" i="137"/>
  <c r="M52" i="137" s="1"/>
  <c r="Q52" i="137" s="1"/>
  <c r="P52" i="137" s="1"/>
  <c r="J52" i="137"/>
  <c r="L5" i="137"/>
  <c r="M5" i="137" s="1"/>
  <c r="Q5" i="137" s="1"/>
  <c r="P5" i="137" s="1"/>
  <c r="J5" i="137"/>
  <c r="F13" i="137"/>
  <c r="H13" i="137" s="1"/>
  <c r="K13" i="137" s="1"/>
  <c r="L18" i="137"/>
  <c r="M18" i="137" s="1"/>
  <c r="Q18" i="137" s="1"/>
  <c r="P18" i="137" s="1"/>
  <c r="L31" i="137"/>
  <c r="M31" i="137" s="1"/>
  <c r="Q31" i="137" s="1"/>
  <c r="P31" i="137" s="1"/>
  <c r="J50" i="135"/>
  <c r="L50" i="135"/>
  <c r="M50" i="135" s="1"/>
  <c r="Q50" i="135" s="1"/>
  <c r="P50" i="135" s="1"/>
  <c r="L31" i="135"/>
  <c r="M31" i="135" s="1"/>
  <c r="Q31" i="135" s="1"/>
  <c r="P31" i="135" s="1"/>
  <c r="J31" i="135"/>
  <c r="L49" i="135"/>
  <c r="M49" i="135" s="1"/>
  <c r="Q49" i="135" s="1"/>
  <c r="P49" i="135" s="1"/>
  <c r="J49" i="135"/>
  <c r="J18" i="135"/>
  <c r="L18" i="135"/>
  <c r="M18" i="135" s="1"/>
  <c r="Q18" i="135" s="1"/>
  <c r="P18" i="135" s="1"/>
  <c r="F20" i="135"/>
  <c r="H20" i="135" s="1"/>
  <c r="K20" i="135" s="1"/>
  <c r="J19" i="135"/>
  <c r="L19" i="135"/>
  <c r="M19" i="135" s="1"/>
  <c r="Q19" i="135" s="1"/>
  <c r="P19" i="135" s="1"/>
  <c r="J35" i="135"/>
  <c r="L35" i="135"/>
  <c r="M35" i="135" s="1"/>
  <c r="Q35" i="135" s="1"/>
  <c r="P35" i="135" s="1"/>
  <c r="L30" i="135"/>
  <c r="M30" i="135" s="1"/>
  <c r="Q30" i="135" s="1"/>
  <c r="P30" i="135" s="1"/>
  <c r="J30" i="135"/>
  <c r="J33" i="135"/>
  <c r="L33" i="135"/>
  <c r="M33" i="135" s="1"/>
  <c r="Q33" i="135" s="1"/>
  <c r="P33" i="135" s="1"/>
  <c r="J39" i="135"/>
  <c r="L39" i="135"/>
  <c r="F27" i="135"/>
  <c r="H27" i="135" s="1"/>
  <c r="K27" i="135" s="1"/>
  <c r="L15" i="135"/>
  <c r="M15" i="135" s="1"/>
  <c r="Q15" i="135" s="1"/>
  <c r="P15" i="135" s="1"/>
  <c r="J15" i="135"/>
  <c r="L13" i="135"/>
  <c r="M13" i="135" s="1"/>
  <c r="Q13" i="135" s="1"/>
  <c r="P13" i="135" s="1"/>
  <c r="J13" i="135"/>
  <c r="J37" i="135"/>
  <c r="L37" i="135"/>
  <c r="M37" i="135" s="1"/>
  <c r="Q37" i="135" s="1"/>
  <c r="P37" i="135" s="1"/>
  <c r="J23" i="135"/>
  <c r="L23" i="135"/>
  <c r="M23" i="135" s="1"/>
  <c r="Q23" i="135" s="1"/>
  <c r="P23" i="135" s="1"/>
  <c r="J26" i="135"/>
  <c r="L26" i="135"/>
  <c r="M26" i="135" s="1"/>
  <c r="Q26" i="135" s="1"/>
  <c r="P26" i="135" s="1"/>
  <c r="J45" i="135"/>
  <c r="L45" i="135"/>
  <c r="M45" i="135" s="1"/>
  <c r="Q45" i="135" s="1"/>
  <c r="P45" i="135" s="1"/>
  <c r="J47" i="135"/>
  <c r="L47" i="135"/>
  <c r="M47" i="135" s="1"/>
  <c r="Q47" i="135" s="1"/>
  <c r="P47" i="135" s="1"/>
  <c r="J24" i="135"/>
  <c r="L24" i="135"/>
  <c r="M24" i="135" s="1"/>
  <c r="Q24" i="135" s="1"/>
  <c r="P24" i="135" s="1"/>
  <c r="J42" i="135"/>
  <c r="L42" i="135"/>
  <c r="M42" i="135" s="1"/>
  <c r="Q42" i="135" s="1"/>
  <c r="P42" i="135" s="1"/>
  <c r="J6" i="135"/>
  <c r="L6" i="135"/>
  <c r="M6" i="135" s="1"/>
  <c r="Q6" i="135" s="1"/>
  <c r="P6" i="135" s="1"/>
  <c r="L53" i="135"/>
  <c r="M53" i="135" s="1"/>
  <c r="Q53" i="135" s="1"/>
  <c r="P53" i="135" s="1"/>
  <c r="J53" i="135"/>
  <c r="J22" i="135"/>
  <c r="L22" i="135"/>
  <c r="M22" i="135" s="1"/>
  <c r="J25" i="135"/>
  <c r="L25" i="135"/>
  <c r="M25" i="135" s="1"/>
  <c r="Q25" i="135" s="1"/>
  <c r="P25" i="135" s="1"/>
  <c r="L54" i="135"/>
  <c r="M54" i="135" s="1"/>
  <c r="Q54" i="135" s="1"/>
  <c r="P54" i="135" s="1"/>
  <c r="J54" i="135"/>
  <c r="J46" i="135"/>
  <c r="F36" i="135"/>
  <c r="J28" i="135"/>
  <c r="L21" i="135"/>
  <c r="M21" i="135" s="1"/>
  <c r="Q21" i="135" s="1"/>
  <c r="P21" i="135" s="1"/>
  <c r="L48" i="135"/>
  <c r="M48" i="135" s="1"/>
  <c r="Q48" i="135" s="1"/>
  <c r="P48" i="135" s="1"/>
  <c r="L12" i="135"/>
  <c r="M12" i="135" s="1"/>
  <c r="Q12" i="135" s="1"/>
  <c r="P12" i="135" s="1"/>
  <c r="B40" i="146"/>
  <c r="J18" i="134"/>
  <c r="L18" i="134"/>
  <c r="M18" i="134" s="1"/>
  <c r="Q18" i="134" s="1"/>
  <c r="P18" i="134" s="1"/>
  <c r="J19" i="134"/>
  <c r="L19" i="134"/>
  <c r="M19" i="134" s="1"/>
  <c r="Q19" i="134" s="1"/>
  <c r="P19" i="134" s="1"/>
  <c r="J50" i="134"/>
  <c r="L50" i="134"/>
  <c r="M50" i="134" s="1"/>
  <c r="Q50" i="134" s="1"/>
  <c r="P50" i="134" s="1"/>
  <c r="J43" i="134"/>
  <c r="L43" i="134"/>
  <c r="M43" i="134" s="1"/>
  <c r="Q43" i="134" s="1"/>
  <c r="P43" i="134" s="1"/>
  <c r="F51" i="134"/>
  <c r="H51" i="134" s="1"/>
  <c r="K51" i="134" s="1"/>
  <c r="J53" i="134"/>
  <c r="L53" i="134"/>
  <c r="M53" i="134" s="1"/>
  <c r="Q53" i="134" s="1"/>
  <c r="P53" i="134" s="1"/>
  <c r="L49" i="134"/>
  <c r="M49" i="134" s="1"/>
  <c r="Q49" i="134" s="1"/>
  <c r="P49" i="134" s="1"/>
  <c r="J49" i="134"/>
  <c r="J37" i="134"/>
  <c r="L37" i="134"/>
  <c r="M37" i="134" s="1"/>
  <c r="Q37" i="134" s="1"/>
  <c r="P37" i="134" s="1"/>
  <c r="J47" i="134"/>
  <c r="L47" i="134"/>
  <c r="M47" i="134" s="1"/>
  <c r="Q47" i="134" s="1"/>
  <c r="P47" i="134" s="1"/>
  <c r="L39" i="134"/>
  <c r="M39" i="134" s="1"/>
  <c r="Q39" i="134" s="1"/>
  <c r="P39" i="134" s="1"/>
  <c r="J39" i="134"/>
  <c r="J21" i="134"/>
  <c r="L21" i="134"/>
  <c r="M21" i="134" s="1"/>
  <c r="Q21" i="134" s="1"/>
  <c r="P21" i="134" s="1"/>
  <c r="J6" i="134"/>
  <c r="L6" i="134"/>
  <c r="M6" i="134" s="1"/>
  <c r="Q6" i="134" s="1"/>
  <c r="P6" i="134" s="1"/>
  <c r="H48" i="134"/>
  <c r="L14" i="134"/>
  <c r="M14" i="134" s="1"/>
  <c r="Q14" i="134" s="1"/>
  <c r="P14" i="134" s="1"/>
  <c r="J14" i="134"/>
  <c r="L35" i="134"/>
  <c r="M35" i="134" s="1"/>
  <c r="Q35" i="134" s="1"/>
  <c r="P35" i="134" s="1"/>
  <c r="J35" i="134"/>
  <c r="L23" i="134"/>
  <c r="M23" i="134" s="1"/>
  <c r="Q23" i="134" s="1"/>
  <c r="P23" i="134" s="1"/>
  <c r="J23" i="134"/>
  <c r="J11" i="134"/>
  <c r="L11" i="134"/>
  <c r="M11" i="134" s="1"/>
  <c r="Q11" i="134" s="1"/>
  <c r="P11" i="134" s="1"/>
  <c r="J41" i="134"/>
  <c r="L41" i="134"/>
  <c r="M41" i="134" s="1"/>
  <c r="Q41" i="134" s="1"/>
  <c r="P41" i="134" s="1"/>
  <c r="F22" i="134"/>
  <c r="H22" i="134" s="1"/>
  <c r="K22" i="134" s="1"/>
  <c r="F10" i="134"/>
  <c r="H10" i="134" s="1"/>
  <c r="K10" i="134" s="1"/>
  <c r="J15" i="134"/>
  <c r="L15" i="134"/>
  <c r="M15" i="134" s="1"/>
  <c r="Q15" i="134" s="1"/>
  <c r="P15" i="134" s="1"/>
  <c r="F42" i="134"/>
  <c r="H42" i="134" s="1"/>
  <c r="K42" i="134" s="1"/>
  <c r="J54" i="134"/>
  <c r="L54" i="134"/>
  <c r="M54" i="134" s="1"/>
  <c r="Q54" i="134" s="1"/>
  <c r="P54" i="134" s="1"/>
  <c r="L30" i="134"/>
  <c r="M30" i="134" s="1"/>
  <c r="Q30" i="134" s="1"/>
  <c r="P30" i="134" s="1"/>
  <c r="J30" i="134"/>
  <c r="J24" i="134"/>
  <c r="L24" i="134"/>
  <c r="M24" i="134" s="1"/>
  <c r="Q24" i="134" s="1"/>
  <c r="P24" i="134" s="1"/>
  <c r="J13" i="134"/>
  <c r="L13" i="134"/>
  <c r="M13" i="134" s="1"/>
  <c r="Q13" i="134" s="1"/>
  <c r="P13" i="134" s="1"/>
  <c r="J20" i="134"/>
  <c r="L20" i="134"/>
  <c r="M20" i="134" s="1"/>
  <c r="Q20" i="134" s="1"/>
  <c r="P20" i="134" s="1"/>
  <c r="L45" i="134"/>
  <c r="M45" i="134" s="1"/>
  <c r="Q45" i="134" s="1"/>
  <c r="P45" i="134" s="1"/>
  <c r="J45" i="134"/>
  <c r="J16" i="134"/>
  <c r="L16" i="134"/>
  <c r="M16" i="134" s="1"/>
  <c r="Q16" i="134" s="1"/>
  <c r="P16" i="134" s="1"/>
  <c r="H8" i="134"/>
  <c r="J12" i="134"/>
  <c r="L12" i="134"/>
  <c r="M12" i="134" s="1"/>
  <c r="Q12" i="134" s="1"/>
  <c r="P12" i="134" s="1"/>
  <c r="H46" i="134"/>
  <c r="L29" i="134"/>
  <c r="M29" i="134" s="1"/>
  <c r="Q29" i="134" s="1"/>
  <c r="P29" i="134" s="1"/>
  <c r="L32" i="134"/>
  <c r="M32" i="134" s="1"/>
  <c r="Q32" i="134" s="1"/>
  <c r="P32" i="134" s="1"/>
  <c r="L40" i="134"/>
  <c r="M40" i="134" s="1"/>
  <c r="Q40" i="134" s="1"/>
  <c r="P40" i="134" s="1"/>
  <c r="F9" i="134"/>
  <c r="H9" i="134" s="1"/>
  <c r="K9" i="134" s="1"/>
  <c r="L26" i="134"/>
  <c r="M26" i="134" s="1"/>
  <c r="Q26" i="134" s="1"/>
  <c r="P26" i="134" s="1"/>
  <c r="L44" i="134"/>
  <c r="M44" i="134" s="1"/>
  <c r="Q44" i="134" s="1"/>
  <c r="P44" i="134" s="1"/>
  <c r="J33" i="134"/>
  <c r="L34" i="134"/>
  <c r="M34" i="134" s="1"/>
  <c r="Q34" i="134" s="1"/>
  <c r="P34" i="134" s="1"/>
  <c r="L38" i="134"/>
  <c r="M38" i="134" s="1"/>
  <c r="Q38" i="134" s="1"/>
  <c r="P38" i="134" s="1"/>
  <c r="J37" i="136"/>
  <c r="L37" i="136"/>
  <c r="M37" i="136" s="1"/>
  <c r="Q37" i="136" s="1"/>
  <c r="P37" i="136" s="1"/>
  <c r="J21" i="136"/>
  <c r="L21" i="136"/>
  <c r="M21" i="136" s="1"/>
  <c r="Q21" i="136" s="1"/>
  <c r="P21" i="136" s="1"/>
  <c r="L5" i="136"/>
  <c r="M5" i="136" s="1"/>
  <c r="Q5" i="136" s="1"/>
  <c r="P5" i="136" s="1"/>
  <c r="J5" i="136"/>
  <c r="H20" i="136"/>
  <c r="J49" i="136"/>
  <c r="L49" i="136"/>
  <c r="M49" i="136" s="1"/>
  <c r="Q49" i="136" s="1"/>
  <c r="P49" i="136" s="1"/>
  <c r="H52" i="136"/>
  <c r="K41" i="136"/>
  <c r="F31" i="136"/>
  <c r="H31" i="136" s="1"/>
  <c r="K31" i="136" s="1"/>
  <c r="F19" i="136"/>
  <c r="H19" i="136" s="1"/>
  <c r="K19" i="136" s="1"/>
  <c r="F7" i="136"/>
  <c r="H7" i="136" s="1"/>
  <c r="K7" i="136" s="1"/>
  <c r="J43" i="136"/>
  <c r="L43" i="136"/>
  <c r="M43" i="136" s="1"/>
  <c r="Q43" i="136" s="1"/>
  <c r="P43" i="136" s="1"/>
  <c r="L33" i="136"/>
  <c r="M33" i="136" s="1"/>
  <c r="Q33" i="136" s="1"/>
  <c r="P33" i="136" s="1"/>
  <c r="J33" i="136"/>
  <c r="L16" i="136"/>
  <c r="M16" i="136" s="1"/>
  <c r="Q16" i="136" s="1"/>
  <c r="P16" i="136" s="1"/>
  <c r="J16" i="136"/>
  <c r="L32" i="136"/>
  <c r="M32" i="136" s="1"/>
  <c r="Q32" i="136" s="1"/>
  <c r="P32" i="136" s="1"/>
  <c r="J32" i="136"/>
  <c r="Q36" i="136"/>
  <c r="P36" i="136" s="1"/>
  <c r="L23" i="136"/>
  <c r="M23" i="136" s="1"/>
  <c r="Q23" i="136" s="1"/>
  <c r="P23" i="136" s="1"/>
  <c r="J23" i="136"/>
  <c r="H30" i="136"/>
  <c r="K30" i="136" s="1"/>
  <c r="K54" i="136"/>
  <c r="L24" i="136"/>
  <c r="M24" i="136" s="1"/>
  <c r="Q24" i="136" s="1"/>
  <c r="P24" i="136" s="1"/>
  <c r="J24" i="136"/>
  <c r="L17" i="136"/>
  <c r="J17" i="136"/>
  <c r="J10" i="136"/>
  <c r="L10" i="136"/>
  <c r="M10" i="136" s="1"/>
  <c r="Q10" i="136" s="1"/>
  <c r="P10" i="136" s="1"/>
  <c r="J26" i="136"/>
  <c r="L26" i="136"/>
  <c r="M26" i="136" s="1"/>
  <c r="Q26" i="136" s="1"/>
  <c r="P26" i="136" s="1"/>
  <c r="L22" i="136"/>
  <c r="M22" i="136" s="1"/>
  <c r="Q22" i="136" s="1"/>
  <c r="P22" i="136" s="1"/>
  <c r="J22" i="136"/>
  <c r="L40" i="136"/>
  <c r="M40" i="136" s="1"/>
  <c r="Q40" i="136" s="1"/>
  <c r="P40" i="136" s="1"/>
  <c r="J40" i="136"/>
  <c r="L45" i="136"/>
  <c r="M45" i="136" s="1"/>
  <c r="Q45" i="136" s="1"/>
  <c r="P45" i="136" s="1"/>
  <c r="J45" i="136"/>
  <c r="B31" i="146"/>
  <c r="L38" i="136"/>
  <c r="M38" i="136" s="1"/>
  <c r="Q38" i="136" s="1"/>
  <c r="P38" i="136" s="1"/>
  <c r="J6" i="136"/>
  <c r="L18" i="136"/>
  <c r="M18" i="136" s="1"/>
  <c r="Q18" i="136" s="1"/>
  <c r="P18" i="136" s="1"/>
  <c r="H39" i="136"/>
  <c r="K39" i="136" s="1"/>
  <c r="H7" i="133"/>
  <c r="E6" i="140" s="1"/>
  <c r="F21" i="133"/>
  <c r="C42" i="146"/>
  <c r="F45" i="133"/>
  <c r="D44" i="140" s="1"/>
  <c r="K24" i="133"/>
  <c r="G23" i="140" s="1"/>
  <c r="F14" i="133"/>
  <c r="D13" i="140" s="1"/>
  <c r="F38" i="133"/>
  <c r="D37" i="140" s="1"/>
  <c r="F16" i="133"/>
  <c r="D15" i="140" s="1"/>
  <c r="F28" i="133"/>
  <c r="D27" i="140" s="1"/>
  <c r="C25" i="146"/>
  <c r="F40" i="133"/>
  <c r="D39" i="140" s="1"/>
  <c r="F49" i="133"/>
  <c r="D48" i="140" s="1"/>
  <c r="F37" i="133"/>
  <c r="D36" i="140" s="1"/>
  <c r="H10" i="133"/>
  <c r="E9" i="140" s="1"/>
  <c r="B46" i="146"/>
  <c r="B15" i="146"/>
  <c r="B5" i="146"/>
  <c r="D52" i="146"/>
  <c r="F26" i="133"/>
  <c r="D25" i="140" s="1"/>
  <c r="J46" i="133"/>
  <c r="H22" i="133"/>
  <c r="E21" i="140" s="1"/>
  <c r="F32" i="133"/>
  <c r="H27" i="133"/>
  <c r="E26" i="140" s="1"/>
  <c r="F23" i="133"/>
  <c r="D22" i="140" s="1"/>
  <c r="F35" i="133"/>
  <c r="F47" i="133"/>
  <c r="D46" i="140" s="1"/>
  <c r="F33" i="133"/>
  <c r="D32" i="140" s="1"/>
  <c r="H9" i="133"/>
  <c r="E8" i="140" s="1"/>
  <c r="H11" i="133"/>
  <c r="E10" i="140" s="1"/>
  <c r="H50" i="133"/>
  <c r="E49" i="140" s="1"/>
  <c r="L20" i="131"/>
  <c r="M20" i="131" s="1"/>
  <c r="Q20" i="131" s="1"/>
  <c r="P20" i="131" s="1"/>
  <c r="J20" i="131"/>
  <c r="J40" i="131"/>
  <c r="L40" i="131"/>
  <c r="M40" i="131" s="1"/>
  <c r="Q40" i="131" s="1"/>
  <c r="P40" i="131" s="1"/>
  <c r="L17" i="131"/>
  <c r="M17" i="131" s="1"/>
  <c r="Q17" i="131" s="1"/>
  <c r="P17" i="131" s="1"/>
  <c r="J17" i="131"/>
  <c r="L49" i="131"/>
  <c r="M49" i="131" s="1"/>
  <c r="Q49" i="131" s="1"/>
  <c r="P49" i="131" s="1"/>
  <c r="J49" i="131"/>
  <c r="L7" i="131"/>
  <c r="M7" i="131" s="1"/>
  <c r="Q7" i="131" s="1"/>
  <c r="P7" i="131" s="1"/>
  <c r="J7" i="131"/>
  <c r="J31" i="131"/>
  <c r="L31" i="131"/>
  <c r="M31" i="131" s="1"/>
  <c r="Q31" i="131" s="1"/>
  <c r="P31" i="131" s="1"/>
  <c r="J21" i="131"/>
  <c r="L21" i="131"/>
  <c r="M21" i="131" s="1"/>
  <c r="Q21" i="131" s="1"/>
  <c r="P21" i="131" s="1"/>
  <c r="J51" i="131"/>
  <c r="L51" i="131"/>
  <c r="M51" i="131" s="1"/>
  <c r="Q51" i="131" s="1"/>
  <c r="P51" i="131" s="1"/>
  <c r="J42" i="131"/>
  <c r="L42" i="131"/>
  <c r="M42" i="131" s="1"/>
  <c r="Q42" i="131" s="1"/>
  <c r="P42" i="131" s="1"/>
  <c r="L12" i="131"/>
  <c r="M12" i="131" s="1"/>
  <c r="Q12" i="131" s="1"/>
  <c r="P12" i="131" s="1"/>
  <c r="J12" i="131"/>
  <c r="L34" i="131"/>
  <c r="M34" i="131" s="1"/>
  <c r="Q34" i="131" s="1"/>
  <c r="P34" i="131" s="1"/>
  <c r="J34" i="131"/>
  <c r="J52" i="131"/>
  <c r="L52" i="131"/>
  <c r="M52" i="131" s="1"/>
  <c r="Q52" i="131" s="1"/>
  <c r="P52" i="131" s="1"/>
  <c r="J27" i="131"/>
  <c r="L27" i="131"/>
  <c r="M27" i="131" s="1"/>
  <c r="Q27" i="131" s="1"/>
  <c r="P27" i="131" s="1"/>
  <c r="J6" i="131"/>
  <c r="L6" i="131"/>
  <c r="M6" i="131" s="1"/>
  <c r="Q6" i="131" s="1"/>
  <c r="P6" i="131" s="1"/>
  <c r="J26" i="131"/>
  <c r="L26" i="131"/>
  <c r="M26" i="131" s="1"/>
  <c r="Q26" i="131" s="1"/>
  <c r="P26" i="131" s="1"/>
  <c r="J10" i="131"/>
  <c r="L10" i="131"/>
  <c r="M10" i="131" s="1"/>
  <c r="Q10" i="131" s="1"/>
  <c r="P10" i="131" s="1"/>
  <c r="J30" i="131"/>
  <c r="L30" i="131"/>
  <c r="M30" i="131" s="1"/>
  <c r="J35" i="131"/>
  <c r="L35" i="131"/>
  <c r="M35" i="131" s="1"/>
  <c r="Q35" i="131" s="1"/>
  <c r="P35" i="131" s="1"/>
  <c r="J43" i="131"/>
  <c r="L43" i="131"/>
  <c r="M43" i="131" s="1"/>
  <c r="Q43" i="131" s="1"/>
  <c r="P43" i="131" s="1"/>
  <c r="L28" i="131"/>
  <c r="M28" i="131" s="1"/>
  <c r="Q28" i="131" s="1"/>
  <c r="P28" i="131" s="1"/>
  <c r="F44" i="131"/>
  <c r="H44" i="131" s="1"/>
  <c r="K44" i="131" s="1"/>
  <c r="F13" i="131"/>
  <c r="H13" i="131" s="1"/>
  <c r="K13" i="131" s="1"/>
  <c r="L50" i="131"/>
  <c r="M50" i="131" s="1"/>
  <c r="Q50" i="131" s="1"/>
  <c r="P50" i="131" s="1"/>
  <c r="F25" i="131"/>
  <c r="H25" i="131" s="1"/>
  <c r="K25" i="131" s="1"/>
  <c r="L18" i="130"/>
  <c r="M18" i="130" s="1"/>
  <c r="Q18" i="130" s="1"/>
  <c r="P18" i="130" s="1"/>
  <c r="J18" i="130"/>
  <c r="L17" i="130"/>
  <c r="M17" i="130" s="1"/>
  <c r="Q17" i="130" s="1"/>
  <c r="P17" i="130" s="1"/>
  <c r="J17" i="130"/>
  <c r="L21" i="130"/>
  <c r="M21" i="130" s="1"/>
  <c r="Q21" i="130" s="1"/>
  <c r="P21" i="130" s="1"/>
  <c r="J21" i="130"/>
  <c r="J10" i="130"/>
  <c r="L10" i="130"/>
  <c r="M10" i="130" s="1"/>
  <c r="Q10" i="130" s="1"/>
  <c r="P10" i="130" s="1"/>
  <c r="L12" i="130"/>
  <c r="M12" i="130" s="1"/>
  <c r="Q12" i="130" s="1"/>
  <c r="P12" i="130" s="1"/>
  <c r="J12" i="130"/>
  <c r="L26" i="130"/>
  <c r="M26" i="130" s="1"/>
  <c r="Q26" i="130" s="1"/>
  <c r="P26" i="130" s="1"/>
  <c r="J26" i="130"/>
  <c r="J51" i="130"/>
  <c r="L51" i="130"/>
  <c r="M51" i="130" s="1"/>
  <c r="Q51" i="130" s="1"/>
  <c r="P51" i="130" s="1"/>
  <c r="J53" i="130"/>
  <c r="L53" i="130"/>
  <c r="M53" i="130" s="1"/>
  <c r="Q53" i="130" s="1"/>
  <c r="P53" i="130" s="1"/>
  <c r="J11" i="130"/>
  <c r="L11" i="130"/>
  <c r="M11" i="130" s="1"/>
  <c r="Q11" i="130" s="1"/>
  <c r="P11" i="130" s="1"/>
  <c r="J32" i="130"/>
  <c r="L32" i="130"/>
  <c r="M32" i="130" s="1"/>
  <c r="Q32" i="130" s="1"/>
  <c r="P32" i="130" s="1"/>
  <c r="J34" i="130"/>
  <c r="L34" i="130"/>
  <c r="M34" i="130" s="1"/>
  <c r="Q34" i="130" s="1"/>
  <c r="P34" i="130" s="1"/>
  <c r="L31" i="130"/>
  <c r="M31" i="130" s="1"/>
  <c r="Q31" i="130" s="1"/>
  <c r="P31" i="130" s="1"/>
  <c r="J31" i="130"/>
  <c r="L16" i="130"/>
  <c r="M16" i="130" s="1"/>
  <c r="Q16" i="130" s="1"/>
  <c r="P16" i="130" s="1"/>
  <c r="J16" i="130"/>
  <c r="J6" i="130"/>
  <c r="L6" i="130"/>
  <c r="M6" i="130" s="1"/>
  <c r="Q6" i="130" s="1"/>
  <c r="P6" i="130" s="1"/>
  <c r="L54" i="130"/>
  <c r="M54" i="130" s="1"/>
  <c r="Q54" i="130" s="1"/>
  <c r="P54" i="130" s="1"/>
  <c r="J54" i="130"/>
  <c r="L9" i="130"/>
  <c r="M9" i="130" s="1"/>
  <c r="Q9" i="130" s="1"/>
  <c r="P9" i="130" s="1"/>
  <c r="J9" i="130"/>
  <c r="L24" i="130"/>
  <c r="M24" i="130" s="1"/>
  <c r="Q24" i="130" s="1"/>
  <c r="P24" i="130" s="1"/>
  <c r="J24" i="130"/>
  <c r="J43" i="130"/>
  <c r="L43" i="130"/>
  <c r="M43" i="130" s="1"/>
  <c r="Q43" i="130" s="1"/>
  <c r="P43" i="130" s="1"/>
  <c r="J5" i="130"/>
  <c r="L5" i="130"/>
  <c r="M5" i="130" s="1"/>
  <c r="Q5" i="130" s="1"/>
  <c r="P5" i="130" s="1"/>
  <c r="J33" i="130"/>
  <c r="L33" i="130"/>
  <c r="M33" i="130" s="1"/>
  <c r="Q33" i="130" s="1"/>
  <c r="P33" i="130" s="1"/>
  <c r="J41" i="130"/>
  <c r="L41" i="130"/>
  <c r="M41" i="130" s="1"/>
  <c r="Q41" i="130" s="1"/>
  <c r="P41" i="130" s="1"/>
  <c r="F19" i="130"/>
  <c r="H19" i="130" s="1"/>
  <c r="K19" i="130" s="1"/>
  <c r="J46" i="130"/>
  <c r="F20" i="130"/>
  <c r="H20" i="130" s="1"/>
  <c r="K20" i="130" s="1"/>
  <c r="J38" i="130"/>
  <c r="L39" i="130"/>
  <c r="M39" i="130" s="1"/>
  <c r="Q39" i="130" s="1"/>
  <c r="P39" i="130" s="1"/>
  <c r="L52" i="130"/>
  <c r="M52" i="130" s="1"/>
  <c r="Q52" i="130" s="1"/>
  <c r="P52" i="130" s="1"/>
  <c r="F49" i="130"/>
  <c r="H49" i="130" s="1"/>
  <c r="K49" i="130" s="1"/>
  <c r="F7" i="130"/>
  <c r="H7" i="130" s="1"/>
  <c r="K7" i="130" s="1"/>
  <c r="L35" i="130"/>
  <c r="M35" i="130" s="1"/>
  <c r="Q35" i="130" s="1"/>
  <c r="P35" i="130" s="1"/>
  <c r="L42" i="130"/>
  <c r="M42" i="130" s="1"/>
  <c r="Q42" i="130" s="1"/>
  <c r="P42" i="130" s="1"/>
  <c r="J43" i="129"/>
  <c r="L43" i="129"/>
  <c r="J28" i="129"/>
  <c r="L28" i="129"/>
  <c r="L41" i="129"/>
  <c r="J41" i="129"/>
  <c r="L29" i="129"/>
  <c r="J29" i="129"/>
  <c r="L53" i="129"/>
  <c r="J53" i="129"/>
  <c r="J10" i="129"/>
  <c r="L10" i="129"/>
  <c r="J34" i="129"/>
  <c r="L34" i="129"/>
  <c r="L6" i="129"/>
  <c r="J6" i="129"/>
  <c r="J23" i="129"/>
  <c r="L23" i="129"/>
  <c r="J9" i="129"/>
  <c r="L9" i="129"/>
  <c r="L32" i="129"/>
  <c r="J32" i="129"/>
  <c r="J8" i="129"/>
  <c r="L8" i="129"/>
  <c r="L42" i="129"/>
  <c r="J42" i="129"/>
  <c r="L7" i="129"/>
  <c r="J7" i="129"/>
  <c r="J18" i="129"/>
  <c r="L18" i="129"/>
  <c r="J21" i="129"/>
  <c r="L21" i="129"/>
  <c r="J24" i="129"/>
  <c r="J50" i="129"/>
  <c r="L50" i="129"/>
  <c r="J14" i="129"/>
  <c r="L14" i="129"/>
  <c r="L35" i="129"/>
  <c r="J35" i="129"/>
  <c r="J44" i="129"/>
  <c r="L44" i="129"/>
  <c r="L47" i="129"/>
  <c r="J47" i="129"/>
  <c r="J20" i="129"/>
  <c r="L20" i="129"/>
  <c r="L36" i="129"/>
  <c r="J36" i="129"/>
  <c r="J25" i="129"/>
  <c r="L25" i="129"/>
  <c r="J52" i="129"/>
  <c r="L52" i="129"/>
  <c r="L5" i="129"/>
  <c r="J5" i="129"/>
  <c r="J33" i="129"/>
  <c r="L33" i="129"/>
  <c r="J11" i="129"/>
  <c r="L37" i="129"/>
  <c r="L40" i="129"/>
  <c r="J17" i="128"/>
  <c r="L17" i="128"/>
  <c r="M17" i="128" s="1"/>
  <c r="Q17" i="128" s="1"/>
  <c r="P17" i="128" s="1"/>
  <c r="J13" i="128"/>
  <c r="L13" i="128"/>
  <c r="M13" i="128" s="1"/>
  <c r="Q13" i="128" s="1"/>
  <c r="P13" i="128" s="1"/>
  <c r="J18" i="128"/>
  <c r="L18" i="128"/>
  <c r="M18" i="128" s="1"/>
  <c r="Q18" i="128" s="1"/>
  <c r="P18" i="128" s="1"/>
  <c r="J48" i="128"/>
  <c r="L48" i="128"/>
  <c r="M48" i="128" s="1"/>
  <c r="Q48" i="128" s="1"/>
  <c r="P48" i="128" s="1"/>
  <c r="J10" i="128"/>
  <c r="L10" i="128"/>
  <c r="M10" i="128" s="1"/>
  <c r="Q10" i="128" s="1"/>
  <c r="P10" i="128" s="1"/>
  <c r="J32" i="128"/>
  <c r="L32" i="128"/>
  <c r="M32" i="128" s="1"/>
  <c r="Q32" i="128" s="1"/>
  <c r="P32" i="128" s="1"/>
  <c r="L43" i="128"/>
  <c r="M43" i="128" s="1"/>
  <c r="Q43" i="128" s="1"/>
  <c r="P43" i="128" s="1"/>
  <c r="J43" i="128"/>
  <c r="J44" i="128"/>
  <c r="L44" i="128"/>
  <c r="M44" i="128" s="1"/>
  <c r="Q44" i="128" s="1"/>
  <c r="P44" i="128" s="1"/>
  <c r="J33" i="128"/>
  <c r="L33" i="128"/>
  <c r="M33" i="128" s="1"/>
  <c r="Q33" i="128" s="1"/>
  <c r="P33" i="128" s="1"/>
  <c r="H14" i="128"/>
  <c r="K14" i="128" s="1"/>
  <c r="H40" i="128"/>
  <c r="K40" i="128" s="1"/>
  <c r="L20" i="128"/>
  <c r="M20" i="128" s="1"/>
  <c r="Q20" i="128" s="1"/>
  <c r="P20" i="128" s="1"/>
  <c r="J20" i="128"/>
  <c r="J49" i="128"/>
  <c r="L49" i="128"/>
  <c r="M49" i="128" s="1"/>
  <c r="Q49" i="128" s="1"/>
  <c r="P49" i="128" s="1"/>
  <c r="J7" i="128"/>
  <c r="L7" i="128"/>
  <c r="M7" i="128" s="1"/>
  <c r="Q7" i="128" s="1"/>
  <c r="P7" i="128" s="1"/>
  <c r="L19" i="128"/>
  <c r="M19" i="128" s="1"/>
  <c r="Q19" i="128" s="1"/>
  <c r="P19" i="128" s="1"/>
  <c r="J19" i="128"/>
  <c r="H15" i="128"/>
  <c r="K15" i="128" s="1"/>
  <c r="L16" i="128"/>
  <c r="M16" i="128" s="1"/>
  <c r="Q16" i="128" s="1"/>
  <c r="P16" i="128" s="1"/>
  <c r="J16" i="128"/>
  <c r="L22" i="128"/>
  <c r="M22" i="128" s="1"/>
  <c r="Q22" i="128" s="1"/>
  <c r="P22" i="128" s="1"/>
  <c r="J22" i="128"/>
  <c r="H24" i="128"/>
  <c r="K24" i="128" s="1"/>
  <c r="H26" i="128"/>
  <c r="K26" i="128" s="1"/>
  <c r="L41" i="128"/>
  <c r="M41" i="128" s="1"/>
  <c r="Q41" i="128" s="1"/>
  <c r="P41" i="128" s="1"/>
  <c r="J41" i="128"/>
  <c r="J9" i="128"/>
  <c r="L9" i="128"/>
  <c r="M9" i="128" s="1"/>
  <c r="Q9" i="128" s="1"/>
  <c r="P9" i="128" s="1"/>
  <c r="L29" i="128"/>
  <c r="M29" i="128" s="1"/>
  <c r="Q29" i="128" s="1"/>
  <c r="P29" i="128" s="1"/>
  <c r="J29" i="128"/>
  <c r="L52" i="128"/>
  <c r="M52" i="128" s="1"/>
  <c r="Q52" i="128" s="1"/>
  <c r="P52" i="128" s="1"/>
  <c r="J52" i="128"/>
  <c r="L35" i="128"/>
  <c r="M35" i="128" s="1"/>
  <c r="Q35" i="128" s="1"/>
  <c r="P35" i="128" s="1"/>
  <c r="L5" i="128"/>
  <c r="M5" i="128" s="1"/>
  <c r="Q5" i="128" s="1"/>
  <c r="P5" i="128" s="1"/>
  <c r="J21" i="128"/>
  <c r="L29" i="127"/>
  <c r="M29" i="127" s="1"/>
  <c r="Q29" i="127" s="1"/>
  <c r="P29" i="127" s="1"/>
  <c r="J29" i="127"/>
  <c r="J44" i="127"/>
  <c r="L44" i="127"/>
  <c r="M44" i="127" s="1"/>
  <c r="Q44" i="127" s="1"/>
  <c r="P44" i="127" s="1"/>
  <c r="J6" i="127"/>
  <c r="L6" i="127"/>
  <c r="M6" i="127" s="1"/>
  <c r="Q6" i="127" s="1"/>
  <c r="P6" i="127" s="1"/>
  <c r="L15" i="127"/>
  <c r="M15" i="127" s="1"/>
  <c r="Q15" i="127" s="1"/>
  <c r="P15" i="127" s="1"/>
  <c r="L8" i="127"/>
  <c r="M8" i="127" s="1"/>
  <c r="Q8" i="127" s="1"/>
  <c r="P8" i="127" s="1"/>
  <c r="J8" i="127"/>
  <c r="L53" i="127"/>
  <c r="M53" i="127" s="1"/>
  <c r="Q53" i="127" s="1"/>
  <c r="P53" i="127" s="1"/>
  <c r="J53" i="127"/>
  <c r="L16" i="127"/>
  <c r="M16" i="127" s="1"/>
  <c r="Q16" i="127" s="1"/>
  <c r="P16" i="127" s="1"/>
  <c r="J16" i="127"/>
  <c r="L9" i="127"/>
  <c r="M9" i="127" s="1"/>
  <c r="Q9" i="127" s="1"/>
  <c r="P9" i="127" s="1"/>
  <c r="J9" i="127"/>
  <c r="J43" i="127"/>
  <c r="L43" i="127"/>
  <c r="M43" i="127" s="1"/>
  <c r="Q43" i="127" s="1"/>
  <c r="L25" i="127"/>
  <c r="M25" i="127" s="1"/>
  <c r="Q25" i="127" s="1"/>
  <c r="P25" i="127" s="1"/>
  <c r="J25" i="127"/>
  <c r="J32" i="127"/>
  <c r="L32" i="127"/>
  <c r="M32" i="127" s="1"/>
  <c r="Q32" i="127" s="1"/>
  <c r="P32" i="127" s="1"/>
  <c r="L19" i="127"/>
  <c r="M19" i="127" s="1"/>
  <c r="Q19" i="127" s="1"/>
  <c r="P19" i="127" s="1"/>
  <c r="J19" i="127"/>
  <c r="L5" i="127"/>
  <c r="M5" i="127" s="1"/>
  <c r="Q5" i="127" s="1"/>
  <c r="P5" i="127" s="1"/>
  <c r="J5" i="127"/>
  <c r="J28" i="127"/>
  <c r="L28" i="127"/>
  <c r="M28" i="127" s="1"/>
  <c r="Q28" i="127" s="1"/>
  <c r="P28" i="127" s="1"/>
  <c r="L17" i="127"/>
  <c r="M17" i="127" s="1"/>
  <c r="Q17" i="127" s="1"/>
  <c r="P17" i="127" s="1"/>
  <c r="J17" i="127"/>
  <c r="J38" i="127"/>
  <c r="L38" i="127"/>
  <c r="M38" i="127" s="1"/>
  <c r="Q38" i="127" s="1"/>
  <c r="P38" i="127" s="1"/>
  <c r="J12" i="127"/>
  <c r="L12" i="127"/>
  <c r="M12" i="127" s="1"/>
  <c r="Q12" i="127" s="1"/>
  <c r="P12" i="127" s="1"/>
  <c r="F46" i="127"/>
  <c r="H46" i="127" s="1"/>
  <c r="K46" i="127" s="1"/>
  <c r="F47" i="127"/>
  <c r="F42" i="127"/>
  <c r="H42" i="127" s="1"/>
  <c r="K42" i="127" s="1"/>
  <c r="J42" i="127" s="1"/>
  <c r="J30" i="127"/>
  <c r="F41" i="127"/>
  <c r="H41" i="127" s="1"/>
  <c r="K41" i="127" s="1"/>
  <c r="J36" i="127"/>
  <c r="F7" i="127"/>
  <c r="H7" i="127" s="1"/>
  <c r="K7" i="127" s="1"/>
  <c r="L20" i="127"/>
  <c r="M20" i="127" s="1"/>
  <c r="Q20" i="127" s="1"/>
  <c r="P20" i="127" s="1"/>
  <c r="F13" i="132"/>
  <c r="D12" i="132" s="1"/>
  <c r="C11" i="132" s="1"/>
  <c r="J10" i="127"/>
  <c r="F34" i="127"/>
  <c r="H34" i="127" s="1"/>
  <c r="K34" i="127" s="1"/>
  <c r="L31" i="127"/>
  <c r="M31" i="127" s="1"/>
  <c r="Q31" i="127" s="1"/>
  <c r="P31" i="127" s="1"/>
  <c r="H17" i="126"/>
  <c r="E16" i="132" s="1"/>
  <c r="H51" i="126"/>
  <c r="K51" i="126" s="1"/>
  <c r="L51" i="126" s="1"/>
  <c r="M51" i="126" s="1"/>
  <c r="Q51" i="126" s="1"/>
  <c r="P51" i="126" s="1"/>
  <c r="F34" i="126"/>
  <c r="H34" i="126" s="1"/>
  <c r="K34" i="126" s="1"/>
  <c r="F22" i="126"/>
  <c r="H22" i="126" s="1"/>
  <c r="K22" i="126" s="1"/>
  <c r="F10" i="126"/>
  <c r="H43" i="126"/>
  <c r="K43" i="126" s="1"/>
  <c r="J12" i="126"/>
  <c r="L12" i="126"/>
  <c r="M12" i="126" s="1"/>
  <c r="Q12" i="126" s="1"/>
  <c r="P12" i="126" s="1"/>
  <c r="J23" i="126"/>
  <c r="L23" i="126"/>
  <c r="M23" i="126" s="1"/>
  <c r="Q23" i="126" s="1"/>
  <c r="P23" i="126" s="1"/>
  <c r="L35" i="126"/>
  <c r="M35" i="126" s="1"/>
  <c r="Q35" i="126" s="1"/>
  <c r="P35" i="126" s="1"/>
  <c r="J35" i="126"/>
  <c r="L21" i="126"/>
  <c r="M21" i="126" s="1"/>
  <c r="Q21" i="126" s="1"/>
  <c r="P21" i="126" s="1"/>
  <c r="J21" i="126"/>
  <c r="J5" i="126"/>
  <c r="L5" i="126"/>
  <c r="M5" i="126" s="1"/>
  <c r="Q5" i="126" s="1"/>
  <c r="P5" i="126" s="1"/>
  <c r="J18" i="126"/>
  <c r="L18" i="126"/>
  <c r="M18" i="126" s="1"/>
  <c r="Q18" i="126" s="1"/>
  <c r="P18" i="126" s="1"/>
  <c r="H42" i="126"/>
  <c r="J25" i="126"/>
  <c r="L25" i="126"/>
  <c r="M25" i="126" s="1"/>
  <c r="Q25" i="126" s="1"/>
  <c r="P25" i="126" s="1"/>
  <c r="K15" i="126"/>
  <c r="L31" i="126"/>
  <c r="M31" i="126" s="1"/>
  <c r="Q31" i="126" s="1"/>
  <c r="P31" i="126" s="1"/>
  <c r="J31" i="126"/>
  <c r="M36" i="126"/>
  <c r="L37" i="126"/>
  <c r="M37" i="126" s="1"/>
  <c r="Q37" i="126" s="1"/>
  <c r="P37" i="126" s="1"/>
  <c r="J37" i="126"/>
  <c r="J6" i="126"/>
  <c r="L6" i="126"/>
  <c r="M6" i="126" s="1"/>
  <c r="Q6" i="126" s="1"/>
  <c r="P6" i="126" s="1"/>
  <c r="J8" i="126"/>
  <c r="L8" i="126"/>
  <c r="M8" i="126" s="1"/>
  <c r="Q8" i="126" s="1"/>
  <c r="P8" i="126" s="1"/>
  <c r="L39" i="126"/>
  <c r="M39" i="126" s="1"/>
  <c r="Q39" i="126" s="1"/>
  <c r="P39" i="126" s="1"/>
  <c r="J39" i="126"/>
  <c r="J46" i="126"/>
  <c r="L46" i="126"/>
  <c r="M46" i="126" s="1"/>
  <c r="Q46" i="126" s="1"/>
  <c r="P46" i="126" s="1"/>
  <c r="L32" i="126"/>
  <c r="M32" i="126" s="1"/>
  <c r="Q32" i="126" s="1"/>
  <c r="P32" i="126" s="1"/>
  <c r="J32" i="126"/>
  <c r="H28" i="126"/>
  <c r="K28" i="126" s="1"/>
  <c r="J41" i="179"/>
  <c r="L41" i="179"/>
  <c r="M41" i="179" s="1"/>
  <c r="Q41" i="179" s="1"/>
  <c r="P41" i="179" s="1"/>
  <c r="J22" i="179"/>
  <c r="L22" i="179"/>
  <c r="M22" i="179" s="1"/>
  <c r="Q22" i="179" s="1"/>
  <c r="P22" i="179" s="1"/>
  <c r="M52" i="179"/>
  <c r="J31" i="179"/>
  <c r="L31" i="179"/>
  <c r="M31" i="179" s="1"/>
  <c r="Q31" i="179" s="1"/>
  <c r="P31" i="179" s="1"/>
  <c r="L7" i="179"/>
  <c r="M7" i="179" s="1"/>
  <c r="Q7" i="179" s="1"/>
  <c r="P7" i="179" s="1"/>
  <c r="J7" i="179"/>
  <c r="L50" i="179"/>
  <c r="M50" i="179" s="1"/>
  <c r="Q50" i="179" s="1"/>
  <c r="P50" i="179" s="1"/>
  <c r="J50" i="179"/>
  <c r="J12" i="179"/>
  <c r="L12" i="179"/>
  <c r="M12" i="179" s="1"/>
  <c r="Q12" i="179" s="1"/>
  <c r="P12" i="179" s="1"/>
  <c r="H21" i="179"/>
  <c r="E20" i="132" s="1"/>
  <c r="L27" i="179"/>
  <c r="M27" i="179" s="1"/>
  <c r="Q27" i="179" s="1"/>
  <c r="P27" i="179" s="1"/>
  <c r="J27" i="179"/>
  <c r="K34" i="179"/>
  <c r="J19" i="179"/>
  <c r="L19" i="179"/>
  <c r="M19" i="179" s="1"/>
  <c r="Q19" i="179" s="1"/>
  <c r="P19" i="179" s="1"/>
  <c r="F53" i="179"/>
  <c r="J38" i="179"/>
  <c r="L38" i="179"/>
  <c r="M38" i="179" s="1"/>
  <c r="Q38" i="179" s="1"/>
  <c r="P38" i="179" s="1"/>
  <c r="L17" i="179"/>
  <c r="J17" i="179"/>
  <c r="H32" i="179"/>
  <c r="K32" i="179" s="1"/>
  <c r="H44" i="179"/>
  <c r="E43" i="132" s="1"/>
  <c r="J6" i="179"/>
  <c r="L6" i="179"/>
  <c r="M6" i="179" s="1"/>
  <c r="Q6" i="179" s="1"/>
  <c r="P6" i="179" s="1"/>
  <c r="J35" i="179"/>
  <c r="L35" i="179"/>
  <c r="M35" i="179" s="1"/>
  <c r="Q35" i="179" s="1"/>
  <c r="P35" i="179" s="1"/>
  <c r="L23" i="179"/>
  <c r="M23" i="179" s="1"/>
  <c r="Q23" i="179" s="1"/>
  <c r="P23" i="179" s="1"/>
  <c r="J23" i="179"/>
  <c r="H30" i="179"/>
  <c r="E29" i="132" s="1"/>
  <c r="L11" i="179"/>
  <c r="M11" i="179" s="1"/>
  <c r="Q11" i="179" s="1"/>
  <c r="P11" i="179" s="1"/>
  <c r="J11" i="179"/>
  <c r="H37" i="179"/>
  <c r="E36" i="132" s="1"/>
  <c r="L28" i="179"/>
  <c r="M28" i="179" s="1"/>
  <c r="Q28" i="179" s="1"/>
  <c r="P28" i="179" s="1"/>
  <c r="L18" i="179"/>
  <c r="M18" i="179" s="1"/>
  <c r="Q18" i="179" s="1"/>
  <c r="P18" i="179" s="1"/>
  <c r="J45" i="179"/>
  <c r="J52" i="179"/>
  <c r="F49" i="132"/>
  <c r="D48" i="132" s="1"/>
  <c r="C47" i="132" s="1"/>
  <c r="L49" i="179"/>
  <c r="M49" i="179" s="1"/>
  <c r="Q49" i="179" s="1"/>
  <c r="P49" i="179" s="1"/>
  <c r="L43" i="125"/>
  <c r="J43" i="125"/>
  <c r="K51" i="125"/>
  <c r="K49" i="125"/>
  <c r="L11" i="125"/>
  <c r="M11" i="125" s="1"/>
  <c r="Q11" i="125" s="1"/>
  <c r="P11" i="125" s="1"/>
  <c r="J11" i="125"/>
  <c r="P34" i="125"/>
  <c r="J22" i="125"/>
  <c r="L22" i="125"/>
  <c r="M22" i="125" s="1"/>
  <c r="Q22" i="125" s="1"/>
  <c r="P22" i="125" s="1"/>
  <c r="L39" i="125"/>
  <c r="M39" i="125" s="1"/>
  <c r="Q39" i="125" s="1"/>
  <c r="P39" i="125" s="1"/>
  <c r="J39" i="125"/>
  <c r="K38" i="125"/>
  <c r="K14" i="125"/>
  <c r="P52" i="125"/>
  <c r="K40" i="125"/>
  <c r="L46" i="125"/>
  <c r="M46" i="125" s="1"/>
  <c r="Q46" i="125" s="1"/>
  <c r="P46" i="125" s="1"/>
  <c r="J46" i="125"/>
  <c r="J29" i="125"/>
  <c r="L29" i="125"/>
  <c r="M29" i="125" s="1"/>
  <c r="Q29" i="125" s="1"/>
  <c r="P29" i="125" s="1"/>
  <c r="H48" i="125"/>
  <c r="K48" i="125" s="1"/>
  <c r="K18" i="125"/>
  <c r="J50" i="125"/>
  <c r="L50" i="125"/>
  <c r="J35" i="125"/>
  <c r="L12" i="125"/>
  <c r="J12" i="125"/>
  <c r="L33" i="125"/>
  <c r="M33" i="125" s="1"/>
  <c r="Q33" i="125" s="1"/>
  <c r="P33" i="125" s="1"/>
  <c r="F20" i="125"/>
  <c r="J41" i="125"/>
  <c r="F7" i="125"/>
  <c r="H54" i="125"/>
  <c r="K54" i="125" s="1"/>
  <c r="J24" i="125"/>
  <c r="J19" i="125"/>
  <c r="L9" i="125"/>
  <c r="M9" i="125" s="1"/>
  <c r="Q9" i="125" s="1"/>
  <c r="P9" i="125" s="1"/>
  <c r="H13" i="124"/>
  <c r="H23" i="124"/>
  <c r="K23" i="124" s="1"/>
  <c r="K48" i="124"/>
  <c r="L7" i="124"/>
  <c r="J7" i="124"/>
  <c r="K22" i="124"/>
  <c r="K26" i="124"/>
  <c r="Q14" i="124"/>
  <c r="P14" i="124" s="1"/>
  <c r="K35" i="124"/>
  <c r="Q43" i="124"/>
  <c r="H19" i="124"/>
  <c r="E18" i="132" s="1"/>
  <c r="K47" i="124"/>
  <c r="J46" i="124"/>
  <c r="L46" i="124"/>
  <c r="M46" i="124" s="1"/>
  <c r="Q46" i="124" s="1"/>
  <c r="P46" i="124" s="1"/>
  <c r="J31" i="124"/>
  <c r="L31" i="124"/>
  <c r="M31" i="124" s="1"/>
  <c r="Q31" i="124" s="1"/>
  <c r="P31" i="124" s="1"/>
  <c r="J53" i="124"/>
  <c r="K33" i="124"/>
  <c r="H11" i="124"/>
  <c r="L15" i="124"/>
  <c r="J15" i="124"/>
  <c r="K41" i="124"/>
  <c r="H45" i="124"/>
  <c r="E44" i="132" s="1"/>
  <c r="L42" i="124"/>
  <c r="M42" i="124" s="1"/>
  <c r="Q42" i="124" s="1"/>
  <c r="P42" i="124" s="1"/>
  <c r="H39" i="124"/>
  <c r="J34" i="117"/>
  <c r="L34" i="117"/>
  <c r="M34" i="117" s="1"/>
  <c r="Q34" i="117" s="1"/>
  <c r="P34" i="117" s="1"/>
  <c r="L43" i="117"/>
  <c r="M43" i="117" s="1"/>
  <c r="Q43" i="117" s="1"/>
  <c r="P43" i="117" s="1"/>
  <c r="J43" i="117"/>
  <c r="J28" i="117"/>
  <c r="L28" i="117"/>
  <c r="M28" i="117" s="1"/>
  <c r="Q28" i="117" s="1"/>
  <c r="P28" i="117" s="1"/>
  <c r="J15" i="117"/>
  <c r="L15" i="117"/>
  <c r="M15" i="117" s="1"/>
  <c r="Q15" i="117" s="1"/>
  <c r="P15" i="117" s="1"/>
  <c r="J13" i="117"/>
  <c r="L13" i="117"/>
  <c r="M13" i="117" s="1"/>
  <c r="Q13" i="117" s="1"/>
  <c r="P13" i="117" s="1"/>
  <c r="J36" i="117"/>
  <c r="L36" i="117"/>
  <c r="M36" i="117" s="1"/>
  <c r="Q36" i="117" s="1"/>
  <c r="P36" i="117" s="1"/>
  <c r="L42" i="117"/>
  <c r="M42" i="117" s="1"/>
  <c r="Q42" i="117" s="1"/>
  <c r="P42" i="117" s="1"/>
  <c r="J42" i="117"/>
  <c r="J20" i="117"/>
  <c r="L20" i="117"/>
  <c r="M20" i="117" s="1"/>
  <c r="Q20" i="117" s="1"/>
  <c r="P20" i="117" s="1"/>
  <c r="L25" i="117"/>
  <c r="M25" i="117" s="1"/>
  <c r="Q25" i="117" s="1"/>
  <c r="P25" i="117" s="1"/>
  <c r="J25" i="117"/>
  <c r="J54" i="117"/>
  <c r="L54" i="117"/>
  <c r="M54" i="117" s="1"/>
  <c r="Q54" i="117" s="1"/>
  <c r="P54" i="117" s="1"/>
  <c r="J16" i="117"/>
  <c r="L16" i="117"/>
  <c r="M16" i="117" s="1"/>
  <c r="Q16" i="117" s="1"/>
  <c r="P16" i="117" s="1"/>
  <c r="L47" i="117"/>
  <c r="M47" i="117" s="1"/>
  <c r="Q47" i="117" s="1"/>
  <c r="P47" i="117" s="1"/>
  <c r="J47" i="117"/>
  <c r="J50" i="117"/>
  <c r="L50" i="117"/>
  <c r="M50" i="117" s="1"/>
  <c r="Q50" i="117" s="1"/>
  <c r="P50" i="117" s="1"/>
  <c r="L33" i="117"/>
  <c r="M33" i="117" s="1"/>
  <c r="Q33" i="117" s="1"/>
  <c r="P33" i="117" s="1"/>
  <c r="J33" i="117"/>
  <c r="J31" i="117"/>
  <c r="L31" i="117"/>
  <c r="M31" i="117" s="1"/>
  <c r="Q31" i="117" s="1"/>
  <c r="P31" i="117" s="1"/>
  <c r="L6" i="117"/>
  <c r="M6" i="117" s="1"/>
  <c r="Q6" i="117" s="1"/>
  <c r="P6" i="117" s="1"/>
  <c r="J6" i="117"/>
  <c r="J19" i="117"/>
  <c r="L19" i="117"/>
  <c r="M19" i="117" s="1"/>
  <c r="Q19" i="117" s="1"/>
  <c r="P19" i="117" s="1"/>
  <c r="J8" i="117"/>
  <c r="L8" i="117"/>
  <c r="M8" i="117" s="1"/>
  <c r="Q8" i="117" s="1"/>
  <c r="P8" i="117" s="1"/>
  <c r="J24" i="117"/>
  <c r="L24" i="117"/>
  <c r="M24" i="117" s="1"/>
  <c r="Q24" i="117" s="1"/>
  <c r="P24" i="117" s="1"/>
  <c r="J5" i="117"/>
  <c r="L5" i="117"/>
  <c r="M5" i="117" s="1"/>
  <c r="Q5" i="117" s="1"/>
  <c r="P5" i="117" s="1"/>
  <c r="J17" i="117"/>
  <c r="L17" i="117"/>
  <c r="M17" i="117" s="1"/>
  <c r="Q17" i="117" s="1"/>
  <c r="P17" i="117" s="1"/>
  <c r="J38" i="117"/>
  <c r="L38" i="117"/>
  <c r="M38" i="117" s="1"/>
  <c r="Q38" i="117" s="1"/>
  <c r="P38" i="117" s="1"/>
  <c r="L14" i="117"/>
  <c r="M14" i="117" s="1"/>
  <c r="Q14" i="117" s="1"/>
  <c r="P14" i="117" s="1"/>
  <c r="J48" i="117"/>
  <c r="L22" i="117"/>
  <c r="M22" i="117" s="1"/>
  <c r="Q22" i="117" s="1"/>
  <c r="P22" i="117" s="1"/>
  <c r="C11" i="123"/>
  <c r="J37" i="117"/>
  <c r="J32" i="117"/>
  <c r="L29" i="117"/>
  <c r="M29" i="117" s="1"/>
  <c r="Q29" i="117" s="1"/>
  <c r="P29" i="117" s="1"/>
  <c r="J38" i="119"/>
  <c r="L38" i="119"/>
  <c r="M38" i="119" s="1"/>
  <c r="Q38" i="119" s="1"/>
  <c r="P38" i="119" s="1"/>
  <c r="J49" i="119"/>
  <c r="L49" i="119"/>
  <c r="M49" i="119" s="1"/>
  <c r="Q49" i="119" s="1"/>
  <c r="P49" i="119" s="1"/>
  <c r="L37" i="119"/>
  <c r="M37" i="119" s="1"/>
  <c r="Q37" i="119" s="1"/>
  <c r="P37" i="119" s="1"/>
  <c r="J37" i="119"/>
  <c r="L30" i="119"/>
  <c r="M30" i="119" s="1"/>
  <c r="Q30" i="119" s="1"/>
  <c r="P30" i="119" s="1"/>
  <c r="J30" i="119"/>
  <c r="J35" i="119"/>
  <c r="L35" i="119"/>
  <c r="M35" i="119" s="1"/>
  <c r="Q35" i="119" s="1"/>
  <c r="P35" i="119" s="1"/>
  <c r="L54" i="119"/>
  <c r="M54" i="119" s="1"/>
  <c r="Q54" i="119" s="1"/>
  <c r="P54" i="119" s="1"/>
  <c r="J54" i="119"/>
  <c r="L10" i="119"/>
  <c r="M10" i="119" s="1"/>
  <c r="Q10" i="119" s="1"/>
  <c r="P10" i="119" s="1"/>
  <c r="J10" i="119"/>
  <c r="J25" i="119"/>
  <c r="L25" i="119"/>
  <c r="M25" i="119" s="1"/>
  <c r="Q25" i="119" s="1"/>
  <c r="P25" i="119" s="1"/>
  <c r="J52" i="119"/>
  <c r="L52" i="119"/>
  <c r="M52" i="119" s="1"/>
  <c r="Q52" i="119" s="1"/>
  <c r="P52" i="119" s="1"/>
  <c r="L47" i="119"/>
  <c r="M47" i="119" s="1"/>
  <c r="Q47" i="119" s="1"/>
  <c r="P47" i="119" s="1"/>
  <c r="J47" i="119"/>
  <c r="L34" i="119"/>
  <c r="M34" i="119" s="1"/>
  <c r="Q34" i="119" s="1"/>
  <c r="P34" i="119" s="1"/>
  <c r="J34" i="119"/>
  <c r="J6" i="119"/>
  <c r="L6" i="119"/>
  <c r="M6" i="119" s="1"/>
  <c r="Q6" i="119" s="1"/>
  <c r="P6" i="119" s="1"/>
  <c r="L5" i="119"/>
  <c r="M5" i="119" s="1"/>
  <c r="Q5" i="119" s="1"/>
  <c r="P5" i="119" s="1"/>
  <c r="J5" i="119"/>
  <c r="L39" i="119"/>
  <c r="M39" i="119" s="1"/>
  <c r="Q39" i="119" s="1"/>
  <c r="P39" i="119" s="1"/>
  <c r="J39" i="119"/>
  <c r="J53" i="119"/>
  <c r="L53" i="119"/>
  <c r="M53" i="119" s="1"/>
  <c r="Q53" i="119" s="1"/>
  <c r="P53" i="119" s="1"/>
  <c r="J31" i="119"/>
  <c r="L31" i="119"/>
  <c r="M31" i="119" s="1"/>
  <c r="Q31" i="119" s="1"/>
  <c r="P31" i="119" s="1"/>
  <c r="L9" i="119"/>
  <c r="M9" i="119" s="1"/>
  <c r="Q9" i="119" s="1"/>
  <c r="P9" i="119" s="1"/>
  <c r="J9" i="119"/>
  <c r="J11" i="119"/>
  <c r="L11" i="119"/>
  <c r="M11" i="119" s="1"/>
  <c r="Q11" i="119" s="1"/>
  <c r="P11" i="119" s="1"/>
  <c r="L46" i="119"/>
  <c r="M46" i="119" s="1"/>
  <c r="Q46" i="119" s="1"/>
  <c r="P46" i="119" s="1"/>
  <c r="J46" i="119"/>
  <c r="J8" i="119"/>
  <c r="L8" i="119"/>
  <c r="M8" i="119" s="1"/>
  <c r="Q8" i="119" s="1"/>
  <c r="P8" i="119" s="1"/>
  <c r="J50" i="119"/>
  <c r="L50" i="119"/>
  <c r="M50" i="119" s="1"/>
  <c r="Q50" i="119" s="1"/>
  <c r="P50" i="119" s="1"/>
  <c r="L40" i="119"/>
  <c r="M40" i="119" s="1"/>
  <c r="Q40" i="119" s="1"/>
  <c r="P40" i="119" s="1"/>
  <c r="J40" i="119"/>
  <c r="J28" i="119"/>
  <c r="L28" i="119"/>
  <c r="M28" i="119" s="1"/>
  <c r="Q28" i="119" s="1"/>
  <c r="P28" i="119" s="1"/>
  <c r="J42" i="119"/>
  <c r="L42" i="119"/>
  <c r="M42" i="119" s="1"/>
  <c r="Q42" i="119" s="1"/>
  <c r="P42" i="119" s="1"/>
  <c r="J29" i="119"/>
  <c r="L27" i="119"/>
  <c r="M27" i="119" s="1"/>
  <c r="Q27" i="119" s="1"/>
  <c r="P27" i="119" s="1"/>
  <c r="J33" i="119"/>
  <c r="J45" i="119"/>
  <c r="L35" i="174"/>
  <c r="M35" i="174" s="1"/>
  <c r="Q35" i="174" s="1"/>
  <c r="P35" i="174" s="1"/>
  <c r="J35" i="174"/>
  <c r="J37" i="174"/>
  <c r="L37" i="174"/>
  <c r="M37" i="174" s="1"/>
  <c r="Q37" i="174" s="1"/>
  <c r="P37" i="174" s="1"/>
  <c r="L40" i="174"/>
  <c r="M40" i="174" s="1"/>
  <c r="Q40" i="174" s="1"/>
  <c r="P40" i="174" s="1"/>
  <c r="J40" i="174"/>
  <c r="L38" i="174"/>
  <c r="M38" i="174" s="1"/>
  <c r="Q38" i="174" s="1"/>
  <c r="P38" i="174" s="1"/>
  <c r="J38" i="174"/>
  <c r="J43" i="174"/>
  <c r="L43" i="174"/>
  <c r="M43" i="174" s="1"/>
  <c r="Q43" i="174" s="1"/>
  <c r="P43" i="174" s="1"/>
  <c r="J28" i="174"/>
  <c r="L28" i="174"/>
  <c r="M28" i="174" s="1"/>
  <c r="Q28" i="174" s="1"/>
  <c r="P28" i="174" s="1"/>
  <c r="J30" i="174"/>
  <c r="L30" i="174"/>
  <c r="M30" i="174" s="1"/>
  <c r="Q30" i="174" s="1"/>
  <c r="P30" i="174" s="1"/>
  <c r="L52" i="174"/>
  <c r="M52" i="174" s="1"/>
  <c r="Q52" i="174" s="1"/>
  <c r="P52" i="174" s="1"/>
  <c r="J52" i="174"/>
  <c r="L46" i="174"/>
  <c r="M46" i="174" s="1"/>
  <c r="Q46" i="174" s="1"/>
  <c r="P46" i="174" s="1"/>
  <c r="J46" i="174"/>
  <c r="L53" i="174"/>
  <c r="M53" i="174" s="1"/>
  <c r="Q53" i="174" s="1"/>
  <c r="P53" i="174" s="1"/>
  <c r="J53" i="174"/>
  <c r="L54" i="174"/>
  <c r="M54" i="174" s="1"/>
  <c r="Q54" i="174" s="1"/>
  <c r="P54" i="174" s="1"/>
  <c r="J54" i="174"/>
  <c r="J41" i="174"/>
  <c r="J51" i="174"/>
  <c r="L39" i="174"/>
  <c r="M39" i="174" s="1"/>
  <c r="Q39" i="174" s="1"/>
  <c r="P39" i="174" s="1"/>
  <c r="L49" i="174"/>
  <c r="M49" i="174" s="1"/>
  <c r="Q49" i="174" s="1"/>
  <c r="P49" i="174" s="1"/>
  <c r="L27" i="174"/>
  <c r="M27" i="174" s="1"/>
  <c r="Q27" i="174" s="1"/>
  <c r="P27" i="174" s="1"/>
  <c r="L31" i="174"/>
  <c r="M31" i="174" s="1"/>
  <c r="Q31" i="174" s="1"/>
  <c r="P31" i="174" s="1"/>
  <c r="L37" i="118"/>
  <c r="M37" i="118" s="1"/>
  <c r="Q37" i="118" s="1"/>
  <c r="P37" i="118" s="1"/>
  <c r="J37" i="118"/>
  <c r="J11" i="118"/>
  <c r="L11" i="118"/>
  <c r="M11" i="118" s="1"/>
  <c r="Q11" i="118" s="1"/>
  <c r="P11" i="118" s="1"/>
  <c r="J10" i="118"/>
  <c r="L10" i="118"/>
  <c r="M10" i="118" s="1"/>
  <c r="Q10" i="118" s="1"/>
  <c r="P10" i="118" s="1"/>
  <c r="J14" i="118"/>
  <c r="L14" i="118"/>
  <c r="M14" i="118" s="1"/>
  <c r="Q14" i="118" s="1"/>
  <c r="P14" i="118" s="1"/>
  <c r="J30" i="118"/>
  <c r="L30" i="118"/>
  <c r="M30" i="118" s="1"/>
  <c r="Q30" i="118" s="1"/>
  <c r="P30" i="118" s="1"/>
  <c r="L17" i="118"/>
  <c r="M17" i="118" s="1"/>
  <c r="Q17" i="118" s="1"/>
  <c r="P17" i="118" s="1"/>
  <c r="J17" i="118"/>
  <c r="L39" i="118"/>
  <c r="M39" i="118" s="1"/>
  <c r="Q39" i="118" s="1"/>
  <c r="P39" i="118" s="1"/>
  <c r="J39" i="118"/>
  <c r="J34" i="118"/>
  <c r="L34" i="118"/>
  <c r="M34" i="118" s="1"/>
  <c r="Q34" i="118" s="1"/>
  <c r="P34" i="118" s="1"/>
  <c r="L38" i="118"/>
  <c r="M38" i="118" s="1"/>
  <c r="Q38" i="118" s="1"/>
  <c r="P38" i="118" s="1"/>
  <c r="J38" i="118"/>
  <c r="L8" i="118"/>
  <c r="M8" i="118" s="1"/>
  <c r="Q8" i="118" s="1"/>
  <c r="P8" i="118" s="1"/>
  <c r="J8" i="118"/>
  <c r="L48" i="118"/>
  <c r="M48" i="118" s="1"/>
  <c r="Q48" i="118" s="1"/>
  <c r="P48" i="118" s="1"/>
  <c r="J48" i="118"/>
  <c r="J50" i="118"/>
  <c r="L50" i="118"/>
  <c r="M50" i="118" s="1"/>
  <c r="Q50" i="118" s="1"/>
  <c r="P50" i="118" s="1"/>
  <c r="L35" i="118"/>
  <c r="M35" i="118" s="1"/>
  <c r="Q35" i="118" s="1"/>
  <c r="P35" i="118" s="1"/>
  <c r="J35" i="118"/>
  <c r="J27" i="118"/>
  <c r="L27" i="118"/>
  <c r="M27" i="118" s="1"/>
  <c r="Q27" i="118" s="1"/>
  <c r="P27" i="118" s="1"/>
  <c r="J46" i="118"/>
  <c r="L46" i="118"/>
  <c r="M46" i="118" s="1"/>
  <c r="Q46" i="118" s="1"/>
  <c r="P46" i="118" s="1"/>
  <c r="J47" i="118"/>
  <c r="L47" i="118"/>
  <c r="M47" i="118" s="1"/>
  <c r="Q47" i="118" s="1"/>
  <c r="P47" i="118" s="1"/>
  <c r="L44" i="118"/>
  <c r="M44" i="118" s="1"/>
  <c r="Q44" i="118" s="1"/>
  <c r="P44" i="118" s="1"/>
  <c r="J44" i="118"/>
  <c r="J40" i="118"/>
  <c r="L40" i="118"/>
  <c r="M40" i="118" s="1"/>
  <c r="Q40" i="118" s="1"/>
  <c r="P40" i="118" s="1"/>
  <c r="L36" i="118"/>
  <c r="M36" i="118" s="1"/>
  <c r="Q36" i="118" s="1"/>
  <c r="P36" i="118" s="1"/>
  <c r="J36" i="118"/>
  <c r="J41" i="118"/>
  <c r="L41" i="118"/>
  <c r="M41" i="118" s="1"/>
  <c r="Q41" i="118" s="1"/>
  <c r="P41" i="118" s="1"/>
  <c r="L25" i="118"/>
  <c r="M25" i="118" s="1"/>
  <c r="Q25" i="118" s="1"/>
  <c r="P25" i="118" s="1"/>
  <c r="L33" i="118"/>
  <c r="M33" i="118" s="1"/>
  <c r="Q33" i="118" s="1"/>
  <c r="P33" i="118" s="1"/>
  <c r="J43" i="118"/>
  <c r="L32" i="118"/>
  <c r="M32" i="118" s="1"/>
  <c r="Q32" i="118" s="1"/>
  <c r="P32" i="118" s="1"/>
  <c r="L51" i="118"/>
  <c r="M51" i="118" s="1"/>
  <c r="Q51" i="118" s="1"/>
  <c r="P51" i="118" s="1"/>
  <c r="L9" i="118"/>
  <c r="M9" i="118" s="1"/>
  <c r="Q9" i="118" s="1"/>
  <c r="P9" i="118" s="1"/>
  <c r="C36" i="123"/>
  <c r="L45" i="118"/>
  <c r="M45" i="118" s="1"/>
  <c r="Q45" i="118" s="1"/>
  <c r="P45" i="118" s="1"/>
  <c r="L20" i="118"/>
  <c r="M20" i="118" s="1"/>
  <c r="Q20" i="118" s="1"/>
  <c r="P20" i="118" s="1"/>
  <c r="L54" i="121"/>
  <c r="M54" i="121" s="1"/>
  <c r="Q54" i="121" s="1"/>
  <c r="P54" i="121" s="1"/>
  <c r="L46" i="121"/>
  <c r="M46" i="121" s="1"/>
  <c r="Q46" i="121" s="1"/>
  <c r="P46" i="121" s="1"/>
  <c r="L33" i="121"/>
  <c r="M33" i="121" s="1"/>
  <c r="Q33" i="121" s="1"/>
  <c r="P33" i="121" s="1"/>
  <c r="L37" i="121"/>
  <c r="M37" i="121" s="1"/>
  <c r="Q37" i="121" s="1"/>
  <c r="P37" i="121" s="1"/>
  <c r="L36" i="121"/>
  <c r="M36" i="121" s="1"/>
  <c r="Q36" i="121" s="1"/>
  <c r="P36" i="121" s="1"/>
  <c r="L12" i="121"/>
  <c r="M12" i="121" s="1"/>
  <c r="Q12" i="121" s="1"/>
  <c r="P12" i="121" s="1"/>
  <c r="L21" i="121"/>
  <c r="M21" i="121" s="1"/>
  <c r="Q21" i="121" s="1"/>
  <c r="P21" i="121" s="1"/>
  <c r="L49" i="121"/>
  <c r="M49" i="121" s="1"/>
  <c r="Q49" i="121" s="1"/>
  <c r="P49" i="121" s="1"/>
  <c r="L15" i="121"/>
  <c r="M15" i="121" s="1"/>
  <c r="Q15" i="121" s="1"/>
  <c r="P15" i="121" s="1"/>
  <c r="L41" i="121"/>
  <c r="M41" i="121" s="1"/>
  <c r="Q41" i="121" s="1"/>
  <c r="P41" i="121" s="1"/>
  <c r="L10" i="121"/>
  <c r="M10" i="121" s="1"/>
  <c r="Q10" i="121" s="1"/>
  <c r="P10" i="121" s="1"/>
  <c r="L39" i="121"/>
  <c r="M39" i="121" s="1"/>
  <c r="Q39" i="121" s="1"/>
  <c r="P39" i="121" s="1"/>
  <c r="L25" i="121"/>
  <c r="M25" i="121" s="1"/>
  <c r="Q25" i="121" s="1"/>
  <c r="P25" i="121" s="1"/>
  <c r="L38" i="121"/>
  <c r="M38" i="121" s="1"/>
  <c r="Q38" i="121" s="1"/>
  <c r="P38" i="121" s="1"/>
  <c r="L42" i="121"/>
  <c r="M42" i="121" s="1"/>
  <c r="Q42" i="121" s="1"/>
  <c r="P42" i="121" s="1"/>
  <c r="L27" i="121"/>
  <c r="M27" i="121" s="1"/>
  <c r="Q27" i="121" s="1"/>
  <c r="P27" i="121" s="1"/>
  <c r="L17" i="121"/>
  <c r="M17" i="121" s="1"/>
  <c r="Q17" i="121" s="1"/>
  <c r="P17" i="121" s="1"/>
  <c r="L23" i="121"/>
  <c r="M23" i="121" s="1"/>
  <c r="Q23" i="121" s="1"/>
  <c r="P23" i="121" s="1"/>
  <c r="L50" i="121"/>
  <c r="M50" i="121" s="1"/>
  <c r="Q50" i="121" s="1"/>
  <c r="P50" i="121" s="1"/>
  <c r="L14" i="121"/>
  <c r="M14" i="121" s="1"/>
  <c r="Q14" i="121" s="1"/>
  <c r="P14" i="121" s="1"/>
  <c r="L5" i="121"/>
  <c r="M5" i="121" s="1"/>
  <c r="Q5" i="121" s="1"/>
  <c r="P5" i="121" s="1"/>
  <c r="L18" i="121"/>
  <c r="M18" i="121" s="1"/>
  <c r="Q18" i="121" s="1"/>
  <c r="P18" i="121" s="1"/>
  <c r="L31" i="121"/>
  <c r="M31" i="121" s="1"/>
  <c r="Q31" i="121" s="1"/>
  <c r="P31" i="121" s="1"/>
  <c r="J46" i="111"/>
  <c r="L46" i="111"/>
  <c r="M46" i="111" s="1"/>
  <c r="Q46" i="111" s="1"/>
  <c r="P46" i="111" s="1"/>
  <c r="K32" i="111"/>
  <c r="H32" i="111"/>
  <c r="H30" i="111"/>
  <c r="K30" i="111"/>
  <c r="H20" i="111"/>
  <c r="K20" i="111"/>
  <c r="H42" i="111"/>
  <c r="K42" i="111"/>
  <c r="K26" i="111"/>
  <c r="H26" i="111"/>
  <c r="H54" i="111"/>
  <c r="K54" i="111"/>
  <c r="K50" i="111"/>
  <c r="H50" i="111"/>
  <c r="H52" i="111"/>
  <c r="K52" i="111"/>
  <c r="H51" i="111"/>
  <c r="K51" i="111"/>
  <c r="H12" i="111"/>
  <c r="K12" i="111"/>
  <c r="H6" i="111"/>
  <c r="K6" i="111"/>
  <c r="H17" i="111"/>
  <c r="K17" i="111"/>
  <c r="H38" i="111"/>
  <c r="K38" i="111"/>
  <c r="L15" i="111"/>
  <c r="M15" i="111" s="1"/>
  <c r="Q15" i="111" s="1"/>
  <c r="P15" i="111" s="1"/>
  <c r="J15" i="111"/>
  <c r="K43" i="111"/>
  <c r="H43" i="111"/>
  <c r="H8" i="111"/>
  <c r="K8" i="111"/>
  <c r="H7" i="111"/>
  <c r="K7" i="111"/>
  <c r="K41" i="111"/>
  <c r="H41" i="111"/>
  <c r="H23" i="111"/>
  <c r="K23" i="111"/>
  <c r="J45" i="111"/>
  <c r="L11" i="111"/>
  <c r="M11" i="111" s="1"/>
  <c r="Q11" i="111" s="1"/>
  <c r="P11" i="111" s="1"/>
  <c r="H15" i="111"/>
  <c r="F9" i="111"/>
  <c r="K53" i="111"/>
  <c r="L13" i="111"/>
  <c r="M13" i="111" s="1"/>
  <c r="Q13" i="111" s="1"/>
  <c r="P13" i="111" s="1"/>
  <c r="K36" i="111"/>
  <c r="K44" i="111"/>
  <c r="J36" i="110"/>
  <c r="L36" i="110"/>
  <c r="M36" i="110" s="1"/>
  <c r="Q36" i="110" s="1"/>
  <c r="P36" i="110" s="1"/>
  <c r="J49" i="110"/>
  <c r="L49" i="110"/>
  <c r="M49" i="110" s="1"/>
  <c r="Q49" i="110" s="1"/>
  <c r="P49" i="110" s="1"/>
  <c r="J5" i="110"/>
  <c r="L5" i="110"/>
  <c r="M5" i="110" s="1"/>
  <c r="Q5" i="110" s="1"/>
  <c r="P5" i="110" s="1"/>
  <c r="J6" i="110"/>
  <c r="L6" i="110"/>
  <c r="M6" i="110" s="1"/>
  <c r="Q6" i="110" s="1"/>
  <c r="P6" i="110" s="1"/>
  <c r="J43" i="110"/>
  <c r="L43" i="110"/>
  <c r="M43" i="110" s="1"/>
  <c r="Q43" i="110" s="1"/>
  <c r="P43" i="110" s="1"/>
  <c r="L15" i="110"/>
  <c r="M15" i="110" s="1"/>
  <c r="Q15" i="110" s="1"/>
  <c r="P15" i="110" s="1"/>
  <c r="J15" i="110"/>
  <c r="L48" i="110"/>
  <c r="M48" i="110" s="1"/>
  <c r="Q48" i="110" s="1"/>
  <c r="P48" i="110" s="1"/>
  <c r="J48" i="110"/>
  <c r="L9" i="110"/>
  <c r="M9" i="110" s="1"/>
  <c r="Q9" i="110" s="1"/>
  <c r="P9" i="110" s="1"/>
  <c r="J9" i="110"/>
  <c r="J10" i="110"/>
  <c r="L10" i="110"/>
  <c r="M10" i="110" s="1"/>
  <c r="Q10" i="110" s="1"/>
  <c r="P10" i="110" s="1"/>
  <c r="J50" i="110"/>
  <c r="L50" i="110"/>
  <c r="M50" i="110" s="1"/>
  <c r="Q50" i="110" s="1"/>
  <c r="P50" i="110" s="1"/>
  <c r="J28" i="110"/>
  <c r="L28" i="110"/>
  <c r="M28" i="110" s="1"/>
  <c r="Q28" i="110" s="1"/>
  <c r="P28" i="110" s="1"/>
  <c r="J41" i="110"/>
  <c r="L41" i="110"/>
  <c r="M41" i="110" s="1"/>
  <c r="Q41" i="110" s="1"/>
  <c r="P41" i="110" s="1"/>
  <c r="L53" i="110"/>
  <c r="M53" i="110" s="1"/>
  <c r="Q53" i="110" s="1"/>
  <c r="P53" i="110" s="1"/>
  <c r="J53" i="110"/>
  <c r="J12" i="110"/>
  <c r="L12" i="110"/>
  <c r="M12" i="110" s="1"/>
  <c r="Q12" i="110" s="1"/>
  <c r="P12" i="110" s="1"/>
  <c r="L39" i="110"/>
  <c r="M39" i="110" s="1"/>
  <c r="Q39" i="110" s="1"/>
  <c r="P39" i="110" s="1"/>
  <c r="J39" i="110"/>
  <c r="L17" i="110"/>
  <c r="M17" i="110" s="1"/>
  <c r="Q17" i="110" s="1"/>
  <c r="P17" i="110" s="1"/>
  <c r="J17" i="110"/>
  <c r="J30" i="110"/>
  <c r="L30" i="110"/>
  <c r="M30" i="110" s="1"/>
  <c r="Q30" i="110" s="1"/>
  <c r="P30" i="110" s="1"/>
  <c r="L33" i="110"/>
  <c r="M33" i="110" s="1"/>
  <c r="Q33" i="110" s="1"/>
  <c r="P33" i="110" s="1"/>
  <c r="J33" i="110"/>
  <c r="J37" i="110"/>
  <c r="L37" i="110"/>
  <c r="M37" i="110" s="1"/>
  <c r="Q37" i="110" s="1"/>
  <c r="P37" i="110" s="1"/>
  <c r="L54" i="110"/>
  <c r="M54" i="110" s="1"/>
  <c r="Q54" i="110" s="1"/>
  <c r="P54" i="110" s="1"/>
  <c r="J54" i="110"/>
  <c r="J46" i="110"/>
  <c r="L46" i="110"/>
  <c r="M46" i="110" s="1"/>
  <c r="Q46" i="110" s="1"/>
  <c r="P46" i="110" s="1"/>
  <c r="J18" i="110"/>
  <c r="L18" i="110"/>
  <c r="M18" i="110" s="1"/>
  <c r="Q18" i="110" s="1"/>
  <c r="P18" i="110" s="1"/>
  <c r="J14" i="110"/>
  <c r="L14" i="110"/>
  <c r="M14" i="110" s="1"/>
  <c r="Q14" i="110" s="1"/>
  <c r="P14" i="110" s="1"/>
  <c r="J42" i="110"/>
  <c r="J19" i="110"/>
  <c r="L38" i="110"/>
  <c r="M38" i="110" s="1"/>
  <c r="Q38" i="110" s="1"/>
  <c r="P38" i="110" s="1"/>
  <c r="J35" i="110"/>
  <c r="L44" i="120"/>
  <c r="M44" i="120" s="1"/>
  <c r="Q44" i="120" s="1"/>
  <c r="P44" i="120" s="1"/>
  <c r="J44" i="120"/>
  <c r="L19" i="120"/>
  <c r="M19" i="120" s="1"/>
  <c r="Q19" i="120" s="1"/>
  <c r="P19" i="120" s="1"/>
  <c r="J19" i="120"/>
  <c r="L10" i="120"/>
  <c r="M10" i="120" s="1"/>
  <c r="Q10" i="120" s="1"/>
  <c r="P10" i="120" s="1"/>
  <c r="J10" i="120"/>
  <c r="J48" i="120"/>
  <c r="L48" i="120"/>
  <c r="M48" i="120" s="1"/>
  <c r="Q48" i="120" s="1"/>
  <c r="P48" i="120" s="1"/>
  <c r="J37" i="120"/>
  <c r="L37" i="120"/>
  <c r="M37" i="120" s="1"/>
  <c r="Q37" i="120" s="1"/>
  <c r="P37" i="120" s="1"/>
  <c r="J27" i="120"/>
  <c r="L27" i="120"/>
  <c r="M27" i="120" s="1"/>
  <c r="Q27" i="120" s="1"/>
  <c r="P27" i="120" s="1"/>
  <c r="L15" i="120"/>
  <c r="M15" i="120" s="1"/>
  <c r="Q15" i="120" s="1"/>
  <c r="P15" i="120" s="1"/>
  <c r="J15" i="120"/>
  <c r="J43" i="120"/>
  <c r="L43" i="120"/>
  <c r="M43" i="120" s="1"/>
  <c r="Q43" i="120" s="1"/>
  <c r="P43" i="120" s="1"/>
  <c r="L33" i="120"/>
  <c r="M33" i="120" s="1"/>
  <c r="Q33" i="120" s="1"/>
  <c r="P33" i="120" s="1"/>
  <c r="J33" i="120"/>
  <c r="J22" i="120"/>
  <c r="L22" i="120"/>
  <c r="M22" i="120" s="1"/>
  <c r="Q22" i="120" s="1"/>
  <c r="P22" i="120" s="1"/>
  <c r="L9" i="120"/>
  <c r="M9" i="120" s="1"/>
  <c r="Q9" i="120" s="1"/>
  <c r="P9" i="120" s="1"/>
  <c r="J9" i="120"/>
  <c r="J20" i="120"/>
  <c r="L20" i="120"/>
  <c r="M20" i="120" s="1"/>
  <c r="Q20" i="120" s="1"/>
  <c r="P20" i="120" s="1"/>
  <c r="J46" i="120"/>
  <c r="L46" i="120"/>
  <c r="M46" i="120" s="1"/>
  <c r="Q46" i="120" s="1"/>
  <c r="P46" i="120" s="1"/>
  <c r="J42" i="120"/>
  <c r="L42" i="120"/>
  <c r="M42" i="120" s="1"/>
  <c r="Q42" i="120" s="1"/>
  <c r="P42" i="120" s="1"/>
  <c r="J16" i="120"/>
  <c r="L16" i="120"/>
  <c r="M16" i="120" s="1"/>
  <c r="Q16" i="120" s="1"/>
  <c r="P16" i="120" s="1"/>
  <c r="L24" i="120"/>
  <c r="M24" i="120" s="1"/>
  <c r="Q24" i="120" s="1"/>
  <c r="P24" i="120" s="1"/>
  <c r="J24" i="120"/>
  <c r="J39" i="120"/>
  <c r="L39" i="120"/>
  <c r="M39" i="120" s="1"/>
  <c r="Q39" i="120" s="1"/>
  <c r="P39" i="120" s="1"/>
  <c r="J6" i="120"/>
  <c r="L6" i="120"/>
  <c r="M6" i="120" s="1"/>
  <c r="Q6" i="120" s="1"/>
  <c r="P6" i="120" s="1"/>
  <c r="J45" i="120"/>
  <c r="L45" i="120"/>
  <c r="M45" i="120" s="1"/>
  <c r="Q45" i="120" s="1"/>
  <c r="P45" i="120" s="1"/>
  <c r="L12" i="120"/>
  <c r="M12" i="120" s="1"/>
  <c r="Q12" i="120" s="1"/>
  <c r="P12" i="120" s="1"/>
  <c r="J12" i="120"/>
  <c r="J21" i="120"/>
  <c r="L21" i="120"/>
  <c r="M21" i="120" s="1"/>
  <c r="Q21" i="120" s="1"/>
  <c r="P21" i="120" s="1"/>
  <c r="L53" i="120"/>
  <c r="M53" i="120" s="1"/>
  <c r="Q53" i="120" s="1"/>
  <c r="P53" i="120" s="1"/>
  <c r="J53" i="120"/>
  <c r="L50" i="120"/>
  <c r="M50" i="120" s="1"/>
  <c r="Q50" i="120" s="1"/>
  <c r="P50" i="120" s="1"/>
  <c r="J50" i="120"/>
  <c r="J51" i="120"/>
  <c r="J41" i="120"/>
  <c r="J54" i="120"/>
  <c r="L47" i="120"/>
  <c r="M47" i="120" s="1"/>
  <c r="Q47" i="120" s="1"/>
  <c r="P47" i="120" s="1"/>
  <c r="J15" i="112"/>
  <c r="L15" i="112"/>
  <c r="M15" i="112" s="1"/>
  <c r="Q15" i="112" s="1"/>
  <c r="P15" i="112" s="1"/>
  <c r="J24" i="112"/>
  <c r="L24" i="112"/>
  <c r="M24" i="112" s="1"/>
  <c r="Q24" i="112" s="1"/>
  <c r="P24" i="112" s="1"/>
  <c r="J10" i="112"/>
  <c r="L10" i="112"/>
  <c r="M10" i="112" s="1"/>
  <c r="Q10" i="112" s="1"/>
  <c r="P10" i="112" s="1"/>
  <c r="J8" i="112"/>
  <c r="L8" i="112"/>
  <c r="M8" i="112" s="1"/>
  <c r="Q8" i="112" s="1"/>
  <c r="P8" i="112" s="1"/>
  <c r="J50" i="112"/>
  <c r="L50" i="112"/>
  <c r="M50" i="112" s="1"/>
  <c r="Q50" i="112" s="1"/>
  <c r="P50" i="112" s="1"/>
  <c r="J22" i="112"/>
  <c r="L22" i="112"/>
  <c r="M22" i="112" s="1"/>
  <c r="Q22" i="112" s="1"/>
  <c r="P22" i="112" s="1"/>
  <c r="J36" i="112"/>
  <c r="L36" i="112"/>
  <c r="M36" i="112" s="1"/>
  <c r="Q36" i="112" s="1"/>
  <c r="P36" i="112" s="1"/>
  <c r="L44" i="112"/>
  <c r="M44" i="112" s="1"/>
  <c r="Q44" i="112" s="1"/>
  <c r="P44" i="112" s="1"/>
  <c r="J44" i="112"/>
  <c r="J20" i="112"/>
  <c r="L20" i="112"/>
  <c r="M20" i="112" s="1"/>
  <c r="Q20" i="112" s="1"/>
  <c r="P20" i="112" s="1"/>
  <c r="J53" i="112"/>
  <c r="L53" i="112"/>
  <c r="M53" i="112" s="1"/>
  <c r="Q53" i="112" s="1"/>
  <c r="P53" i="112" s="1"/>
  <c r="L52" i="112"/>
  <c r="M52" i="112" s="1"/>
  <c r="Q52" i="112" s="1"/>
  <c r="P52" i="112" s="1"/>
  <c r="J52" i="112"/>
  <c r="L43" i="112"/>
  <c r="M43" i="112" s="1"/>
  <c r="Q43" i="112" s="1"/>
  <c r="P43" i="112" s="1"/>
  <c r="J43" i="112"/>
  <c r="J48" i="112"/>
  <c r="L48" i="112"/>
  <c r="M48" i="112" s="1"/>
  <c r="Q48" i="112" s="1"/>
  <c r="P48" i="112" s="1"/>
  <c r="J25" i="112"/>
  <c r="L25" i="112"/>
  <c r="M25" i="112" s="1"/>
  <c r="Q25" i="112" s="1"/>
  <c r="P25" i="112" s="1"/>
  <c r="L6" i="112"/>
  <c r="M6" i="112" s="1"/>
  <c r="J6" i="112"/>
  <c r="L30" i="112"/>
  <c r="M30" i="112" s="1"/>
  <c r="Q30" i="112" s="1"/>
  <c r="P30" i="112" s="1"/>
  <c r="J30" i="112"/>
  <c r="J46" i="112"/>
  <c r="L46" i="112"/>
  <c r="M46" i="112" s="1"/>
  <c r="Q46" i="112" s="1"/>
  <c r="P46" i="112" s="1"/>
  <c r="L41" i="112"/>
  <c r="M41" i="112" s="1"/>
  <c r="Q41" i="112" s="1"/>
  <c r="P41" i="112" s="1"/>
  <c r="J41" i="112"/>
  <c r="J37" i="112"/>
  <c r="L37" i="112"/>
  <c r="M37" i="112" s="1"/>
  <c r="Q37" i="112" s="1"/>
  <c r="P37" i="112" s="1"/>
  <c r="J40" i="112"/>
  <c r="L40" i="112"/>
  <c r="J32" i="112"/>
  <c r="L32" i="112"/>
  <c r="M32" i="112" s="1"/>
  <c r="Q32" i="112" s="1"/>
  <c r="P32" i="112" s="1"/>
  <c r="L13" i="112"/>
  <c r="M13" i="112" s="1"/>
  <c r="Q13" i="112" s="1"/>
  <c r="P13" i="112" s="1"/>
  <c r="J13" i="112"/>
  <c r="J49" i="112"/>
  <c r="L49" i="112"/>
  <c r="M49" i="112" s="1"/>
  <c r="Q49" i="112" s="1"/>
  <c r="P49" i="112" s="1"/>
  <c r="J28" i="112"/>
  <c r="L28" i="112"/>
  <c r="M28" i="112" s="1"/>
  <c r="Q28" i="112" s="1"/>
  <c r="P28" i="112" s="1"/>
  <c r="L11" i="112"/>
  <c r="M11" i="112" s="1"/>
  <c r="Q11" i="112" s="1"/>
  <c r="P11" i="112" s="1"/>
  <c r="F27" i="112"/>
  <c r="H27" i="112" s="1"/>
  <c r="K27" i="112" s="1"/>
  <c r="L19" i="109"/>
  <c r="M19" i="109" s="1"/>
  <c r="Q19" i="109" s="1"/>
  <c r="P19" i="109" s="1"/>
  <c r="J19" i="109"/>
  <c r="J30" i="109"/>
  <c r="L30" i="109"/>
  <c r="M30" i="109" s="1"/>
  <c r="J33" i="109"/>
  <c r="L33" i="109"/>
  <c r="M33" i="109" s="1"/>
  <c r="Q33" i="109" s="1"/>
  <c r="P33" i="109" s="1"/>
  <c r="L23" i="109"/>
  <c r="M23" i="109" s="1"/>
  <c r="Q23" i="109" s="1"/>
  <c r="P23" i="109" s="1"/>
  <c r="L44" i="109"/>
  <c r="M44" i="109" s="1"/>
  <c r="Q44" i="109" s="1"/>
  <c r="P44" i="109" s="1"/>
  <c r="J45" i="109"/>
  <c r="L21" i="109"/>
  <c r="M21" i="109" s="1"/>
  <c r="Q21" i="109" s="1"/>
  <c r="P21" i="109" s="1"/>
  <c r="L20" i="109"/>
  <c r="M20" i="109" s="1"/>
  <c r="Q20" i="109" s="1"/>
  <c r="P20" i="109" s="1"/>
  <c r="J20" i="109"/>
  <c r="J37" i="109"/>
  <c r="L37" i="109"/>
  <c r="M37" i="109" s="1"/>
  <c r="Q37" i="109" s="1"/>
  <c r="P37" i="109" s="1"/>
  <c r="J28" i="109"/>
  <c r="L28" i="109"/>
  <c r="M28" i="109" s="1"/>
  <c r="Q28" i="109" s="1"/>
  <c r="P28" i="109" s="1"/>
  <c r="J31" i="109"/>
  <c r="L31" i="109"/>
  <c r="M31" i="109" s="1"/>
  <c r="Q31" i="109" s="1"/>
  <c r="P31" i="109" s="1"/>
  <c r="J51" i="109"/>
  <c r="L51" i="109"/>
  <c r="M51" i="109" s="1"/>
  <c r="Q51" i="109" s="1"/>
  <c r="P51" i="109" s="1"/>
  <c r="L48" i="109"/>
  <c r="M48" i="109" s="1"/>
  <c r="Q48" i="109" s="1"/>
  <c r="P48" i="109" s="1"/>
  <c r="J48" i="109"/>
  <c r="J25" i="109"/>
  <c r="L25" i="109"/>
  <c r="M25" i="109" s="1"/>
  <c r="Q25" i="109" s="1"/>
  <c r="P25" i="109" s="1"/>
  <c r="L53" i="109"/>
  <c r="M53" i="109" s="1"/>
  <c r="Q53" i="109" s="1"/>
  <c r="P53" i="109" s="1"/>
  <c r="J53" i="109"/>
  <c r="J47" i="109"/>
  <c r="L47" i="109"/>
  <c r="M47" i="109" s="1"/>
  <c r="Q47" i="109" s="1"/>
  <c r="P47" i="109" s="1"/>
  <c r="L49" i="109"/>
  <c r="M49" i="109" s="1"/>
  <c r="Q49" i="109" s="1"/>
  <c r="P49" i="109" s="1"/>
  <c r="J49" i="109"/>
  <c r="J32" i="109"/>
  <c r="L32" i="109"/>
  <c r="M32" i="109" s="1"/>
  <c r="Q32" i="109" s="1"/>
  <c r="P32" i="109" s="1"/>
  <c r="J22" i="109"/>
  <c r="L22" i="109"/>
  <c r="M22" i="109" s="1"/>
  <c r="Q22" i="109" s="1"/>
  <c r="P22" i="109" s="1"/>
  <c r="J18" i="109"/>
  <c r="L38" i="109"/>
  <c r="M38" i="109" s="1"/>
  <c r="Q38" i="109" s="1"/>
  <c r="P38" i="109" s="1"/>
  <c r="C40" i="123"/>
  <c r="L36" i="109"/>
  <c r="M36" i="109" s="1"/>
  <c r="Q36" i="109" s="1"/>
  <c r="P36" i="109" s="1"/>
  <c r="J43" i="113"/>
  <c r="L43" i="113"/>
  <c r="M43" i="113" s="1"/>
  <c r="Q43" i="113" s="1"/>
  <c r="P43" i="113" s="1"/>
  <c r="J26" i="113"/>
  <c r="L26" i="113"/>
  <c r="M26" i="113" s="1"/>
  <c r="Q26" i="113" s="1"/>
  <c r="P26" i="113" s="1"/>
  <c r="J50" i="113"/>
  <c r="L50" i="113"/>
  <c r="M50" i="113" s="1"/>
  <c r="Q50" i="113" s="1"/>
  <c r="P50" i="113" s="1"/>
  <c r="J44" i="113"/>
  <c r="L44" i="113"/>
  <c r="M44" i="113" s="1"/>
  <c r="Q44" i="113" s="1"/>
  <c r="P44" i="113" s="1"/>
  <c r="L48" i="113"/>
  <c r="M48" i="113" s="1"/>
  <c r="Q48" i="113" s="1"/>
  <c r="P48" i="113" s="1"/>
  <c r="J48" i="113"/>
  <c r="L33" i="113"/>
  <c r="M33" i="113" s="1"/>
  <c r="Q33" i="113" s="1"/>
  <c r="P33" i="113" s="1"/>
  <c r="J33" i="113"/>
  <c r="J29" i="113"/>
  <c r="L29" i="113"/>
  <c r="M29" i="113" s="1"/>
  <c r="Q29" i="113" s="1"/>
  <c r="P29" i="113" s="1"/>
  <c r="L54" i="113"/>
  <c r="M54" i="113" s="1"/>
  <c r="Q54" i="113" s="1"/>
  <c r="P54" i="113" s="1"/>
  <c r="J54" i="113"/>
  <c r="L47" i="113"/>
  <c r="M47" i="113" s="1"/>
  <c r="Q47" i="113" s="1"/>
  <c r="P47" i="113" s="1"/>
  <c r="J47" i="113"/>
  <c r="J28" i="113"/>
  <c r="L28" i="113"/>
  <c r="M28" i="113" s="1"/>
  <c r="Q28" i="113" s="1"/>
  <c r="P28" i="113" s="1"/>
  <c r="J31" i="113"/>
  <c r="L31" i="113"/>
  <c r="M31" i="113" s="1"/>
  <c r="Q31" i="113" s="1"/>
  <c r="P31" i="113" s="1"/>
  <c r="J6" i="113"/>
  <c r="L6" i="113"/>
  <c r="M6" i="113" s="1"/>
  <c r="Q6" i="113" s="1"/>
  <c r="P6" i="113" s="1"/>
  <c r="J30" i="113"/>
  <c r="L30" i="113"/>
  <c r="M30" i="113" s="1"/>
  <c r="Q30" i="113" s="1"/>
  <c r="P30" i="113" s="1"/>
  <c r="L11" i="113"/>
  <c r="M11" i="113" s="1"/>
  <c r="Q11" i="113" s="1"/>
  <c r="P11" i="113" s="1"/>
  <c r="J11" i="113"/>
  <c r="L9" i="113"/>
  <c r="M9" i="113" s="1"/>
  <c r="Q9" i="113" s="1"/>
  <c r="P9" i="113" s="1"/>
  <c r="J9" i="113"/>
  <c r="J10" i="113"/>
  <c r="L10" i="113"/>
  <c r="M10" i="113" s="1"/>
  <c r="Q10" i="113" s="1"/>
  <c r="P10" i="113" s="1"/>
  <c r="L36" i="113"/>
  <c r="M36" i="113" s="1"/>
  <c r="Q36" i="113" s="1"/>
  <c r="P36" i="113" s="1"/>
  <c r="J36" i="113"/>
  <c r="J12" i="113"/>
  <c r="L12" i="113"/>
  <c r="M12" i="113" s="1"/>
  <c r="Q12" i="113" s="1"/>
  <c r="P12" i="113" s="1"/>
  <c r="J52" i="113"/>
  <c r="L52" i="113"/>
  <c r="M52" i="113" s="1"/>
  <c r="Q52" i="113" s="1"/>
  <c r="P52" i="113" s="1"/>
  <c r="L35" i="113"/>
  <c r="M35" i="113" s="1"/>
  <c r="Q35" i="113" s="1"/>
  <c r="P35" i="113" s="1"/>
  <c r="J35" i="113"/>
  <c r="J8" i="113"/>
  <c r="L8" i="113"/>
  <c r="M8" i="113" s="1"/>
  <c r="Q8" i="113" s="1"/>
  <c r="P8" i="113" s="1"/>
  <c r="L53" i="113"/>
  <c r="M53" i="113" s="1"/>
  <c r="Q53" i="113" s="1"/>
  <c r="P53" i="113" s="1"/>
  <c r="J53" i="113"/>
  <c r="L24" i="113"/>
  <c r="M24" i="113" s="1"/>
  <c r="Q24" i="113" s="1"/>
  <c r="P24" i="113" s="1"/>
  <c r="J24" i="113"/>
  <c r="L25" i="113"/>
  <c r="M25" i="113" s="1"/>
  <c r="Q25" i="113" s="1"/>
  <c r="P25" i="113" s="1"/>
  <c r="J25" i="113"/>
  <c r="J49" i="113"/>
  <c r="L49" i="113"/>
  <c r="M49" i="113" s="1"/>
  <c r="Q49" i="113" s="1"/>
  <c r="P49" i="113" s="1"/>
  <c r="J17" i="113"/>
  <c r="L17" i="113"/>
  <c r="M17" i="113" s="1"/>
  <c r="Q17" i="113" s="1"/>
  <c r="P17" i="113" s="1"/>
  <c r="J37" i="113"/>
  <c r="L37" i="113"/>
  <c r="M37" i="113" s="1"/>
  <c r="Q37" i="113" s="1"/>
  <c r="P37" i="113" s="1"/>
  <c r="J46" i="113"/>
  <c r="L46" i="113"/>
  <c r="M46" i="113" s="1"/>
  <c r="Q46" i="113" s="1"/>
  <c r="P46" i="113" s="1"/>
  <c r="J20" i="113"/>
  <c r="L20" i="113"/>
  <c r="M20" i="113" s="1"/>
  <c r="Q20" i="113" s="1"/>
  <c r="P20" i="113" s="1"/>
  <c r="L27" i="113"/>
  <c r="M27" i="113" s="1"/>
  <c r="Q27" i="113" s="1"/>
  <c r="P27" i="113" s="1"/>
  <c r="J27" i="113"/>
  <c r="J41" i="113"/>
  <c r="L41" i="113"/>
  <c r="M41" i="113" s="1"/>
  <c r="Q41" i="113" s="1"/>
  <c r="P41" i="113" s="1"/>
  <c r="L18" i="113"/>
  <c r="M18" i="113" s="1"/>
  <c r="Q18" i="113" s="1"/>
  <c r="P18" i="113" s="1"/>
  <c r="E53" i="123"/>
  <c r="L30" i="114"/>
  <c r="M30" i="114" s="1"/>
  <c r="Q30" i="114" s="1"/>
  <c r="P30" i="114" s="1"/>
  <c r="L20" i="114"/>
  <c r="M20" i="114" s="1"/>
  <c r="Q20" i="114" s="1"/>
  <c r="P20" i="114" s="1"/>
  <c r="L45" i="114"/>
  <c r="M45" i="114" s="1"/>
  <c r="Q45" i="114" s="1"/>
  <c r="P45" i="114" s="1"/>
  <c r="L6" i="114"/>
  <c r="M6" i="114" s="1"/>
  <c r="Q6" i="114" s="1"/>
  <c r="P6" i="114" s="1"/>
  <c r="L24" i="114"/>
  <c r="M24" i="114" s="1"/>
  <c r="Q24" i="114" s="1"/>
  <c r="P24" i="114" s="1"/>
  <c r="L49" i="114"/>
  <c r="M49" i="114" s="1"/>
  <c r="Q49" i="114" s="1"/>
  <c r="P49" i="114" s="1"/>
  <c r="L32" i="114"/>
  <c r="M32" i="114" s="1"/>
  <c r="Q32" i="114" s="1"/>
  <c r="P32" i="114" s="1"/>
  <c r="L29" i="114"/>
  <c r="M29" i="114" s="1"/>
  <c r="Q29" i="114" s="1"/>
  <c r="P29" i="114" s="1"/>
  <c r="L12" i="114"/>
  <c r="M12" i="114" s="1"/>
  <c r="Q12" i="114" s="1"/>
  <c r="P12" i="114" s="1"/>
  <c r="L43" i="114"/>
  <c r="M43" i="114" s="1"/>
  <c r="Q43" i="114" s="1"/>
  <c r="P43" i="114" s="1"/>
  <c r="L40" i="114"/>
  <c r="M40" i="114" s="1"/>
  <c r="Q40" i="114" s="1"/>
  <c r="P40" i="114" s="1"/>
  <c r="L34" i="114"/>
  <c r="M34" i="114" s="1"/>
  <c r="Q34" i="114" s="1"/>
  <c r="P34" i="114" s="1"/>
  <c r="L53" i="114"/>
  <c r="M53" i="114" s="1"/>
  <c r="Q53" i="114" s="1"/>
  <c r="P53" i="114" s="1"/>
  <c r="L16" i="114"/>
  <c r="M16" i="114" s="1"/>
  <c r="Q16" i="114" s="1"/>
  <c r="P16" i="114" s="1"/>
  <c r="L31" i="114"/>
  <c r="M31" i="114" s="1"/>
  <c r="Q31" i="114" s="1"/>
  <c r="P31" i="114" s="1"/>
  <c r="L5" i="114"/>
  <c r="M5" i="114" s="1"/>
  <c r="Q5" i="114" s="1"/>
  <c r="P5" i="114" s="1"/>
  <c r="L14" i="114"/>
  <c r="M14" i="114" s="1"/>
  <c r="Q14" i="114" s="1"/>
  <c r="P14" i="114" s="1"/>
  <c r="L23" i="114"/>
  <c r="M23" i="114" s="1"/>
  <c r="Q23" i="114" s="1"/>
  <c r="P23" i="114" s="1"/>
  <c r="L18" i="114"/>
  <c r="M18" i="114" s="1"/>
  <c r="Q18" i="114" s="1"/>
  <c r="P18" i="114" s="1"/>
  <c r="L52" i="114"/>
  <c r="M52" i="114" s="1"/>
  <c r="Q52" i="114" s="1"/>
  <c r="P52" i="114" s="1"/>
  <c r="L21" i="114"/>
  <c r="M21" i="114" s="1"/>
  <c r="Q21" i="114" s="1"/>
  <c r="P21" i="114" s="1"/>
  <c r="L28" i="114"/>
  <c r="M28" i="114" s="1"/>
  <c r="Q28" i="114" s="1"/>
  <c r="P28" i="114" s="1"/>
  <c r="L51" i="114"/>
  <c r="M51" i="114" s="1"/>
  <c r="Q51" i="114" s="1"/>
  <c r="P51" i="114" s="1"/>
  <c r="L17" i="114"/>
  <c r="M17" i="114" s="1"/>
  <c r="Q17" i="114" s="1"/>
  <c r="P17" i="114" s="1"/>
  <c r="L36" i="114"/>
  <c r="M36" i="114" s="1"/>
  <c r="Q36" i="114" s="1"/>
  <c r="P36" i="114" s="1"/>
  <c r="L35" i="114"/>
  <c r="M35" i="114" s="1"/>
  <c r="Q35" i="114" s="1"/>
  <c r="P35" i="114" s="1"/>
  <c r="L44" i="114"/>
  <c r="M44" i="114" s="1"/>
  <c r="Q44" i="114" s="1"/>
  <c r="P44" i="114" s="1"/>
  <c r="L46" i="114"/>
  <c r="M46" i="114" s="1"/>
  <c r="Q46" i="114" s="1"/>
  <c r="P46" i="114" s="1"/>
  <c r="L41" i="114"/>
  <c r="M41" i="114" s="1"/>
  <c r="Q41" i="114" s="1"/>
  <c r="P41" i="114" s="1"/>
  <c r="C51" i="123"/>
  <c r="L37" i="114"/>
  <c r="M37" i="114" s="1"/>
  <c r="Q37" i="114" s="1"/>
  <c r="P37" i="114" s="1"/>
  <c r="L54" i="115"/>
  <c r="M54" i="115" s="1"/>
  <c r="Q54" i="115" s="1"/>
  <c r="P54" i="115" s="1"/>
  <c r="J54" i="115"/>
  <c r="L20" i="115"/>
  <c r="M20" i="115" s="1"/>
  <c r="Q20" i="115" s="1"/>
  <c r="P20" i="115" s="1"/>
  <c r="J20" i="115"/>
  <c r="J44" i="115"/>
  <c r="L44" i="115"/>
  <c r="M44" i="115" s="1"/>
  <c r="Q44" i="115" s="1"/>
  <c r="P44" i="115" s="1"/>
  <c r="L36" i="115"/>
  <c r="M36" i="115" s="1"/>
  <c r="Q36" i="115" s="1"/>
  <c r="P36" i="115" s="1"/>
  <c r="J36" i="115"/>
  <c r="L47" i="115"/>
  <c r="M47" i="115" s="1"/>
  <c r="J47" i="115"/>
  <c r="J24" i="115"/>
  <c r="L24" i="115"/>
  <c r="M24" i="115" s="1"/>
  <c r="Q24" i="115" s="1"/>
  <c r="P24" i="115" s="1"/>
  <c r="J7" i="115"/>
  <c r="L7" i="115"/>
  <c r="M7" i="115" s="1"/>
  <c r="Q7" i="115" s="1"/>
  <c r="P7" i="115" s="1"/>
  <c r="L39" i="115"/>
  <c r="M39" i="115" s="1"/>
  <c r="Q39" i="115" s="1"/>
  <c r="P39" i="115" s="1"/>
  <c r="J39" i="115"/>
  <c r="L10" i="115"/>
  <c r="M10" i="115" s="1"/>
  <c r="Q10" i="115" s="1"/>
  <c r="P10" i="115" s="1"/>
  <c r="J10" i="115"/>
  <c r="L18" i="115"/>
  <c r="M18" i="115" s="1"/>
  <c r="Q18" i="115" s="1"/>
  <c r="P18" i="115" s="1"/>
  <c r="J18" i="115"/>
  <c r="J32" i="115"/>
  <c r="L32" i="115"/>
  <c r="M32" i="115" s="1"/>
  <c r="Q32" i="115" s="1"/>
  <c r="P32" i="115" s="1"/>
  <c r="L45" i="115"/>
  <c r="M45" i="115" s="1"/>
  <c r="Q45" i="115" s="1"/>
  <c r="P45" i="115" s="1"/>
  <c r="J45" i="115"/>
  <c r="L38" i="115"/>
  <c r="M38" i="115" s="1"/>
  <c r="Q38" i="115" s="1"/>
  <c r="P38" i="115" s="1"/>
  <c r="J38" i="115"/>
  <c r="L31" i="115"/>
  <c r="M31" i="115" s="1"/>
  <c r="Q31" i="115" s="1"/>
  <c r="P31" i="115" s="1"/>
  <c r="J31" i="115"/>
  <c r="L51" i="115"/>
  <c r="M51" i="115" s="1"/>
  <c r="Q51" i="115" s="1"/>
  <c r="P51" i="115" s="1"/>
  <c r="J51" i="115"/>
  <c r="L11" i="115"/>
  <c r="M11" i="115" s="1"/>
  <c r="Q11" i="115" s="1"/>
  <c r="P11" i="115" s="1"/>
  <c r="J11" i="115"/>
  <c r="J48" i="115"/>
  <c r="L48" i="115"/>
  <c r="M48" i="115" s="1"/>
  <c r="Q48" i="115" s="1"/>
  <c r="P48" i="115" s="1"/>
  <c r="L15" i="115"/>
  <c r="M15" i="115" s="1"/>
  <c r="Q15" i="115" s="1"/>
  <c r="P15" i="115" s="1"/>
  <c r="J15" i="115"/>
  <c r="J41" i="115"/>
  <c r="L8" i="115"/>
  <c r="M8" i="115" s="1"/>
  <c r="Q8" i="115" s="1"/>
  <c r="P8" i="115" s="1"/>
  <c r="L37" i="115"/>
  <c r="M37" i="115" s="1"/>
  <c r="Q37" i="115" s="1"/>
  <c r="P37" i="115" s="1"/>
  <c r="L12" i="115"/>
  <c r="M12" i="115" s="1"/>
  <c r="Q12" i="115" s="1"/>
  <c r="P12" i="115" s="1"/>
  <c r="L19" i="115"/>
  <c r="M19" i="115" s="1"/>
  <c r="Q19" i="115" s="1"/>
  <c r="P19" i="115" s="1"/>
  <c r="J22" i="115"/>
  <c r="L28" i="115"/>
  <c r="M28" i="115" s="1"/>
  <c r="Q28" i="115" s="1"/>
  <c r="P28" i="115" s="1"/>
  <c r="L53" i="115"/>
  <c r="M53" i="115" s="1"/>
  <c r="Q53" i="115" s="1"/>
  <c r="P53" i="115" s="1"/>
  <c r="J18" i="116"/>
  <c r="L18" i="116"/>
  <c r="M18" i="116" s="1"/>
  <c r="Q18" i="116" s="1"/>
  <c r="P18" i="116" s="1"/>
  <c r="J25" i="116"/>
  <c r="L25" i="116"/>
  <c r="M25" i="116" s="1"/>
  <c r="Q25" i="116" s="1"/>
  <c r="P25" i="116" s="1"/>
  <c r="L52" i="116"/>
  <c r="M52" i="116" s="1"/>
  <c r="Q52" i="116" s="1"/>
  <c r="P52" i="116" s="1"/>
  <c r="J52" i="116"/>
  <c r="J13" i="116"/>
  <c r="L13" i="116"/>
  <c r="M13" i="116" s="1"/>
  <c r="Q13" i="116" s="1"/>
  <c r="P13" i="116" s="1"/>
  <c r="J20" i="116"/>
  <c r="L20" i="116"/>
  <c r="M20" i="116" s="1"/>
  <c r="Q20" i="116" s="1"/>
  <c r="P20" i="116" s="1"/>
  <c r="J49" i="116"/>
  <c r="L49" i="116"/>
  <c r="M49" i="116" s="1"/>
  <c r="Q49" i="116" s="1"/>
  <c r="P49" i="116" s="1"/>
  <c r="J12" i="116"/>
  <c r="L12" i="116"/>
  <c r="M12" i="116" s="1"/>
  <c r="Q12" i="116" s="1"/>
  <c r="P12" i="116" s="1"/>
  <c r="J11" i="116"/>
  <c r="L11" i="116"/>
  <c r="M11" i="116" s="1"/>
  <c r="Q11" i="116" s="1"/>
  <c r="P11" i="116" s="1"/>
  <c r="L30" i="116"/>
  <c r="M30" i="116" s="1"/>
  <c r="Q30" i="116" s="1"/>
  <c r="P30" i="116" s="1"/>
  <c r="J30" i="116"/>
  <c r="J14" i="116"/>
  <c r="L14" i="116"/>
  <c r="M14" i="116" s="1"/>
  <c r="Q14" i="116" s="1"/>
  <c r="P14" i="116" s="1"/>
  <c r="L50" i="116"/>
  <c r="M50" i="116" s="1"/>
  <c r="Q50" i="116" s="1"/>
  <c r="P50" i="116" s="1"/>
  <c r="J50" i="116"/>
  <c r="L8" i="116"/>
  <c r="M8" i="116" s="1"/>
  <c r="Q8" i="116" s="1"/>
  <c r="P8" i="116" s="1"/>
  <c r="J8" i="116"/>
  <c r="L45" i="116"/>
  <c r="M45" i="116" s="1"/>
  <c r="Q45" i="116" s="1"/>
  <c r="P45" i="116" s="1"/>
  <c r="J45" i="116"/>
  <c r="L38" i="116"/>
  <c r="M38" i="116" s="1"/>
  <c r="Q38" i="116" s="1"/>
  <c r="P38" i="116" s="1"/>
  <c r="J38" i="116"/>
  <c r="J54" i="116"/>
  <c r="L54" i="116"/>
  <c r="M54" i="116" s="1"/>
  <c r="Q54" i="116" s="1"/>
  <c r="P54" i="116" s="1"/>
  <c r="J37" i="116"/>
  <c r="L37" i="116"/>
  <c r="M37" i="116" s="1"/>
  <c r="Q37" i="116" s="1"/>
  <c r="P37" i="116" s="1"/>
  <c r="J16" i="116"/>
  <c r="L16" i="116"/>
  <c r="M16" i="116" s="1"/>
  <c r="Q16" i="116" s="1"/>
  <c r="P16" i="116" s="1"/>
  <c r="L32" i="116"/>
  <c r="M32" i="116" s="1"/>
  <c r="Q32" i="116" s="1"/>
  <c r="P32" i="116" s="1"/>
  <c r="L7" i="116"/>
  <c r="M7" i="116" s="1"/>
  <c r="Q7" i="116" s="1"/>
  <c r="P7" i="116" s="1"/>
  <c r="J34" i="116"/>
  <c r="L5" i="116"/>
  <c r="M5" i="116" s="1"/>
  <c r="Q5" i="116" s="1"/>
  <c r="P5" i="116" s="1"/>
  <c r="L48" i="116"/>
  <c r="M48" i="116" s="1"/>
  <c r="Q48" i="116" s="1"/>
  <c r="P48" i="116" s="1"/>
  <c r="L5" i="108"/>
  <c r="M5" i="108" s="1"/>
  <c r="Q5" i="108" s="1"/>
  <c r="P5" i="108" s="1"/>
  <c r="J5" i="108"/>
  <c r="J19" i="108"/>
  <c r="L19" i="108"/>
  <c r="M19" i="108" s="1"/>
  <c r="Q19" i="108" s="1"/>
  <c r="P19" i="108" s="1"/>
  <c r="J17" i="108"/>
  <c r="L17" i="108"/>
  <c r="M17" i="108" s="1"/>
  <c r="Q17" i="108" s="1"/>
  <c r="P17" i="108" s="1"/>
  <c r="L37" i="108"/>
  <c r="M37" i="108" s="1"/>
  <c r="Q37" i="108" s="1"/>
  <c r="P37" i="108" s="1"/>
  <c r="J37" i="108"/>
  <c r="J6" i="108"/>
  <c r="L6" i="108"/>
  <c r="M6" i="108" s="1"/>
  <c r="Q6" i="108" s="1"/>
  <c r="P6" i="108" s="1"/>
  <c r="J22" i="108"/>
  <c r="L22" i="108"/>
  <c r="M22" i="108" s="1"/>
  <c r="Q22" i="108" s="1"/>
  <c r="P22" i="108" s="1"/>
  <c r="J8" i="108"/>
  <c r="L8" i="108"/>
  <c r="M8" i="108" s="1"/>
  <c r="Q8" i="108" s="1"/>
  <c r="P8" i="108" s="1"/>
  <c r="J11" i="108"/>
  <c r="L11" i="108"/>
  <c r="M11" i="108" s="1"/>
  <c r="Q11" i="108" s="1"/>
  <c r="P11" i="108" s="1"/>
  <c r="L28" i="108"/>
  <c r="M28" i="108" s="1"/>
  <c r="Q28" i="108" s="1"/>
  <c r="P28" i="108" s="1"/>
  <c r="J28" i="108"/>
  <c r="J36" i="108"/>
  <c r="L36" i="108"/>
  <c r="M36" i="108" s="1"/>
  <c r="Q36" i="108" s="1"/>
  <c r="P36" i="108" s="1"/>
  <c r="L29" i="108"/>
  <c r="M29" i="108" s="1"/>
  <c r="Q29" i="108" s="1"/>
  <c r="P29" i="108" s="1"/>
  <c r="J29" i="108"/>
  <c r="J45" i="108"/>
  <c r="L45" i="108"/>
  <c r="M45" i="108" s="1"/>
  <c r="Q45" i="108" s="1"/>
  <c r="P45" i="108" s="1"/>
  <c r="L34" i="108"/>
  <c r="M34" i="108" s="1"/>
  <c r="Q34" i="108" s="1"/>
  <c r="P34" i="108" s="1"/>
  <c r="J34" i="108"/>
  <c r="L48" i="108"/>
  <c r="M48" i="108" s="1"/>
  <c r="Q48" i="108" s="1"/>
  <c r="P48" i="108" s="1"/>
  <c r="J48" i="108"/>
  <c r="L27" i="108"/>
  <c r="M27" i="108" s="1"/>
  <c r="Q27" i="108" s="1"/>
  <c r="P27" i="108" s="1"/>
  <c r="J27" i="108"/>
  <c r="J54" i="108"/>
  <c r="L54" i="108"/>
  <c r="M54" i="108" s="1"/>
  <c r="Q54" i="108" s="1"/>
  <c r="P54" i="108" s="1"/>
  <c r="J50" i="108"/>
  <c r="L50" i="108"/>
  <c r="M50" i="108" s="1"/>
  <c r="Q50" i="108" s="1"/>
  <c r="P50" i="108" s="1"/>
  <c r="L20" i="108"/>
  <c r="M20" i="108" s="1"/>
  <c r="Q20" i="108" s="1"/>
  <c r="P20" i="108" s="1"/>
  <c r="J20" i="108"/>
  <c r="J21" i="108"/>
  <c r="L21" i="108"/>
  <c r="M21" i="108" s="1"/>
  <c r="Q21" i="108" s="1"/>
  <c r="P21" i="108" s="1"/>
  <c r="J47" i="108"/>
  <c r="L49" i="108"/>
  <c r="M49" i="108" s="1"/>
  <c r="Q49" i="108" s="1"/>
  <c r="P49" i="108" s="1"/>
  <c r="L25" i="108"/>
  <c r="M25" i="108" s="1"/>
  <c r="Q25" i="108" s="1"/>
  <c r="P25" i="108" s="1"/>
  <c r="J31" i="108"/>
  <c r="L46" i="108"/>
  <c r="M46" i="108" s="1"/>
  <c r="Q46" i="108" s="1"/>
  <c r="P46" i="108" s="1"/>
  <c r="L15" i="108"/>
  <c r="M15" i="108" s="1"/>
  <c r="Q15" i="108" s="1"/>
  <c r="P15" i="108" s="1"/>
  <c r="J12" i="108"/>
  <c r="F52" i="122"/>
  <c r="J44" i="108"/>
  <c r="J47" i="171"/>
  <c r="L47" i="171"/>
  <c r="M47" i="171" s="1"/>
  <c r="Q47" i="171" s="1"/>
  <c r="P47" i="171" s="1"/>
  <c r="J21" i="171"/>
  <c r="L21" i="171"/>
  <c r="M21" i="171" s="1"/>
  <c r="Q21" i="171" s="1"/>
  <c r="P21" i="171" s="1"/>
  <c r="J33" i="171"/>
  <c r="L33" i="171"/>
  <c r="M33" i="171" s="1"/>
  <c r="Q33" i="171" s="1"/>
  <c r="P33" i="171" s="1"/>
  <c r="L35" i="171"/>
  <c r="M35" i="171" s="1"/>
  <c r="Q35" i="171" s="1"/>
  <c r="P35" i="171" s="1"/>
  <c r="J35" i="171"/>
  <c r="J23" i="171"/>
  <c r="L23" i="171"/>
  <c r="M23" i="171" s="1"/>
  <c r="Q23" i="171" s="1"/>
  <c r="P23" i="171" s="1"/>
  <c r="J30" i="171"/>
  <c r="L30" i="171"/>
  <c r="M30" i="171" s="1"/>
  <c r="Q30" i="171" s="1"/>
  <c r="P30" i="171" s="1"/>
  <c r="L27" i="171"/>
  <c r="M27" i="171" s="1"/>
  <c r="Q27" i="171" s="1"/>
  <c r="P27" i="171" s="1"/>
  <c r="J27" i="171"/>
  <c r="H20" i="171"/>
  <c r="K20" i="171" s="1"/>
  <c r="J32" i="171"/>
  <c r="L32" i="171"/>
  <c r="M32" i="171" s="1"/>
  <c r="Q32" i="171" s="1"/>
  <c r="P32" i="171" s="1"/>
  <c r="L22" i="171"/>
  <c r="M22" i="171" s="1"/>
  <c r="Q22" i="171" s="1"/>
  <c r="P22" i="171" s="1"/>
  <c r="J22" i="171"/>
  <c r="J48" i="171"/>
  <c r="L48" i="171"/>
  <c r="M48" i="171" s="1"/>
  <c r="Q48" i="171" s="1"/>
  <c r="P48" i="171" s="1"/>
  <c r="H52" i="171"/>
  <c r="L40" i="171"/>
  <c r="M40" i="171" s="1"/>
  <c r="Q40" i="171" s="1"/>
  <c r="P40" i="171" s="1"/>
  <c r="J40" i="171"/>
  <c r="J44" i="171"/>
  <c r="L44" i="171"/>
  <c r="M44" i="171" s="1"/>
  <c r="Q44" i="171" s="1"/>
  <c r="P44" i="171" s="1"/>
  <c r="J34" i="171"/>
  <c r="L34" i="171"/>
  <c r="M34" i="171" s="1"/>
  <c r="Q34" i="171" s="1"/>
  <c r="P34" i="171" s="1"/>
  <c r="H24" i="171"/>
  <c r="K24" i="171" s="1"/>
  <c r="J25" i="171"/>
  <c r="D53" i="123"/>
  <c r="B5" i="123"/>
  <c r="L11" i="107"/>
  <c r="M11" i="107" s="1"/>
  <c r="Q11" i="107" s="1"/>
  <c r="P11" i="107" s="1"/>
  <c r="J11" i="107"/>
  <c r="J5" i="107"/>
  <c r="L5" i="107"/>
  <c r="M5" i="107" s="1"/>
  <c r="Q5" i="107" s="1"/>
  <c r="P5" i="107" s="1"/>
  <c r="L27" i="107"/>
  <c r="M27" i="107" s="1"/>
  <c r="Q27" i="107" s="1"/>
  <c r="P27" i="107" s="1"/>
  <c r="J27" i="107"/>
  <c r="K24" i="107"/>
  <c r="J7" i="107"/>
  <c r="L7" i="107"/>
  <c r="M7" i="107" s="1"/>
  <c r="Q7" i="107" s="1"/>
  <c r="P7" i="107" s="1"/>
  <c r="J36" i="107"/>
  <c r="L36" i="107"/>
  <c r="M36" i="107" s="1"/>
  <c r="Q36" i="107" s="1"/>
  <c r="P36" i="107" s="1"/>
  <c r="L23" i="107"/>
  <c r="M23" i="107" s="1"/>
  <c r="Q23" i="107" s="1"/>
  <c r="P23" i="107" s="1"/>
  <c r="J23" i="107"/>
  <c r="L10" i="107"/>
  <c r="M10" i="107" s="1"/>
  <c r="Q10" i="107" s="1"/>
  <c r="P10" i="107" s="1"/>
  <c r="J10" i="107"/>
  <c r="H42" i="107"/>
  <c r="J47" i="107"/>
  <c r="L47" i="107"/>
  <c r="M47" i="107" s="1"/>
  <c r="Q47" i="107" s="1"/>
  <c r="P47" i="107" s="1"/>
  <c r="J29" i="107"/>
  <c r="L29" i="107"/>
  <c r="M29" i="107" s="1"/>
  <c r="Q29" i="107" s="1"/>
  <c r="P29" i="107" s="1"/>
  <c r="J6" i="107"/>
  <c r="L6" i="107"/>
  <c r="M6" i="107" s="1"/>
  <c r="Q6" i="107" s="1"/>
  <c r="P6" i="107" s="1"/>
  <c r="L54" i="107"/>
  <c r="M54" i="107" s="1"/>
  <c r="Q54" i="107" s="1"/>
  <c r="P54" i="107" s="1"/>
  <c r="J54" i="107"/>
  <c r="L48" i="107"/>
  <c r="M48" i="107" s="1"/>
  <c r="Q48" i="107" s="1"/>
  <c r="P48" i="107" s="1"/>
  <c r="J48" i="107"/>
  <c r="J37" i="107"/>
  <c r="L37" i="107"/>
  <c r="M37" i="107" s="1"/>
  <c r="Q37" i="107" s="1"/>
  <c r="P37" i="107" s="1"/>
  <c r="L38" i="107"/>
  <c r="M38" i="107" s="1"/>
  <c r="Q38" i="107" s="1"/>
  <c r="P38" i="107" s="1"/>
  <c r="J38" i="107"/>
  <c r="L13" i="107"/>
  <c r="M13" i="107" s="1"/>
  <c r="Q13" i="107" s="1"/>
  <c r="P13" i="107" s="1"/>
  <c r="J13" i="107"/>
  <c r="L21" i="107"/>
  <c r="M21" i="107" s="1"/>
  <c r="Q21" i="107" s="1"/>
  <c r="P21" i="107" s="1"/>
  <c r="J21" i="107"/>
  <c r="J14" i="107"/>
  <c r="L14" i="107"/>
  <c r="M14" i="107" s="1"/>
  <c r="Q14" i="107" s="1"/>
  <c r="P14" i="107" s="1"/>
  <c r="J35" i="107"/>
  <c r="L35" i="107"/>
  <c r="M35" i="107" s="1"/>
  <c r="Q35" i="107" s="1"/>
  <c r="P35" i="107" s="1"/>
  <c r="L22" i="107"/>
  <c r="M22" i="107" s="1"/>
  <c r="Q22" i="107" s="1"/>
  <c r="P22" i="107" s="1"/>
  <c r="J22" i="107"/>
  <c r="L8" i="107"/>
  <c r="M8" i="107" s="1"/>
  <c r="Q8" i="107" s="1"/>
  <c r="P8" i="107" s="1"/>
  <c r="J8" i="107"/>
  <c r="L30" i="107"/>
  <c r="M30" i="107" s="1"/>
  <c r="Q30" i="107" s="1"/>
  <c r="P30" i="107" s="1"/>
  <c r="J30" i="107"/>
  <c r="J9" i="107"/>
  <c r="L9" i="107"/>
  <c r="M9" i="107" s="1"/>
  <c r="Q9" i="107" s="1"/>
  <c r="P9" i="107" s="1"/>
  <c r="J40" i="107"/>
  <c r="L40" i="107"/>
  <c r="M40" i="107" s="1"/>
  <c r="Q40" i="107" s="1"/>
  <c r="P40" i="107" s="1"/>
  <c r="J28" i="107"/>
  <c r="L51" i="107"/>
  <c r="M51" i="107" s="1"/>
  <c r="Q51" i="107" s="1"/>
  <c r="P51" i="107" s="1"/>
  <c r="L41" i="107"/>
  <c r="M41" i="107" s="1"/>
  <c r="Q41" i="107" s="1"/>
  <c r="P41" i="107" s="1"/>
  <c r="J24" i="106"/>
  <c r="L24" i="106"/>
  <c r="J29" i="106"/>
  <c r="L29" i="106"/>
  <c r="M29" i="106" s="1"/>
  <c r="Q29" i="106" s="1"/>
  <c r="P29" i="106" s="1"/>
  <c r="L34" i="106"/>
  <c r="M34" i="106" s="1"/>
  <c r="Q34" i="106" s="1"/>
  <c r="P34" i="106" s="1"/>
  <c r="J34" i="106"/>
  <c r="L37" i="106"/>
  <c r="M37" i="106" s="1"/>
  <c r="Q37" i="106" s="1"/>
  <c r="P37" i="106" s="1"/>
  <c r="J37" i="106"/>
  <c r="J51" i="106"/>
  <c r="L51" i="106"/>
  <c r="M51" i="106" s="1"/>
  <c r="Q51" i="106" s="1"/>
  <c r="P51" i="106" s="1"/>
  <c r="L38" i="106"/>
  <c r="M38" i="106" s="1"/>
  <c r="Q38" i="106" s="1"/>
  <c r="P38" i="106" s="1"/>
  <c r="J38" i="106"/>
  <c r="L17" i="106"/>
  <c r="M17" i="106" s="1"/>
  <c r="Q17" i="106" s="1"/>
  <c r="P17" i="106" s="1"/>
  <c r="J17" i="106"/>
  <c r="J49" i="106"/>
  <c r="L49" i="106"/>
  <c r="M49" i="106" s="1"/>
  <c r="Q49" i="106" s="1"/>
  <c r="P49" i="106" s="1"/>
  <c r="L22" i="106"/>
  <c r="M22" i="106" s="1"/>
  <c r="Q22" i="106" s="1"/>
  <c r="P22" i="106" s="1"/>
  <c r="J22" i="106"/>
  <c r="L19" i="106"/>
  <c r="M19" i="106" s="1"/>
  <c r="Q19" i="106" s="1"/>
  <c r="P19" i="106" s="1"/>
  <c r="J19" i="106"/>
  <c r="L14" i="106"/>
  <c r="M14" i="106" s="1"/>
  <c r="Q14" i="106" s="1"/>
  <c r="P14" i="106" s="1"/>
  <c r="J14" i="106"/>
  <c r="J27" i="106"/>
  <c r="L27" i="106"/>
  <c r="M27" i="106" s="1"/>
  <c r="Q27" i="106" s="1"/>
  <c r="P27" i="106" s="1"/>
  <c r="L33" i="106"/>
  <c r="M33" i="106" s="1"/>
  <c r="Q33" i="106" s="1"/>
  <c r="P33" i="106" s="1"/>
  <c r="J33" i="106"/>
  <c r="J41" i="106"/>
  <c r="L41" i="106"/>
  <c r="M41" i="106" s="1"/>
  <c r="Q41" i="106" s="1"/>
  <c r="P41" i="106" s="1"/>
  <c r="J21" i="106"/>
  <c r="L21" i="106"/>
  <c r="M21" i="106" s="1"/>
  <c r="Q21" i="106" s="1"/>
  <c r="P21" i="106" s="1"/>
  <c r="J31" i="106"/>
  <c r="L31" i="106"/>
  <c r="M31" i="106" s="1"/>
  <c r="Q31" i="106" s="1"/>
  <c r="P31" i="106" s="1"/>
  <c r="L10" i="106"/>
  <c r="M10" i="106" s="1"/>
  <c r="Q10" i="106" s="1"/>
  <c r="P10" i="106" s="1"/>
  <c r="J10" i="106"/>
  <c r="L40" i="106"/>
  <c r="M40" i="106" s="1"/>
  <c r="Q40" i="106" s="1"/>
  <c r="P40" i="106" s="1"/>
  <c r="J40" i="106"/>
  <c r="L26" i="106"/>
  <c r="M26" i="106" s="1"/>
  <c r="Q26" i="106" s="1"/>
  <c r="P26" i="106" s="1"/>
  <c r="J26" i="106"/>
  <c r="J39" i="106"/>
  <c r="L39" i="106"/>
  <c r="M39" i="106" s="1"/>
  <c r="Q39" i="106" s="1"/>
  <c r="P39" i="106" s="1"/>
  <c r="J15" i="106"/>
  <c r="L15" i="106"/>
  <c r="M15" i="106" s="1"/>
  <c r="Q15" i="106" s="1"/>
  <c r="P15" i="106" s="1"/>
  <c r="J16" i="106"/>
  <c r="L16" i="106"/>
  <c r="M16" i="106" s="1"/>
  <c r="Q16" i="106" s="1"/>
  <c r="P16" i="106" s="1"/>
  <c r="L7" i="106"/>
  <c r="M7" i="106" s="1"/>
  <c r="Q7" i="106" s="1"/>
  <c r="P7" i="106" s="1"/>
  <c r="J45" i="106"/>
  <c r="J36" i="105"/>
  <c r="L36" i="105"/>
  <c r="M36" i="105" s="1"/>
  <c r="Q36" i="105" s="1"/>
  <c r="P36" i="105" s="1"/>
  <c r="L51" i="105"/>
  <c r="M51" i="105" s="1"/>
  <c r="Q51" i="105" s="1"/>
  <c r="P51" i="105" s="1"/>
  <c r="J51" i="105"/>
  <c r="J37" i="105"/>
  <c r="L37" i="105"/>
  <c r="M37" i="105" s="1"/>
  <c r="Q37" i="105" s="1"/>
  <c r="P37" i="105" s="1"/>
  <c r="L39" i="105"/>
  <c r="M39" i="105" s="1"/>
  <c r="Q39" i="105" s="1"/>
  <c r="P39" i="105" s="1"/>
  <c r="J39" i="105"/>
  <c r="L34" i="105"/>
  <c r="M34" i="105" s="1"/>
  <c r="Q34" i="105" s="1"/>
  <c r="P34" i="105" s="1"/>
  <c r="J34" i="105"/>
  <c r="H23" i="105"/>
  <c r="K23" i="105" s="1"/>
  <c r="J15" i="105"/>
  <c r="L15" i="105"/>
  <c r="M15" i="105" s="1"/>
  <c r="Q15" i="105" s="1"/>
  <c r="P15" i="105" s="1"/>
  <c r="H41" i="105"/>
  <c r="K41" i="105" s="1"/>
  <c r="Q24" i="105"/>
  <c r="H40" i="105"/>
  <c r="K40" i="105" s="1"/>
  <c r="H54" i="105"/>
  <c r="K54" i="105" s="1"/>
  <c r="J10" i="105"/>
  <c r="L10" i="105"/>
  <c r="M10" i="105" s="1"/>
  <c r="Q10" i="105" s="1"/>
  <c r="P10" i="105" s="1"/>
  <c r="L50" i="105"/>
  <c r="M50" i="105" s="1"/>
  <c r="Q50" i="105" s="1"/>
  <c r="P50" i="105" s="1"/>
  <c r="J50" i="105"/>
  <c r="L42" i="105"/>
  <c r="M42" i="105" s="1"/>
  <c r="Q42" i="105" s="1"/>
  <c r="P42" i="105" s="1"/>
  <c r="J42" i="105"/>
  <c r="L16" i="105"/>
  <c r="M16" i="105" s="1"/>
  <c r="Q16" i="105" s="1"/>
  <c r="P16" i="105" s="1"/>
  <c r="J16" i="105"/>
  <c r="H48" i="105"/>
  <c r="L13" i="105"/>
  <c r="M13" i="105" s="1"/>
  <c r="Q13" i="105" s="1"/>
  <c r="P13" i="105" s="1"/>
  <c r="J13" i="105"/>
  <c r="K27" i="105"/>
  <c r="J7" i="105"/>
  <c r="L7" i="105"/>
  <c r="M7" i="105" s="1"/>
  <c r="Q7" i="105" s="1"/>
  <c r="P7" i="105" s="1"/>
  <c r="B41" i="123"/>
  <c r="C42" i="123"/>
  <c r="J46" i="105"/>
  <c r="J54" i="103"/>
  <c r="L54" i="103"/>
  <c r="M54" i="103" s="1"/>
  <c r="Q54" i="103" s="1"/>
  <c r="L46" i="103"/>
  <c r="M46" i="103" s="1"/>
  <c r="Q46" i="103" s="1"/>
  <c r="P46" i="103" s="1"/>
  <c r="J46" i="103"/>
  <c r="J53" i="103"/>
  <c r="L53" i="103"/>
  <c r="F50" i="122"/>
  <c r="J36" i="103"/>
  <c r="J5" i="103"/>
  <c r="F45" i="103"/>
  <c r="L37" i="103"/>
  <c r="M37" i="103" s="1"/>
  <c r="Q37" i="103" s="1"/>
  <c r="P37" i="103" s="1"/>
  <c r="F53" i="122"/>
  <c r="C8" i="123"/>
  <c r="B23" i="123"/>
  <c r="B27" i="123"/>
  <c r="B47" i="123"/>
  <c r="B31" i="123"/>
  <c r="M41" i="103"/>
  <c r="J47" i="103"/>
  <c r="L47" i="103"/>
  <c r="M47" i="103" s="1"/>
  <c r="Q47" i="103" s="1"/>
  <c r="P47" i="103" s="1"/>
  <c r="H14" i="103"/>
  <c r="L38" i="103"/>
  <c r="M38" i="103" s="1"/>
  <c r="Q38" i="103" s="1"/>
  <c r="J38" i="103"/>
  <c r="L25" i="103"/>
  <c r="M25" i="103" s="1"/>
  <c r="Q25" i="103" s="1"/>
  <c r="P25" i="103" s="1"/>
  <c r="J25" i="103"/>
  <c r="J13" i="103"/>
  <c r="L13" i="103"/>
  <c r="M13" i="103" s="1"/>
  <c r="Q13" i="103" s="1"/>
  <c r="P13" i="103" s="1"/>
  <c r="H11" i="103"/>
  <c r="H32" i="103"/>
  <c r="K32" i="103" s="1"/>
  <c r="K44" i="103"/>
  <c r="J42" i="103"/>
  <c r="L42" i="103"/>
  <c r="M42" i="103" s="1"/>
  <c r="Q42" i="103" s="1"/>
  <c r="P42" i="103" s="1"/>
  <c r="H17" i="103"/>
  <c r="L40" i="103"/>
  <c r="M40" i="103" s="1"/>
  <c r="Q40" i="103" s="1"/>
  <c r="P40" i="103" s="1"/>
  <c r="J40" i="103"/>
  <c r="H51" i="103"/>
  <c r="L35" i="103"/>
  <c r="M35" i="103" s="1"/>
  <c r="Q35" i="103" s="1"/>
  <c r="P35" i="103" s="1"/>
  <c r="J35" i="103"/>
  <c r="K12" i="103"/>
  <c r="H49" i="103"/>
  <c r="L10" i="103"/>
  <c r="M10" i="103" s="1"/>
  <c r="J10" i="103"/>
  <c r="L22" i="103"/>
  <c r="M22" i="103" s="1"/>
  <c r="Q22" i="103" s="1"/>
  <c r="P22" i="103" s="1"/>
  <c r="J22" i="103"/>
  <c r="L30" i="103"/>
  <c r="M30" i="103" s="1"/>
  <c r="Q30" i="103" s="1"/>
  <c r="P30" i="103" s="1"/>
  <c r="J30" i="103"/>
  <c r="H39" i="103"/>
  <c r="H7" i="103"/>
  <c r="H34" i="103"/>
  <c r="K16" i="103"/>
  <c r="H15" i="103"/>
  <c r="K15" i="103" s="1"/>
  <c r="J41" i="103"/>
  <c r="B26" i="123"/>
  <c r="B38" i="123"/>
  <c r="B38" i="169" s="1"/>
  <c r="B39" i="123"/>
  <c r="B6" i="123"/>
  <c r="J26" i="103"/>
  <c r="B50" i="123"/>
  <c r="B25" i="123"/>
  <c r="B36" i="123"/>
  <c r="B8" i="123"/>
  <c r="B28" i="123"/>
  <c r="B20" i="123"/>
  <c r="C53" i="123"/>
  <c r="B7" i="123"/>
  <c r="B35" i="123"/>
  <c r="B53" i="123"/>
  <c r="B42" i="123"/>
  <c r="B11" i="123"/>
  <c r="J50" i="103"/>
  <c r="B13" i="123"/>
  <c r="B4" i="123"/>
  <c r="B21" i="123"/>
  <c r="B32" i="123"/>
  <c r="B46" i="123"/>
  <c r="B48" i="123"/>
  <c r="B45" i="123"/>
  <c r="B17" i="123"/>
  <c r="B18" i="123"/>
  <c r="L34" i="104"/>
  <c r="M34" i="104" s="1"/>
  <c r="Q34" i="104" s="1"/>
  <c r="P34" i="104" s="1"/>
  <c r="J34" i="104"/>
  <c r="L40" i="104"/>
  <c r="M40" i="104" s="1"/>
  <c r="Q40" i="104" s="1"/>
  <c r="P40" i="104" s="1"/>
  <c r="J40" i="104"/>
  <c r="L26" i="104"/>
  <c r="M26" i="104" s="1"/>
  <c r="Q26" i="104" s="1"/>
  <c r="P26" i="104" s="1"/>
  <c r="J26" i="104"/>
  <c r="L46" i="104"/>
  <c r="M46" i="104" s="1"/>
  <c r="Q46" i="104" s="1"/>
  <c r="P46" i="104" s="1"/>
  <c r="J46" i="104"/>
  <c r="L51" i="104"/>
  <c r="M51" i="104" s="1"/>
  <c r="Q51" i="104" s="1"/>
  <c r="P51" i="104" s="1"/>
  <c r="J51" i="104"/>
  <c r="L41" i="104"/>
  <c r="M41" i="104" s="1"/>
  <c r="Q41" i="104" s="1"/>
  <c r="P41" i="104" s="1"/>
  <c r="J41" i="104"/>
  <c r="J14" i="104"/>
  <c r="L14" i="104"/>
  <c r="M14" i="104" s="1"/>
  <c r="Q14" i="104" s="1"/>
  <c r="P14" i="104" s="1"/>
  <c r="J31" i="104"/>
  <c r="L31" i="104"/>
  <c r="M31" i="104" s="1"/>
  <c r="Q31" i="104" s="1"/>
  <c r="P31" i="104" s="1"/>
  <c r="J12" i="104"/>
  <c r="L12" i="104"/>
  <c r="M12" i="104" s="1"/>
  <c r="Q12" i="104" s="1"/>
  <c r="P12" i="104" s="1"/>
  <c r="L53" i="104"/>
  <c r="M53" i="104" s="1"/>
  <c r="Q53" i="104" s="1"/>
  <c r="P53" i="104" s="1"/>
  <c r="J53" i="104"/>
  <c r="J28" i="104"/>
  <c r="L28" i="104"/>
  <c r="M28" i="104" s="1"/>
  <c r="Q28" i="104" s="1"/>
  <c r="P28" i="104" s="1"/>
  <c r="J17" i="104"/>
  <c r="L17" i="104"/>
  <c r="M17" i="104" s="1"/>
  <c r="Q17" i="104" s="1"/>
  <c r="P17" i="104" s="1"/>
  <c r="L38" i="104"/>
  <c r="M38" i="104" s="1"/>
  <c r="Q38" i="104" s="1"/>
  <c r="P38" i="104" s="1"/>
  <c r="J38" i="104"/>
  <c r="L7" i="104"/>
  <c r="M7" i="104" s="1"/>
  <c r="Q7" i="104" s="1"/>
  <c r="P7" i="104" s="1"/>
  <c r="J7" i="104"/>
  <c r="J15" i="104"/>
  <c r="L15" i="104"/>
  <c r="M15" i="104" s="1"/>
  <c r="Q15" i="104" s="1"/>
  <c r="P15" i="104" s="1"/>
  <c r="J32" i="104"/>
  <c r="L32" i="104"/>
  <c r="M32" i="104" s="1"/>
  <c r="Q32" i="104" s="1"/>
  <c r="P32" i="104" s="1"/>
  <c r="J30" i="104"/>
  <c r="L30" i="104"/>
  <c r="M30" i="104" s="1"/>
  <c r="Q30" i="104" s="1"/>
  <c r="P30" i="104" s="1"/>
  <c r="L55" i="104"/>
  <c r="M55" i="104" s="1"/>
  <c r="Q55" i="104" s="1"/>
  <c r="P55" i="104" s="1"/>
  <c r="J55" i="104"/>
  <c r="L8" i="104"/>
  <c r="M8" i="104" s="1"/>
  <c r="Q8" i="104" s="1"/>
  <c r="P8" i="104" s="1"/>
  <c r="J8" i="104"/>
  <c r="J20" i="104"/>
  <c r="F37" i="104"/>
  <c r="H37" i="104" s="1"/>
  <c r="K37" i="104" s="1"/>
  <c r="F11" i="104"/>
  <c r="H11" i="104" s="1"/>
  <c r="K11" i="104" s="1"/>
  <c r="J33" i="104"/>
  <c r="L49" i="104"/>
  <c r="M49" i="104" s="1"/>
  <c r="Q49" i="104" s="1"/>
  <c r="P49" i="104" s="1"/>
  <c r="H36" i="102"/>
  <c r="K36" i="102" s="1"/>
  <c r="J10" i="102"/>
  <c r="L10" i="102"/>
  <c r="M10" i="102" s="1"/>
  <c r="Q10" i="102" s="1"/>
  <c r="P10" i="102" s="1"/>
  <c r="J33" i="102"/>
  <c r="L33" i="102"/>
  <c r="M33" i="102" s="1"/>
  <c r="Q33" i="102" s="1"/>
  <c r="P33" i="102" s="1"/>
  <c r="J20" i="102"/>
  <c r="L20" i="102"/>
  <c r="M20" i="102" s="1"/>
  <c r="Q20" i="102" s="1"/>
  <c r="P20" i="102" s="1"/>
  <c r="J17" i="102"/>
  <c r="L17" i="102"/>
  <c r="M17" i="102" s="1"/>
  <c r="Q17" i="102" s="1"/>
  <c r="P17" i="102" s="1"/>
  <c r="J29" i="102"/>
  <c r="L29" i="102"/>
  <c r="M29" i="102" s="1"/>
  <c r="Q29" i="102" s="1"/>
  <c r="P29" i="102" s="1"/>
  <c r="L51" i="102"/>
  <c r="M51" i="102" s="1"/>
  <c r="Q51" i="102" s="1"/>
  <c r="P51" i="102" s="1"/>
  <c r="J51" i="102"/>
  <c r="J39" i="102"/>
  <c r="L39" i="102"/>
  <c r="M39" i="102" s="1"/>
  <c r="Q39" i="102" s="1"/>
  <c r="P39" i="102" s="1"/>
  <c r="J16" i="102"/>
  <c r="L16" i="102"/>
  <c r="M16" i="102" s="1"/>
  <c r="Q16" i="102" s="1"/>
  <c r="P16" i="102" s="1"/>
  <c r="J30" i="102"/>
  <c r="L30" i="102"/>
  <c r="M30" i="102" s="1"/>
  <c r="Q30" i="102" s="1"/>
  <c r="P30" i="102" s="1"/>
  <c r="L50" i="102"/>
  <c r="M50" i="102" s="1"/>
  <c r="Q50" i="102" s="1"/>
  <c r="P50" i="102" s="1"/>
  <c r="J50" i="102"/>
  <c r="L31" i="102"/>
  <c r="M31" i="102" s="1"/>
  <c r="Q31" i="102" s="1"/>
  <c r="P31" i="102" s="1"/>
  <c r="J31" i="102"/>
  <c r="L55" i="102"/>
  <c r="M55" i="102" s="1"/>
  <c r="Q55" i="102" s="1"/>
  <c r="P55" i="102" s="1"/>
  <c r="J55" i="102"/>
  <c r="J40" i="102"/>
  <c r="L40" i="102"/>
  <c r="M40" i="102" s="1"/>
  <c r="Q40" i="102" s="1"/>
  <c r="P40" i="102" s="1"/>
  <c r="L22" i="102"/>
  <c r="M22" i="102" s="1"/>
  <c r="Q22" i="102" s="1"/>
  <c r="P22" i="102" s="1"/>
  <c r="J22" i="102"/>
  <c r="L9" i="102"/>
  <c r="M9" i="102" s="1"/>
  <c r="Q9" i="102" s="1"/>
  <c r="P9" i="102" s="1"/>
  <c r="J9" i="102"/>
  <c r="L45" i="102"/>
  <c r="M45" i="102" s="1"/>
  <c r="Q45" i="102" s="1"/>
  <c r="P45" i="102" s="1"/>
  <c r="J45" i="102"/>
  <c r="J38" i="102"/>
  <c r="L38" i="102"/>
  <c r="M38" i="102" s="1"/>
  <c r="Q38" i="102" s="1"/>
  <c r="P38" i="102" s="1"/>
  <c r="L42" i="102"/>
  <c r="M42" i="102" s="1"/>
  <c r="Q42" i="102" s="1"/>
  <c r="P42" i="102" s="1"/>
  <c r="J42" i="102"/>
  <c r="J5" i="102"/>
  <c r="L5" i="102"/>
  <c r="M5" i="102" s="1"/>
  <c r="Q5" i="102" s="1"/>
  <c r="P5" i="102" s="1"/>
  <c r="J21" i="102"/>
  <c r="L21" i="102"/>
  <c r="M21" i="102" s="1"/>
  <c r="Q21" i="102" s="1"/>
  <c r="P21" i="102" s="1"/>
  <c r="J24" i="102"/>
  <c r="L24" i="102"/>
  <c r="M24" i="102" s="1"/>
  <c r="Q24" i="102" s="1"/>
  <c r="P24" i="102" s="1"/>
  <c r="J46" i="102"/>
  <c r="L46" i="102"/>
  <c r="M46" i="102" s="1"/>
  <c r="Q46" i="102" s="1"/>
  <c r="P46" i="102" s="1"/>
  <c r="L44" i="102"/>
  <c r="M44" i="102" s="1"/>
  <c r="Q44" i="102" s="1"/>
  <c r="P44" i="102" s="1"/>
  <c r="J44" i="102"/>
  <c r="L15" i="102"/>
  <c r="M15" i="102" s="1"/>
  <c r="Q15" i="102" s="1"/>
  <c r="P15" i="102" s="1"/>
  <c r="J15" i="102"/>
  <c r="J19" i="102"/>
  <c r="J49" i="102"/>
  <c r="L39" i="101"/>
  <c r="M39" i="101" s="1"/>
  <c r="Q39" i="101" s="1"/>
  <c r="P39" i="101" s="1"/>
  <c r="J39" i="101"/>
  <c r="J5" i="101"/>
  <c r="L5" i="101"/>
  <c r="M5" i="101" s="1"/>
  <c r="Q5" i="101" s="1"/>
  <c r="P5" i="101" s="1"/>
  <c r="L55" i="101"/>
  <c r="M55" i="101" s="1"/>
  <c r="Q55" i="101" s="1"/>
  <c r="P55" i="101" s="1"/>
  <c r="J55" i="101"/>
  <c r="L21" i="101"/>
  <c r="M21" i="101" s="1"/>
  <c r="Q21" i="101" s="1"/>
  <c r="P21" i="101" s="1"/>
  <c r="J21" i="101"/>
  <c r="J37" i="101"/>
  <c r="L37" i="101"/>
  <c r="M37" i="101" s="1"/>
  <c r="Q37" i="101" s="1"/>
  <c r="P37" i="101" s="1"/>
  <c r="L47" i="101"/>
  <c r="M47" i="101" s="1"/>
  <c r="Q47" i="101" s="1"/>
  <c r="P47" i="101" s="1"/>
  <c r="J47" i="101"/>
  <c r="L49" i="101"/>
  <c r="M49" i="101" s="1"/>
  <c r="Q49" i="101" s="1"/>
  <c r="B51" i="123"/>
  <c r="J26" i="101"/>
  <c r="B14" i="123"/>
  <c r="B14" i="169" s="1"/>
  <c r="B43" i="123"/>
  <c r="B43" i="169" s="1"/>
  <c r="J34" i="101"/>
  <c r="L34" i="101"/>
  <c r="M34" i="101" s="1"/>
  <c r="Q34" i="101" s="1"/>
  <c r="P34" i="101" s="1"/>
  <c r="J25" i="101"/>
  <c r="L25" i="101"/>
  <c r="M25" i="101" s="1"/>
  <c r="Q25" i="101" s="1"/>
  <c r="P25" i="101" s="1"/>
  <c r="L9" i="101"/>
  <c r="M9" i="101" s="1"/>
  <c r="Q9" i="101" s="1"/>
  <c r="P9" i="101" s="1"/>
  <c r="J9" i="101"/>
  <c r="L40" i="101"/>
  <c r="M40" i="101" s="1"/>
  <c r="Q40" i="101" s="1"/>
  <c r="P40" i="101" s="1"/>
  <c r="J40" i="101"/>
  <c r="J38" i="101"/>
  <c r="L38" i="101"/>
  <c r="M38" i="101" s="1"/>
  <c r="Q38" i="101" s="1"/>
  <c r="P38" i="101" s="1"/>
  <c r="J17" i="101"/>
  <c r="L17" i="101"/>
  <c r="M17" i="101" s="1"/>
  <c r="Q17" i="101" s="1"/>
  <c r="P17" i="101" s="1"/>
  <c r="L30" i="101"/>
  <c r="M30" i="101" s="1"/>
  <c r="Q30" i="101" s="1"/>
  <c r="P30" i="101" s="1"/>
  <c r="J30" i="101"/>
  <c r="J32" i="101"/>
  <c r="L32" i="101"/>
  <c r="M32" i="101" s="1"/>
  <c r="Q32" i="101" s="1"/>
  <c r="P32" i="101" s="1"/>
  <c r="L6" i="101"/>
  <c r="M6" i="101" s="1"/>
  <c r="Q6" i="101" s="1"/>
  <c r="P6" i="101" s="1"/>
  <c r="J6" i="101"/>
  <c r="J15" i="101"/>
  <c r="L15" i="101"/>
  <c r="M15" i="101" s="1"/>
  <c r="Q15" i="101" s="1"/>
  <c r="P15" i="101" s="1"/>
  <c r="L23" i="101"/>
  <c r="M23" i="101" s="1"/>
  <c r="Q23" i="101" s="1"/>
  <c r="P23" i="101" s="1"/>
  <c r="J23" i="101"/>
  <c r="L54" i="101"/>
  <c r="M54" i="101" s="1"/>
  <c r="Q54" i="101" s="1"/>
  <c r="P54" i="101" s="1"/>
  <c r="J54" i="101"/>
  <c r="L41" i="101"/>
  <c r="J41" i="101"/>
  <c r="L35" i="101"/>
  <c r="M35" i="101" s="1"/>
  <c r="Q35" i="101" s="1"/>
  <c r="J35" i="101"/>
  <c r="L18" i="101"/>
  <c r="M18" i="101" s="1"/>
  <c r="Q18" i="101" s="1"/>
  <c r="P18" i="101" s="1"/>
  <c r="J18" i="101"/>
  <c r="J16" i="101"/>
  <c r="L16" i="101"/>
  <c r="M16" i="101" s="1"/>
  <c r="J45" i="101"/>
  <c r="L45" i="101"/>
  <c r="M45" i="101" s="1"/>
  <c r="Q45" i="101" s="1"/>
  <c r="P45" i="101" s="1"/>
  <c r="L7" i="101"/>
  <c r="M7" i="101" s="1"/>
  <c r="Q7" i="101" s="1"/>
  <c r="P7" i="101" s="1"/>
  <c r="J7" i="101"/>
  <c r="L50" i="101"/>
  <c r="M50" i="101" s="1"/>
  <c r="Q50" i="101" s="1"/>
  <c r="P50" i="101" s="1"/>
  <c r="J50" i="101"/>
  <c r="J12" i="101"/>
  <c r="F40" i="98"/>
  <c r="L44" i="101"/>
  <c r="M44" i="101" s="1"/>
  <c r="Q44" i="101" s="1"/>
  <c r="P44" i="101" s="1"/>
  <c r="F24" i="101"/>
  <c r="H24" i="101" s="1"/>
  <c r="K24" i="101" s="1"/>
  <c r="L24" i="101" s="1"/>
  <c r="L33" i="101"/>
  <c r="M33" i="101" s="1"/>
  <c r="Q33" i="101" s="1"/>
  <c r="P33" i="101" s="1"/>
  <c r="J12" i="100"/>
  <c r="L12" i="100"/>
  <c r="M12" i="100" s="1"/>
  <c r="Q12" i="100" s="1"/>
  <c r="P12" i="100" s="1"/>
  <c r="J41" i="100"/>
  <c r="F46" i="100"/>
  <c r="H46" i="100" s="1"/>
  <c r="K46" i="100" s="1"/>
  <c r="F38" i="98"/>
  <c r="L49" i="100"/>
  <c r="M49" i="100" s="1"/>
  <c r="Q49" i="100" s="1"/>
  <c r="P49" i="100" s="1"/>
  <c r="L13" i="100"/>
  <c r="M13" i="100" s="1"/>
  <c r="Q13" i="100" s="1"/>
  <c r="P13" i="100" s="1"/>
  <c r="H21" i="100"/>
  <c r="L50" i="100"/>
  <c r="M50" i="100" s="1"/>
  <c r="Q50" i="100" s="1"/>
  <c r="P50" i="100" s="1"/>
  <c r="J50" i="100"/>
  <c r="L14" i="100"/>
  <c r="M14" i="100" s="1"/>
  <c r="Q14" i="100" s="1"/>
  <c r="P14" i="100" s="1"/>
  <c r="J14" i="100"/>
  <c r="L8" i="100"/>
  <c r="M8" i="100" s="1"/>
  <c r="Q8" i="100" s="1"/>
  <c r="P8" i="100" s="1"/>
  <c r="J8" i="100"/>
  <c r="J47" i="100"/>
  <c r="L47" i="100"/>
  <c r="M47" i="100" s="1"/>
  <c r="Q47" i="100" s="1"/>
  <c r="P47" i="100" s="1"/>
  <c r="J40" i="100"/>
  <c r="L40" i="100"/>
  <c r="M40" i="100" s="1"/>
  <c r="Q40" i="100" s="1"/>
  <c r="P40" i="100" s="1"/>
  <c r="L5" i="100"/>
  <c r="M5" i="100" s="1"/>
  <c r="Q5" i="100" s="1"/>
  <c r="P5" i="100" s="1"/>
  <c r="J27" i="100"/>
  <c r="L38" i="100"/>
  <c r="M38" i="100" s="1"/>
  <c r="Q38" i="100" s="1"/>
  <c r="P38" i="100" s="1"/>
  <c r="B24" i="123"/>
  <c r="K42" i="100"/>
  <c r="J6" i="100"/>
  <c r="L6" i="100"/>
  <c r="M6" i="100" s="1"/>
  <c r="Q6" i="100" s="1"/>
  <c r="P6" i="100" s="1"/>
  <c r="L37" i="100"/>
  <c r="M37" i="100" s="1"/>
  <c r="Q37" i="100" s="1"/>
  <c r="P37" i="100" s="1"/>
  <c r="J37" i="100"/>
  <c r="L34" i="100"/>
  <c r="M34" i="100" s="1"/>
  <c r="Q34" i="100" s="1"/>
  <c r="P34" i="100" s="1"/>
  <c r="J34" i="100"/>
  <c r="J44" i="100"/>
  <c r="L44" i="100"/>
  <c r="M44" i="100" s="1"/>
  <c r="Q44" i="100" s="1"/>
  <c r="P44" i="100" s="1"/>
  <c r="J35" i="100"/>
  <c r="L35" i="100"/>
  <c r="M35" i="100" s="1"/>
  <c r="Q35" i="100" s="1"/>
  <c r="P35" i="100" s="1"/>
  <c r="H30" i="100"/>
  <c r="K30" i="100" s="1"/>
  <c r="L9" i="100"/>
  <c r="M9" i="100" s="1"/>
  <c r="Q9" i="100" s="1"/>
  <c r="P9" i="100" s="1"/>
  <c r="J9" i="100"/>
  <c r="L7" i="100"/>
  <c r="M7" i="100" s="1"/>
  <c r="Q7" i="100" s="1"/>
  <c r="P7" i="100" s="1"/>
  <c r="J7" i="100"/>
  <c r="J52" i="100"/>
  <c r="L52" i="100"/>
  <c r="M52" i="100" s="1"/>
  <c r="Q52" i="100" s="1"/>
  <c r="P52" i="100" s="1"/>
  <c r="K51" i="100"/>
  <c r="H48" i="100"/>
  <c r="L16" i="100"/>
  <c r="M16" i="100" s="1"/>
  <c r="Q16" i="100" s="1"/>
  <c r="P16" i="100" s="1"/>
  <c r="J16" i="100"/>
  <c r="L29" i="100"/>
  <c r="M29" i="100" s="1"/>
  <c r="Q29" i="100" s="1"/>
  <c r="P29" i="100" s="1"/>
  <c r="J29" i="100"/>
  <c r="L10" i="100"/>
  <c r="M10" i="100" s="1"/>
  <c r="Q10" i="100" s="1"/>
  <c r="P10" i="100" s="1"/>
  <c r="J10" i="100"/>
  <c r="J20" i="100"/>
  <c r="L20" i="100"/>
  <c r="M20" i="100" s="1"/>
  <c r="Q20" i="100" s="1"/>
  <c r="P20" i="100" s="1"/>
  <c r="H28" i="100"/>
  <c r="K28" i="100" s="1"/>
  <c r="J23" i="100"/>
  <c r="L23" i="100"/>
  <c r="M23" i="100" s="1"/>
  <c r="Q23" i="100" s="1"/>
  <c r="P23" i="100" s="1"/>
  <c r="H15" i="100"/>
  <c r="L18" i="100"/>
  <c r="M18" i="100" s="1"/>
  <c r="Q18" i="100" s="1"/>
  <c r="P18" i="100" s="1"/>
  <c r="J33" i="100"/>
  <c r="J11" i="100"/>
  <c r="B34" i="123"/>
  <c r="B52" i="123"/>
  <c r="H44" i="99"/>
  <c r="H46" i="99"/>
  <c r="Q36" i="99"/>
  <c r="P36" i="99" s="1"/>
  <c r="M9" i="99"/>
  <c r="Q9" i="99" s="1"/>
  <c r="P9" i="99" s="1"/>
  <c r="H22" i="99"/>
  <c r="H17" i="99"/>
  <c r="H19" i="99"/>
  <c r="H49" i="99"/>
  <c r="K49" i="99" s="1"/>
  <c r="F6" i="98"/>
  <c r="F12" i="99"/>
  <c r="H12" i="99" s="1"/>
  <c r="J9" i="99"/>
  <c r="B49" i="123"/>
  <c r="F54" i="98"/>
  <c r="B44" i="123"/>
  <c r="B40" i="123"/>
  <c r="B9" i="123"/>
  <c r="G53" i="123"/>
  <c r="J38" i="99"/>
  <c r="L38" i="99"/>
  <c r="M38" i="99" s="1"/>
  <c r="Q38" i="99" s="1"/>
  <c r="P38" i="99" s="1"/>
  <c r="L50" i="99"/>
  <c r="M50" i="99" s="1"/>
  <c r="Q50" i="99" s="1"/>
  <c r="P50" i="99" s="1"/>
  <c r="J50" i="99"/>
  <c r="H10" i="99"/>
  <c r="K10" i="99" s="1"/>
  <c r="H18" i="99"/>
  <c r="H11" i="99"/>
  <c r="H27" i="99"/>
  <c r="H24" i="99"/>
  <c r="K24" i="99" s="1"/>
  <c r="K40" i="99"/>
  <c r="K46" i="99"/>
  <c r="H35" i="99"/>
  <c r="K35" i="99" s="1"/>
  <c r="H7" i="99"/>
  <c r="H37" i="99"/>
  <c r="H8" i="99"/>
  <c r="H25" i="99"/>
  <c r="J45" i="99"/>
  <c r="L45" i="99"/>
  <c r="M45" i="99" s="1"/>
  <c r="Q45" i="99" s="1"/>
  <c r="P45" i="99" s="1"/>
  <c r="F42" i="98"/>
  <c r="J16" i="99"/>
  <c r="L16" i="99"/>
  <c r="M16" i="99" s="1"/>
  <c r="Q16" i="99" s="1"/>
  <c r="P16" i="99" s="1"/>
  <c r="H54" i="99"/>
  <c r="K54" i="99" s="1"/>
  <c r="H29" i="99"/>
  <c r="K29" i="99" s="1"/>
  <c r="H52" i="99"/>
  <c r="H33" i="99"/>
  <c r="K33" i="99" s="1"/>
  <c r="K14" i="99"/>
  <c r="H53" i="99"/>
  <c r="F35" i="98"/>
  <c r="B16" i="123"/>
  <c r="F39" i="99"/>
  <c r="B30" i="123"/>
  <c r="L23" i="99"/>
  <c r="M23" i="99" s="1"/>
  <c r="Q23" i="99" s="1"/>
  <c r="P23" i="99" s="1"/>
  <c r="L51" i="99"/>
  <c r="H13" i="99"/>
  <c r="K13" i="99" s="1"/>
  <c r="F47" i="99"/>
  <c r="H47" i="99" s="1"/>
  <c r="B19" i="123"/>
  <c r="L34" i="99"/>
  <c r="B15" i="123"/>
  <c r="N15" i="161"/>
  <c r="Q12" i="101"/>
  <c r="Q16" i="101"/>
  <c r="M24" i="101"/>
  <c r="H53" i="123"/>
  <c r="J54" i="137"/>
  <c r="L54" i="137"/>
  <c r="M54" i="137" s="1"/>
  <c r="Q54" i="137" s="1"/>
  <c r="P54" i="137" s="1"/>
  <c r="K27" i="101"/>
  <c r="J20" i="101"/>
  <c r="L20" i="101"/>
  <c r="M20" i="101" s="1"/>
  <c r="Q20" i="101" s="1"/>
  <c r="P20" i="101" s="1"/>
  <c r="J24" i="166"/>
  <c r="M24" i="166"/>
  <c r="L24" i="166"/>
  <c r="J51" i="157"/>
  <c r="L51" i="157"/>
  <c r="M51" i="157"/>
  <c r="B31" i="168"/>
  <c r="H26" i="161"/>
  <c r="H29" i="166"/>
  <c r="K29" i="166" s="1"/>
  <c r="H12" i="177"/>
  <c r="J24" i="101"/>
  <c r="Q41" i="161"/>
  <c r="R25" i="178"/>
  <c r="K54" i="164"/>
  <c r="N54" i="157"/>
  <c r="L46" i="101"/>
  <c r="H11" i="110"/>
  <c r="Q41" i="173"/>
  <c r="F23" i="106"/>
  <c r="K30" i="120"/>
  <c r="J33" i="151"/>
  <c r="L33" i="151"/>
  <c r="M33" i="151" s="1"/>
  <c r="Q33" i="151" s="1"/>
  <c r="P33" i="151" s="1"/>
  <c r="H26" i="110"/>
  <c r="J5" i="120"/>
  <c r="L5" i="120"/>
  <c r="J30" i="173"/>
  <c r="L30" i="173"/>
  <c r="Q36" i="130"/>
  <c r="L35" i="108"/>
  <c r="J35" i="108"/>
  <c r="F19" i="116"/>
  <c r="F42" i="151"/>
  <c r="L29" i="103"/>
  <c r="J29" i="103"/>
  <c r="F28" i="122"/>
  <c r="J35" i="136"/>
  <c r="L35" i="136"/>
  <c r="H39" i="144"/>
  <c r="K54" i="127"/>
  <c r="K29" i="101"/>
  <c r="L52" i="101"/>
  <c r="M52" i="101" s="1"/>
  <c r="Q52" i="101" s="1"/>
  <c r="P52" i="101" s="1"/>
  <c r="J52" i="101"/>
  <c r="N9" i="161"/>
  <c r="J10" i="164"/>
  <c r="F9" i="167"/>
  <c r="L10" i="164"/>
  <c r="F50" i="167"/>
  <c r="L51" i="166"/>
  <c r="J51" i="166"/>
  <c r="K23" i="161"/>
  <c r="F20" i="167" s="1"/>
  <c r="R28" i="161"/>
  <c r="K11" i="101"/>
  <c r="H48" i="101"/>
  <c r="K8" i="101"/>
  <c r="R30" i="161"/>
  <c r="N20" i="178"/>
  <c r="Q16" i="173"/>
  <c r="Q33" i="103"/>
  <c r="J46" i="101"/>
  <c r="P12" i="153"/>
  <c r="L18" i="161"/>
  <c r="M18" i="161"/>
  <c r="J18" i="161"/>
  <c r="K13" i="106"/>
  <c r="L42" i="101"/>
  <c r="L14" i="101"/>
  <c r="M51" i="166"/>
  <c r="N51" i="166" s="1"/>
  <c r="R51" i="166" s="1"/>
  <c r="Q51" i="166" s="1"/>
  <c r="R45" i="158"/>
  <c r="J43" i="107"/>
  <c r="L43" i="107"/>
  <c r="M43" i="107" s="1"/>
  <c r="Q43" i="107" s="1"/>
  <c r="P43" i="107" s="1"/>
  <c r="K44" i="130"/>
  <c r="M53" i="106"/>
  <c r="J20" i="99"/>
  <c r="L20" i="99"/>
  <c r="L30" i="121"/>
  <c r="M30" i="121" s="1"/>
  <c r="Q30" i="121" s="1"/>
  <c r="P30" i="121" s="1"/>
  <c r="L37" i="102"/>
  <c r="J37" i="102"/>
  <c r="J18" i="154"/>
  <c r="L18" i="154"/>
  <c r="M18" i="154" s="1"/>
  <c r="Q18" i="154" s="1"/>
  <c r="P18" i="154" s="1"/>
  <c r="K48" i="174"/>
  <c r="H18" i="104"/>
  <c r="J48" i="102"/>
  <c r="L48" i="102"/>
  <c r="M48" i="102" s="1"/>
  <c r="Q48" i="102" s="1"/>
  <c r="P48" i="102" s="1"/>
  <c r="F9" i="177"/>
  <c r="J36" i="101"/>
  <c r="K28" i="101"/>
  <c r="J26" i="165"/>
  <c r="M26" i="165"/>
  <c r="N26" i="165" s="1"/>
  <c r="R26" i="165" s="1"/>
  <c r="Q26" i="165" s="1"/>
  <c r="R11" i="161"/>
  <c r="L47" i="157"/>
  <c r="J47" i="157"/>
  <c r="M47" i="157"/>
  <c r="E26" i="160"/>
  <c r="J21" i="178"/>
  <c r="M21" i="178"/>
  <c r="N21" i="178" s="1"/>
  <c r="R21" i="178" s="1"/>
  <c r="Q21" i="178" s="1"/>
  <c r="L21" i="178"/>
  <c r="G20" i="160"/>
  <c r="Q30" i="109"/>
  <c r="K26" i="100"/>
  <c r="J8" i="110"/>
  <c r="L8" i="110"/>
  <c r="M8" i="110" s="1"/>
  <c r="Q8" i="110" s="1"/>
  <c r="P8" i="110" s="1"/>
  <c r="J22" i="104"/>
  <c r="L22" i="104"/>
  <c r="M22" i="104" s="1"/>
  <c r="Q22" i="104" s="1"/>
  <c r="P22" i="104" s="1"/>
  <c r="J7" i="110"/>
  <c r="L7" i="110"/>
  <c r="M7" i="110" s="1"/>
  <c r="Q7" i="110" s="1"/>
  <c r="P7" i="110" s="1"/>
  <c r="J51" i="179"/>
  <c r="L51" i="179"/>
  <c r="H25" i="124"/>
  <c r="E24" i="132" s="1"/>
  <c r="K18" i="118"/>
  <c r="H24" i="119"/>
  <c r="K31" i="99"/>
  <c r="F13" i="136"/>
  <c r="L36" i="101"/>
  <c r="J19" i="101"/>
  <c r="L19" i="101"/>
  <c r="M19" i="101" s="1"/>
  <c r="Q19" i="101" s="1"/>
  <c r="P19" i="101" s="1"/>
  <c r="M10" i="164"/>
  <c r="M34" i="165"/>
  <c r="N34" i="165" s="1"/>
  <c r="R34" i="165" s="1"/>
  <c r="Q34" i="165" s="1"/>
  <c r="J34" i="165"/>
  <c r="L34" i="165"/>
  <c r="N31" i="161"/>
  <c r="R30" i="158"/>
  <c r="L15" i="161"/>
  <c r="J15" i="161"/>
  <c r="L33" i="114"/>
  <c r="M33" i="114" s="1"/>
  <c r="Q33" i="114" s="1"/>
  <c r="P33" i="114" s="1"/>
  <c r="R38" i="161"/>
  <c r="N44" i="161"/>
  <c r="G24" i="160"/>
  <c r="P35" i="143"/>
  <c r="K14" i="158"/>
  <c r="E13" i="160"/>
  <c r="L35" i="161"/>
  <c r="J35" i="161"/>
  <c r="M14" i="161"/>
  <c r="L14" i="161"/>
  <c r="J14" i="161"/>
  <c r="L31" i="166"/>
  <c r="J31" i="166"/>
  <c r="M31" i="166"/>
  <c r="N31" i="166" s="1"/>
  <c r="R31" i="166" s="1"/>
  <c r="Q31" i="166" s="1"/>
  <c r="J29" i="165"/>
  <c r="M29" i="165"/>
  <c r="N29" i="165" s="1"/>
  <c r="R29" i="165" s="1"/>
  <c r="Q29" i="165" s="1"/>
  <c r="L29" i="165"/>
  <c r="L20" i="178"/>
  <c r="J25" i="178"/>
  <c r="M7" i="161"/>
  <c r="H16" i="178"/>
  <c r="K16" i="178" s="1"/>
  <c r="D15" i="160"/>
  <c r="D15" i="168" s="1"/>
  <c r="F45" i="166"/>
  <c r="C44" i="168"/>
  <c r="M44" i="166"/>
  <c r="N44" i="166" s="1"/>
  <c r="R44" i="166" s="1"/>
  <c r="Q44" i="166" s="1"/>
  <c r="L44" i="166"/>
  <c r="H33" i="161"/>
  <c r="M17" i="165"/>
  <c r="J17" i="165"/>
  <c r="K36" i="120"/>
  <c r="J27" i="166"/>
  <c r="M27" i="166"/>
  <c r="N27" i="166" s="1"/>
  <c r="R27" i="166" s="1"/>
  <c r="Q27" i="166" s="1"/>
  <c r="L27" i="166"/>
  <c r="H28" i="166"/>
  <c r="K28" i="166" s="1"/>
  <c r="K26" i="178"/>
  <c r="E25" i="160"/>
  <c r="E15" i="160"/>
  <c r="E15" i="168" s="1"/>
  <c r="K16" i="157"/>
  <c r="K50" i="165"/>
  <c r="H31" i="165"/>
  <c r="D30" i="168"/>
  <c r="K38" i="112"/>
  <c r="P48" i="106"/>
  <c r="K39" i="161"/>
  <c r="L10" i="178"/>
  <c r="M10" i="178"/>
  <c r="N10" i="178" s="1"/>
  <c r="R10" i="178" s="1"/>
  <c r="Q10" i="178" s="1"/>
  <c r="L14" i="178"/>
  <c r="J14" i="178"/>
  <c r="M14" i="178"/>
  <c r="N14" i="178" s="1"/>
  <c r="R14" i="178" s="1"/>
  <c r="Q14" i="178" s="1"/>
  <c r="F27" i="161"/>
  <c r="C26" i="168"/>
  <c r="J14" i="159"/>
  <c r="M14" i="159"/>
  <c r="N14" i="159" s="1"/>
  <c r="R14" i="159" s="1"/>
  <c r="Q14" i="159" s="1"/>
  <c r="H46" i="164"/>
  <c r="J47" i="178"/>
  <c r="L47" i="178"/>
  <c r="M47" i="178"/>
  <c r="N47" i="178" s="1"/>
  <c r="R47" i="178" s="1"/>
  <c r="Q47" i="178" s="1"/>
  <c r="H14" i="165"/>
  <c r="D13" i="168"/>
  <c r="L7" i="161"/>
  <c r="K40" i="164"/>
  <c r="L16" i="161"/>
  <c r="J16" i="161"/>
  <c r="M16" i="161"/>
  <c r="E40" i="160"/>
  <c r="K41" i="158"/>
  <c r="M38" i="164"/>
  <c r="N38" i="164" s="1"/>
  <c r="R38" i="164" s="1"/>
  <c r="Q38" i="164" s="1"/>
  <c r="L38" i="164"/>
  <c r="J38" i="164"/>
  <c r="L51" i="165"/>
  <c r="J51" i="165"/>
  <c r="M51" i="165"/>
  <c r="N51" i="165" s="1"/>
  <c r="R51" i="165" s="1"/>
  <c r="Q51" i="165" s="1"/>
  <c r="J40" i="179"/>
  <c r="L40" i="179"/>
  <c r="M35" i="157"/>
  <c r="J35" i="157"/>
  <c r="L35" i="157"/>
  <c r="J36" i="157"/>
  <c r="L36" i="157"/>
  <c r="L23" i="125"/>
  <c r="J23" i="125"/>
  <c r="J6" i="159"/>
  <c r="L6" i="159"/>
  <c r="M6" i="159"/>
  <c r="N6" i="159" s="1"/>
  <c r="R6" i="159" s="1"/>
  <c r="Q6" i="159" s="1"/>
  <c r="J8" i="178"/>
  <c r="M39" i="135"/>
  <c r="K29" i="161"/>
  <c r="K17" i="105"/>
  <c r="L11" i="157"/>
  <c r="M11" i="157"/>
  <c r="L21" i="158"/>
  <c r="H20" i="160" s="1"/>
  <c r="J21" i="158"/>
  <c r="M21" i="158"/>
  <c r="K12" i="157"/>
  <c r="E11" i="160"/>
  <c r="H9" i="165"/>
  <c r="K19" i="157"/>
  <c r="H53" i="159"/>
  <c r="D52" i="160"/>
  <c r="D52" i="168" s="1"/>
  <c r="J8" i="165"/>
  <c r="M8" i="165"/>
  <c r="N8" i="165" s="1"/>
  <c r="R8" i="165" s="1"/>
  <c r="Q8" i="165" s="1"/>
  <c r="L8" i="165"/>
  <c r="J6" i="99"/>
  <c r="L6" i="99"/>
  <c r="H39" i="158"/>
  <c r="D38" i="160"/>
  <c r="L16" i="158"/>
  <c r="J16" i="158"/>
  <c r="M16" i="158"/>
  <c r="N16" i="158" s="1"/>
  <c r="R16" i="158" s="1"/>
  <c r="Q16" i="158" s="1"/>
  <c r="J33" i="159"/>
  <c r="L33" i="159"/>
  <c r="M33" i="159"/>
  <c r="N33" i="159" s="1"/>
  <c r="R33" i="159" s="1"/>
  <c r="Q33" i="159" s="1"/>
  <c r="J37" i="157"/>
  <c r="M37" i="157"/>
  <c r="L37" i="157"/>
  <c r="H22" i="161"/>
  <c r="J41" i="159"/>
  <c r="L41" i="159"/>
  <c r="M41" i="159"/>
  <c r="N41" i="159" s="1"/>
  <c r="R41" i="159" s="1"/>
  <c r="Q41" i="159" s="1"/>
  <c r="J15" i="158"/>
  <c r="L15" i="158"/>
  <c r="M15" i="158"/>
  <c r="K36" i="166"/>
  <c r="J11" i="158"/>
  <c r="L11" i="158"/>
  <c r="M11" i="158"/>
  <c r="N11" i="158" s="1"/>
  <c r="R11" i="158" s="1"/>
  <c r="Q11" i="158" s="1"/>
  <c r="J34" i="157"/>
  <c r="L34" i="157"/>
  <c r="G16" i="160"/>
  <c r="L17" i="159"/>
  <c r="H16" i="160" s="1"/>
  <c r="J17" i="159"/>
  <c r="M17" i="159"/>
  <c r="L49" i="166"/>
  <c r="M49" i="166"/>
  <c r="N49" i="166" s="1"/>
  <c r="R49" i="166" s="1"/>
  <c r="Q49" i="166" s="1"/>
  <c r="J44" i="159"/>
  <c r="L44" i="159"/>
  <c r="M44" i="159"/>
  <c r="M40" i="112"/>
  <c r="E5" i="160"/>
  <c r="K6" i="157"/>
  <c r="M39" i="165"/>
  <c r="N39" i="165" s="1"/>
  <c r="R39" i="165" s="1"/>
  <c r="Q39" i="165" s="1"/>
  <c r="J39" i="165"/>
  <c r="L39" i="165"/>
  <c r="G19" i="160"/>
  <c r="M6" i="178"/>
  <c r="N6" i="178" s="1"/>
  <c r="R6" i="178" s="1"/>
  <c r="Q6" i="178" s="1"/>
  <c r="L6" i="178"/>
  <c r="J6" i="178"/>
  <c r="J52" i="178"/>
  <c r="M52" i="178"/>
  <c r="H52" i="166"/>
  <c r="D51" i="168"/>
  <c r="J48" i="164"/>
  <c r="L48" i="164"/>
  <c r="K32" i="178"/>
  <c r="E31" i="160"/>
  <c r="K10" i="159"/>
  <c r="E9" i="160"/>
  <c r="M12" i="164"/>
  <c r="L12" i="164"/>
  <c r="J12" i="164"/>
  <c r="K49" i="178"/>
  <c r="L16" i="179"/>
  <c r="J16" i="179"/>
  <c r="L30" i="178"/>
  <c r="J30" i="178"/>
  <c r="M30" i="178"/>
  <c r="J32" i="135"/>
  <c r="L32" i="135"/>
  <c r="E35" i="160"/>
  <c r="K36" i="159"/>
  <c r="G35" i="160" s="1"/>
  <c r="H33" i="158"/>
  <c r="D32" i="160"/>
  <c r="L51" i="158"/>
  <c r="J46" i="165"/>
  <c r="L46" i="165"/>
  <c r="M46" i="165"/>
  <c r="N46" i="165" s="1"/>
  <c r="R46" i="165" s="1"/>
  <c r="Q46" i="165" s="1"/>
  <c r="L29" i="164"/>
  <c r="J29" i="164"/>
  <c r="M29" i="164"/>
  <c r="N29" i="164" s="1"/>
  <c r="R29" i="164" s="1"/>
  <c r="Q29" i="164" s="1"/>
  <c r="M12" i="178"/>
  <c r="N12" i="178" s="1"/>
  <c r="R12" i="178" s="1"/>
  <c r="Q12" i="178" s="1"/>
  <c r="J12" i="178"/>
  <c r="L12" i="178"/>
  <c r="L39" i="166"/>
  <c r="J39" i="166"/>
  <c r="M39" i="166"/>
  <c r="N39" i="166" s="1"/>
  <c r="R39" i="166" s="1"/>
  <c r="Q39" i="166" s="1"/>
  <c r="L38" i="135"/>
  <c r="J38" i="135"/>
  <c r="H7" i="113"/>
  <c r="P6" i="148"/>
  <c r="Q35" i="125"/>
  <c r="J44" i="165"/>
  <c r="M44" i="165"/>
  <c r="N44" i="165" s="1"/>
  <c r="R44" i="165" s="1"/>
  <c r="Q44" i="165" s="1"/>
  <c r="L44" i="165"/>
  <c r="M32" i="164"/>
  <c r="J32" i="164"/>
  <c r="J15" i="164"/>
  <c r="M15" i="164"/>
  <c r="N15" i="164" s="1"/>
  <c r="R15" i="164" s="1"/>
  <c r="Q15" i="164" s="1"/>
  <c r="J26" i="166"/>
  <c r="L26" i="166"/>
  <c r="M26" i="166"/>
  <c r="N26" i="166" s="1"/>
  <c r="R26" i="166" s="1"/>
  <c r="Q26" i="166" s="1"/>
  <c r="J33" i="165"/>
  <c r="L33" i="165"/>
  <c r="L44" i="164"/>
  <c r="J44" i="164"/>
  <c r="M44" i="164"/>
  <c r="N44" i="164" s="1"/>
  <c r="R44" i="164" s="1"/>
  <c r="Q44" i="164" s="1"/>
  <c r="L12" i="161"/>
  <c r="L35" i="166"/>
  <c r="M42" i="166"/>
  <c r="N42" i="166" s="1"/>
  <c r="R42" i="166" s="1"/>
  <c r="Q42" i="166" s="1"/>
  <c r="J10" i="165"/>
  <c r="M10" i="165"/>
  <c r="N10" i="165" s="1"/>
  <c r="R10" i="165" s="1"/>
  <c r="Q10" i="165" s="1"/>
  <c r="L10" i="165"/>
  <c r="L30" i="164"/>
  <c r="M30" i="164"/>
  <c r="J30" i="164"/>
  <c r="J45" i="164"/>
  <c r="M45" i="164"/>
  <c r="L45" i="164"/>
  <c r="J37" i="164"/>
  <c r="L37" i="164"/>
  <c r="M37" i="164"/>
  <c r="N37" i="164" s="1"/>
  <c r="R37" i="164" s="1"/>
  <c r="Q37" i="164" s="1"/>
  <c r="M33" i="166"/>
  <c r="N33" i="166" s="1"/>
  <c r="R33" i="166" s="1"/>
  <c r="Q33" i="166" s="1"/>
  <c r="J33" i="166"/>
  <c r="K46" i="147"/>
  <c r="M31" i="157"/>
  <c r="M39" i="157"/>
  <c r="J35" i="166"/>
  <c r="L46" i="117"/>
  <c r="J5" i="158"/>
  <c r="M5" i="158"/>
  <c r="M41" i="165"/>
  <c r="N41" i="165" s="1"/>
  <c r="R41" i="165" s="1"/>
  <c r="Q41" i="165" s="1"/>
  <c r="L41" i="165"/>
  <c r="L48" i="165"/>
  <c r="M48" i="165"/>
  <c r="N48" i="165" s="1"/>
  <c r="R48" i="165" s="1"/>
  <c r="Q48" i="165" s="1"/>
  <c r="J48" i="165"/>
  <c r="L46" i="159"/>
  <c r="M46" i="159"/>
  <c r="M46" i="166"/>
  <c r="N46" i="166" s="1"/>
  <c r="R46" i="166" s="1"/>
  <c r="Q46" i="166" s="1"/>
  <c r="J46" i="166"/>
  <c r="L46" i="166"/>
  <c r="L9" i="178"/>
  <c r="J9" i="178"/>
  <c r="M9" i="178"/>
  <c r="L12" i="112"/>
  <c r="J12" i="112"/>
  <c r="Q44" i="147"/>
  <c r="L16" i="165"/>
  <c r="J16" i="165"/>
  <c r="L28" i="165"/>
  <c r="M28" i="165"/>
  <c r="N28" i="165" s="1"/>
  <c r="R28" i="165" s="1"/>
  <c r="Q28" i="165" s="1"/>
  <c r="J28" i="165"/>
  <c r="J8" i="164"/>
  <c r="L8" i="164"/>
  <c r="M8" i="164"/>
  <c r="J25" i="164"/>
  <c r="L25" i="164"/>
  <c r="L38" i="158"/>
  <c r="J38" i="158"/>
  <c r="M38" i="158"/>
  <c r="L28" i="164"/>
  <c r="J28" i="164"/>
  <c r="M28" i="164"/>
  <c r="N28" i="164" s="1"/>
  <c r="R28" i="164" s="1"/>
  <c r="Q28" i="164" s="1"/>
  <c r="L53" i="165"/>
  <c r="J53" i="165"/>
  <c r="M53" i="165"/>
  <c r="N53" i="165" s="1"/>
  <c r="R53" i="165" s="1"/>
  <c r="Q53" i="165" s="1"/>
  <c r="L42" i="164"/>
  <c r="M42" i="164"/>
  <c r="Q19" i="125"/>
  <c r="M16" i="165"/>
  <c r="N16" i="165" s="1"/>
  <c r="R16" i="165" s="1"/>
  <c r="Q16" i="165" s="1"/>
  <c r="J27" i="164"/>
  <c r="L27" i="164"/>
  <c r="M27" i="164"/>
  <c r="N27" i="164" s="1"/>
  <c r="R27" i="164" s="1"/>
  <c r="Q27" i="164" s="1"/>
  <c r="L11" i="164"/>
  <c r="M11" i="164"/>
  <c r="N11" i="164" s="1"/>
  <c r="R11" i="164" s="1"/>
  <c r="Q11" i="164" s="1"/>
  <c r="L25" i="166"/>
  <c r="M25" i="166"/>
  <c r="N25" i="166" s="1"/>
  <c r="R25" i="166" s="1"/>
  <c r="Q25" i="166" s="1"/>
  <c r="J41" i="166"/>
  <c r="L41" i="166"/>
  <c r="P44" i="142"/>
  <c r="H49" i="161"/>
  <c r="L24" i="159"/>
  <c r="J24" i="159"/>
  <c r="L48" i="159"/>
  <c r="J48" i="159"/>
  <c r="M48" i="159"/>
  <c r="M42" i="165"/>
  <c r="N42" i="165" s="1"/>
  <c r="R42" i="165" s="1"/>
  <c r="Q42" i="165" s="1"/>
  <c r="J42" i="165"/>
  <c r="J37" i="165"/>
  <c r="M37" i="165"/>
  <c r="N37" i="165" s="1"/>
  <c r="R37" i="165" s="1"/>
  <c r="Q37" i="165" s="1"/>
  <c r="J5" i="165"/>
  <c r="L5" i="165"/>
  <c r="L43" i="166"/>
  <c r="J43" i="166"/>
  <c r="M43" i="166"/>
  <c r="Q49" i="141"/>
  <c r="J12" i="161"/>
  <c r="D19" i="160"/>
  <c r="J53" i="166"/>
  <c r="M53" i="166"/>
  <c r="N53" i="166" s="1"/>
  <c r="R53" i="166" s="1"/>
  <c r="Q53" i="166" s="1"/>
  <c r="L53" i="166"/>
  <c r="J49" i="165"/>
  <c r="L49" i="165"/>
  <c r="M49" i="165"/>
  <c r="N49" i="165" s="1"/>
  <c r="R49" i="165" s="1"/>
  <c r="Q49" i="165" s="1"/>
  <c r="M21" i="165"/>
  <c r="J21" i="165"/>
  <c r="L47" i="164"/>
  <c r="M47" i="164"/>
  <c r="J47" i="164"/>
  <c r="L51" i="164"/>
  <c r="J51" i="164"/>
  <c r="M51" i="164"/>
  <c r="M7" i="158"/>
  <c r="J7" i="158"/>
  <c r="L7" i="158"/>
  <c r="H6" i="160" s="1"/>
  <c r="J38" i="166"/>
  <c r="M38" i="166"/>
  <c r="N38" i="166" s="1"/>
  <c r="R38" i="166" s="1"/>
  <c r="Q38" i="166" s="1"/>
  <c r="L19" i="164"/>
  <c r="J19" i="164"/>
  <c r="M19" i="164"/>
  <c r="K16" i="107"/>
  <c r="L45" i="117"/>
  <c r="M45" i="117" s="1"/>
  <c r="Q45" i="117" s="1"/>
  <c r="P45" i="117" s="1"/>
  <c r="J45" i="117"/>
  <c r="M31" i="125"/>
  <c r="L13" i="158"/>
  <c r="M25" i="164"/>
  <c r="L35" i="165"/>
  <c r="M35" i="165"/>
  <c r="M50" i="164"/>
  <c r="L50" i="164"/>
  <c r="J50" i="164"/>
  <c r="L53" i="164"/>
  <c r="J53" i="164"/>
  <c r="M53" i="164"/>
  <c r="L22" i="165"/>
  <c r="J22" i="165"/>
  <c r="M22" i="165"/>
  <c r="N22" i="165" s="1"/>
  <c r="R22" i="165" s="1"/>
  <c r="Q22" i="165" s="1"/>
  <c r="J18" i="157"/>
  <c r="L18" i="157"/>
  <c r="J15" i="165"/>
  <c r="M15" i="165"/>
  <c r="N15" i="165" s="1"/>
  <c r="R15" i="165" s="1"/>
  <c r="Q15" i="165" s="1"/>
  <c r="L15" i="165"/>
  <c r="M13" i="158"/>
  <c r="M19" i="165"/>
  <c r="N19" i="165" s="1"/>
  <c r="R19" i="165" s="1"/>
  <c r="Q19" i="165" s="1"/>
  <c r="L19" i="165"/>
  <c r="L40" i="165"/>
  <c r="M40" i="165"/>
  <c r="N40" i="165" s="1"/>
  <c r="R40" i="165" s="1"/>
  <c r="Q40" i="165" s="1"/>
  <c r="J34" i="164"/>
  <c r="L34" i="164"/>
  <c r="M34" i="164"/>
  <c r="J34" i="166"/>
  <c r="L34" i="166"/>
  <c r="M34" i="166"/>
  <c r="N34" i="166" s="1"/>
  <c r="R34" i="166" s="1"/>
  <c r="Q34" i="166" s="1"/>
  <c r="J48" i="158"/>
  <c r="L48" i="158"/>
  <c r="L26" i="159"/>
  <c r="J26" i="159"/>
  <c r="M26" i="159"/>
  <c r="L11" i="137"/>
  <c r="M11" i="137" s="1"/>
  <c r="Q11" i="137" s="1"/>
  <c r="P11" i="137" s="1"/>
  <c r="J11" i="137"/>
  <c r="K36" i="148"/>
  <c r="H45" i="105"/>
  <c r="L48" i="136"/>
  <c r="F10" i="154"/>
  <c r="J19" i="149"/>
  <c r="L19" i="149"/>
  <c r="L44" i="149"/>
  <c r="J44" i="149"/>
  <c r="F36" i="150"/>
  <c r="H6" i="121"/>
  <c r="L49" i="105"/>
  <c r="J49" i="105"/>
  <c r="K21" i="99"/>
  <c r="F29" i="124"/>
  <c r="L46" i="127"/>
  <c r="J46" i="127"/>
  <c r="K27" i="173"/>
  <c r="K20" i="147"/>
  <c r="L28" i="141"/>
  <c r="J28" i="141"/>
  <c r="L16" i="104"/>
  <c r="M16" i="104" s="1"/>
  <c r="Q16" i="104" s="1"/>
  <c r="P16" i="104" s="1"/>
  <c r="J16" i="104"/>
  <c r="F11" i="147"/>
  <c r="K45" i="147"/>
  <c r="F42" i="155" s="1"/>
  <c r="Q50" i="148"/>
  <c r="P50" i="148" s="1"/>
  <c r="J10" i="150"/>
  <c r="L10" i="150"/>
  <c r="J43" i="103"/>
  <c r="L43" i="103"/>
  <c r="L7" i="149"/>
  <c r="J7" i="149"/>
  <c r="H21" i="149"/>
  <c r="L23" i="102"/>
  <c r="J23" i="102"/>
  <c r="J47" i="150"/>
  <c r="H8" i="103"/>
  <c r="Q34" i="147"/>
  <c r="K47" i="147"/>
  <c r="K5" i="153"/>
  <c r="J44" i="150"/>
  <c r="L44" i="150"/>
  <c r="M44" i="150" s="1"/>
  <c r="Q44" i="150" s="1"/>
  <c r="P44" i="150" s="1"/>
  <c r="K11" i="136"/>
  <c r="K35" i="147"/>
  <c r="F32" i="155" s="1"/>
  <c r="H14" i="149"/>
  <c r="J19" i="151"/>
  <c r="L19" i="151"/>
  <c r="M19" i="151" s="1"/>
  <c r="Q19" i="151" s="1"/>
  <c r="P19" i="151" s="1"/>
  <c r="K21" i="103"/>
  <c r="K27" i="125"/>
  <c r="F25" i="145"/>
  <c r="L26" i="141"/>
  <c r="J43" i="99"/>
  <c r="L43" i="99"/>
  <c r="J31" i="125"/>
  <c r="J5" i="104"/>
  <c r="L5" i="104"/>
  <c r="J27" i="116"/>
  <c r="L27" i="116"/>
  <c r="Q25" i="148"/>
  <c r="P25" i="148" s="1"/>
  <c r="Q30" i="131"/>
  <c r="L28" i="99"/>
  <c r="J28" i="99"/>
  <c r="L31" i="100"/>
  <c r="M31" i="100" s="1"/>
  <c r="Q31" i="100" s="1"/>
  <c r="P31" i="100" s="1"/>
  <c r="J31" i="100"/>
  <c r="Q43" i="148"/>
  <c r="L17" i="149"/>
  <c r="M17" i="149" s="1"/>
  <c r="J17" i="149"/>
  <c r="J14" i="151"/>
  <c r="L14" i="151"/>
  <c r="M14" i="151" s="1"/>
  <c r="Q14" i="151" s="1"/>
  <c r="P14" i="151" s="1"/>
  <c r="H28" i="103"/>
  <c r="K18" i="147"/>
  <c r="P48" i="177"/>
  <c r="H17" i="134"/>
  <c r="H27" i="147"/>
  <c r="F49" i="143"/>
  <c r="H29" i="133"/>
  <c r="E28" i="140" s="1"/>
  <c r="L22" i="150"/>
  <c r="J22" i="150"/>
  <c r="J33" i="147"/>
  <c r="L33" i="147"/>
  <c r="K25" i="150"/>
  <c r="F22" i="155" s="1"/>
  <c r="L15" i="99"/>
  <c r="J15" i="99"/>
  <c r="F27" i="115"/>
  <c r="L28" i="171"/>
  <c r="M28" i="171" s="1"/>
  <c r="Q28" i="171" s="1"/>
  <c r="P28" i="171" s="1"/>
  <c r="J28" i="171"/>
  <c r="J17" i="143"/>
  <c r="L20" i="124"/>
  <c r="J20" i="124"/>
  <c r="K8" i="125"/>
  <c r="F5" i="132" s="1"/>
  <c r="D4" i="132" s="1"/>
  <c r="H33" i="116"/>
  <c r="H41" i="108"/>
  <c r="L42" i="113"/>
  <c r="J42" i="113"/>
  <c r="F39" i="147"/>
  <c r="L18" i="124"/>
  <c r="F44" i="116"/>
  <c r="J26" i="105"/>
  <c r="L26" i="105"/>
  <c r="L52" i="121"/>
  <c r="L25" i="105"/>
  <c r="J25" i="105"/>
  <c r="J6" i="147"/>
  <c r="L8" i="124"/>
  <c r="J8" i="124"/>
  <c r="K21" i="124"/>
  <c r="J14" i="142"/>
  <c r="F13" i="145"/>
  <c r="B37" i="123"/>
  <c r="H27" i="134"/>
  <c r="K22" i="99"/>
  <c r="F19" i="98" s="1"/>
  <c r="F20" i="110"/>
  <c r="C19" i="123"/>
  <c r="J21" i="112"/>
  <c r="L21" i="112"/>
  <c r="M21" i="112" s="1"/>
  <c r="Q21" i="112" s="1"/>
  <c r="P21" i="112" s="1"/>
  <c r="J23" i="177"/>
  <c r="L35" i="121"/>
  <c r="M35" i="121" s="1"/>
  <c r="Q35" i="121" s="1"/>
  <c r="P35" i="121" s="1"/>
  <c r="L13" i="121"/>
  <c r="M13" i="121" s="1"/>
  <c r="Q13" i="121" s="1"/>
  <c r="P13" i="121" s="1"/>
  <c r="L34" i="115"/>
  <c r="J34" i="115"/>
  <c r="J43" i="116"/>
  <c r="L43" i="116"/>
  <c r="M43" i="116" s="1"/>
  <c r="Q43" i="116" s="1"/>
  <c r="P43" i="116" s="1"/>
  <c r="L8" i="141"/>
  <c r="J8" i="141"/>
  <c r="L44" i="119"/>
  <c r="M44" i="119" s="1"/>
  <c r="Q44" i="119" s="1"/>
  <c r="P44" i="119" s="1"/>
  <c r="J44" i="119"/>
  <c r="J18" i="142"/>
  <c r="L19" i="129"/>
  <c r="J19" i="129"/>
  <c r="F51" i="133"/>
  <c r="D50" i="140" s="1"/>
  <c r="J35" i="127"/>
  <c r="L35" i="127"/>
  <c r="B12" i="123"/>
  <c r="H30" i="99"/>
  <c r="B33" i="123"/>
  <c r="K53" i="136"/>
  <c r="B10" i="123"/>
  <c r="L22" i="131"/>
  <c r="J22" i="131"/>
  <c r="J26" i="144"/>
  <c r="L26" i="144"/>
  <c r="M26" i="144" s="1"/>
  <c r="Q26" i="144" s="1"/>
  <c r="P26" i="144" s="1"/>
  <c r="F7" i="126"/>
  <c r="L53" i="121"/>
  <c r="M53" i="121" s="1"/>
  <c r="Q53" i="121" s="1"/>
  <c r="P53" i="121" s="1"/>
  <c r="D35" i="168" l="1"/>
  <c r="L41" i="164"/>
  <c r="F36" i="167"/>
  <c r="M41" i="164"/>
  <c r="J17" i="164"/>
  <c r="M17" i="164"/>
  <c r="N17" i="164" s="1"/>
  <c r="R17" i="164" s="1"/>
  <c r="Q17" i="164" s="1"/>
  <c r="L17" i="164"/>
  <c r="D11" i="168"/>
  <c r="F18" i="167"/>
  <c r="D18" i="168"/>
  <c r="H13" i="161"/>
  <c r="L48" i="161"/>
  <c r="J48" i="161"/>
  <c r="E20" i="168"/>
  <c r="M21" i="161"/>
  <c r="N21" i="161" s="1"/>
  <c r="R21" i="161" s="1"/>
  <c r="Q21" i="161" s="1"/>
  <c r="L21" i="161"/>
  <c r="D38" i="168"/>
  <c r="D20" i="168"/>
  <c r="D49" i="168"/>
  <c r="D6" i="168"/>
  <c r="D5" i="168"/>
  <c r="D45" i="168"/>
  <c r="D42" i="168"/>
  <c r="L8" i="178"/>
  <c r="D33" i="168"/>
  <c r="D29" i="168"/>
  <c r="E53" i="168"/>
  <c r="D12" i="168"/>
  <c r="G7" i="160"/>
  <c r="D7" i="168"/>
  <c r="D25" i="168"/>
  <c r="I39" i="160"/>
  <c r="H41" i="160"/>
  <c r="E14" i="168"/>
  <c r="D28" i="168"/>
  <c r="E46" i="168"/>
  <c r="E48" i="160"/>
  <c r="E49" i="168"/>
  <c r="E7" i="160"/>
  <c r="H53" i="160"/>
  <c r="I53" i="160"/>
  <c r="L19" i="158"/>
  <c r="E18" i="160"/>
  <c r="M19" i="158"/>
  <c r="N19" i="158" s="1"/>
  <c r="R19" i="158" s="1"/>
  <c r="Q19" i="158" s="1"/>
  <c r="L35" i="158"/>
  <c r="D14" i="168"/>
  <c r="M35" i="158"/>
  <c r="N35" i="158" s="1"/>
  <c r="R35" i="158" s="1"/>
  <c r="Q35" i="158" s="1"/>
  <c r="G34" i="160"/>
  <c r="F34" i="160" s="1"/>
  <c r="D8" i="168"/>
  <c r="H49" i="160"/>
  <c r="D22" i="168"/>
  <c r="J8" i="158"/>
  <c r="L8" i="158"/>
  <c r="M8" i="158"/>
  <c r="N8" i="158" s="1"/>
  <c r="R8" i="158" s="1"/>
  <c r="Q8" i="158" s="1"/>
  <c r="D39" i="168"/>
  <c r="K34" i="158"/>
  <c r="E33" i="160"/>
  <c r="H39" i="160"/>
  <c r="D27" i="168"/>
  <c r="G50" i="160"/>
  <c r="F50" i="160" s="1"/>
  <c r="B17" i="169"/>
  <c r="J51" i="158"/>
  <c r="I19" i="160"/>
  <c r="G14" i="160"/>
  <c r="F14" i="160" s="1"/>
  <c r="E43" i="168"/>
  <c r="D40" i="168"/>
  <c r="H7" i="160"/>
  <c r="L15" i="157"/>
  <c r="H14" i="160"/>
  <c r="E28" i="168"/>
  <c r="H19" i="160"/>
  <c r="M32" i="157"/>
  <c r="N32" i="157" s="1"/>
  <c r="R32" i="157" s="1"/>
  <c r="Q32" i="157" s="1"/>
  <c r="J32" i="157"/>
  <c r="D48" i="168"/>
  <c r="H8" i="160"/>
  <c r="D23" i="168"/>
  <c r="L30" i="157"/>
  <c r="H29" i="160" s="1"/>
  <c r="J30" i="157"/>
  <c r="M30" i="157"/>
  <c r="N30" i="157" s="1"/>
  <c r="R30" i="157" s="1"/>
  <c r="Q30" i="157" s="1"/>
  <c r="J8" i="151"/>
  <c r="J52" i="147"/>
  <c r="L52" i="147"/>
  <c r="M52" i="147" s="1"/>
  <c r="Q52" i="147" s="1"/>
  <c r="P52" i="147" s="1"/>
  <c r="L46" i="133"/>
  <c r="G45" i="140"/>
  <c r="K12" i="133"/>
  <c r="E11" i="140"/>
  <c r="H8" i="133"/>
  <c r="D7" i="140"/>
  <c r="H17" i="133"/>
  <c r="D16" i="140"/>
  <c r="L6" i="133"/>
  <c r="G5" i="140"/>
  <c r="H32" i="133"/>
  <c r="E31" i="140" s="1"/>
  <c r="D31" i="140"/>
  <c r="K18" i="133"/>
  <c r="E17" i="140"/>
  <c r="H41" i="133"/>
  <c r="D40" i="140"/>
  <c r="H20" i="133"/>
  <c r="D19" i="140"/>
  <c r="H13" i="133"/>
  <c r="D12" i="140"/>
  <c r="H48" i="133"/>
  <c r="D47" i="140"/>
  <c r="H39" i="133"/>
  <c r="D38" i="140"/>
  <c r="D38" i="146" s="1"/>
  <c r="L52" i="133"/>
  <c r="G51" i="140"/>
  <c r="J52" i="133"/>
  <c r="H43" i="133"/>
  <c r="D42" i="140"/>
  <c r="H42" i="133"/>
  <c r="D41" i="140"/>
  <c r="H35" i="133"/>
  <c r="E34" i="140" s="1"/>
  <c r="D34" i="140"/>
  <c r="H19" i="133"/>
  <c r="D18" i="140"/>
  <c r="D18" i="146" s="1"/>
  <c r="H21" i="133"/>
  <c r="E20" i="140" s="1"/>
  <c r="D20" i="140"/>
  <c r="H5" i="133"/>
  <c r="D4" i="140"/>
  <c r="D29" i="140"/>
  <c r="H30" i="133"/>
  <c r="H44" i="133"/>
  <c r="D43" i="140"/>
  <c r="D43" i="146" s="1"/>
  <c r="K36" i="133"/>
  <c r="E35" i="140"/>
  <c r="H31" i="133"/>
  <c r="D30" i="140"/>
  <c r="H15" i="133"/>
  <c r="D14" i="140"/>
  <c r="H34" i="133"/>
  <c r="D33" i="140"/>
  <c r="F50" i="145"/>
  <c r="L31" i="177"/>
  <c r="M31" i="177" s="1"/>
  <c r="Q31" i="177" s="1"/>
  <c r="P31" i="177" s="1"/>
  <c r="B21" i="169"/>
  <c r="B47" i="169"/>
  <c r="F33" i="145"/>
  <c r="J45" i="141"/>
  <c r="B24" i="169"/>
  <c r="B26" i="169"/>
  <c r="B27" i="169"/>
  <c r="B8" i="169"/>
  <c r="B4" i="169"/>
  <c r="G32" i="132"/>
  <c r="G34" i="132"/>
  <c r="G46" i="132"/>
  <c r="E23" i="132"/>
  <c r="G23" i="132"/>
  <c r="G40" i="132"/>
  <c r="F40" i="132" s="1"/>
  <c r="D39" i="132" s="1"/>
  <c r="C38" i="132" s="1"/>
  <c r="F35" i="132"/>
  <c r="D34" i="132" s="1"/>
  <c r="C33" i="132" s="1"/>
  <c r="E10" i="132"/>
  <c r="E31" i="132"/>
  <c r="G31" i="132"/>
  <c r="G33" i="132"/>
  <c r="E27" i="132"/>
  <c r="G27" i="132"/>
  <c r="E42" i="132"/>
  <c r="G42" i="132"/>
  <c r="H30" i="132"/>
  <c r="E50" i="132"/>
  <c r="E21" i="132"/>
  <c r="G21" i="132"/>
  <c r="F21" i="132" s="1"/>
  <c r="D20" i="132" s="1"/>
  <c r="C19" i="132" s="1"/>
  <c r="M47" i="129"/>
  <c r="L24" i="129"/>
  <c r="M7" i="129"/>
  <c r="M6" i="129"/>
  <c r="H5" i="132"/>
  <c r="L38" i="129"/>
  <c r="M52" i="129"/>
  <c r="H51" i="132"/>
  <c r="M44" i="129"/>
  <c r="M34" i="129"/>
  <c r="M43" i="129"/>
  <c r="M12" i="129"/>
  <c r="H11" i="132"/>
  <c r="L11" i="129"/>
  <c r="M28" i="129"/>
  <c r="J46" i="129"/>
  <c r="G45" i="132"/>
  <c r="F45" i="132" s="1"/>
  <c r="D44" i="132" s="1"/>
  <c r="C43" i="132" s="1"/>
  <c r="M42" i="129"/>
  <c r="M25" i="129"/>
  <c r="J45" i="129"/>
  <c r="M8" i="129"/>
  <c r="H7" i="132"/>
  <c r="M10" i="129"/>
  <c r="G14" i="132"/>
  <c r="J15" i="129"/>
  <c r="L15" i="129"/>
  <c r="J16" i="129"/>
  <c r="G15" i="132"/>
  <c r="F15" i="132" s="1"/>
  <c r="D14" i="132" s="1"/>
  <c r="C13" i="132" s="1"/>
  <c r="L16" i="129"/>
  <c r="M35" i="129"/>
  <c r="H34" i="132"/>
  <c r="L45" i="129"/>
  <c r="J30" i="129"/>
  <c r="J22" i="129"/>
  <c r="M21" i="129"/>
  <c r="J37" i="129"/>
  <c r="J40" i="129"/>
  <c r="G39" i="132"/>
  <c r="M49" i="129"/>
  <c r="H48" i="132"/>
  <c r="M40" i="129"/>
  <c r="H39" i="132"/>
  <c r="E38" i="132" s="1"/>
  <c r="L30" i="129"/>
  <c r="L22" i="129"/>
  <c r="M32" i="129"/>
  <c r="M53" i="129"/>
  <c r="M17" i="129"/>
  <c r="M39" i="129"/>
  <c r="M37" i="129"/>
  <c r="M14" i="129"/>
  <c r="H13" i="132"/>
  <c r="J13" i="129"/>
  <c r="M9" i="129"/>
  <c r="H8" i="132"/>
  <c r="Q31" i="129"/>
  <c r="I30" i="132"/>
  <c r="H54" i="129"/>
  <c r="D53" i="132"/>
  <c r="C52" i="132" s="1"/>
  <c r="C52" i="169" s="1"/>
  <c r="M36" i="129"/>
  <c r="H35" i="132"/>
  <c r="L13" i="129"/>
  <c r="M29" i="129"/>
  <c r="L46" i="129"/>
  <c r="J38" i="129"/>
  <c r="M33" i="129"/>
  <c r="M20" i="129"/>
  <c r="H19" i="132"/>
  <c r="M50" i="129"/>
  <c r="H49" i="132"/>
  <c r="E48" i="132" s="1"/>
  <c r="M18" i="129"/>
  <c r="H17" i="132"/>
  <c r="M23" i="129"/>
  <c r="J48" i="129"/>
  <c r="L48" i="129"/>
  <c r="L27" i="129"/>
  <c r="G26" i="132"/>
  <c r="J27" i="129"/>
  <c r="L51" i="129"/>
  <c r="G50" i="132"/>
  <c r="J12" i="129"/>
  <c r="G11" i="132"/>
  <c r="M41" i="129"/>
  <c r="M26" i="129"/>
  <c r="M5" i="129"/>
  <c r="H4" i="132"/>
  <c r="C26" i="146"/>
  <c r="B49" i="169"/>
  <c r="C10" i="146"/>
  <c r="C14" i="146"/>
  <c r="B32" i="169"/>
  <c r="J54" i="136"/>
  <c r="L54" i="136"/>
  <c r="C30" i="146"/>
  <c r="B52" i="169"/>
  <c r="B16" i="169"/>
  <c r="D16" i="146"/>
  <c r="D21" i="146"/>
  <c r="H25" i="133"/>
  <c r="E24" i="140" s="1"/>
  <c r="C27" i="146"/>
  <c r="C22" i="146"/>
  <c r="B44" i="169"/>
  <c r="H26" i="133"/>
  <c r="E25" i="140" s="1"/>
  <c r="D29" i="146"/>
  <c r="J48" i="131"/>
  <c r="L39" i="131"/>
  <c r="M39" i="131" s="1"/>
  <c r="Q39" i="131" s="1"/>
  <c r="P39" i="131" s="1"/>
  <c r="J39" i="131"/>
  <c r="J38" i="131"/>
  <c r="L38" i="131"/>
  <c r="M38" i="131" s="1"/>
  <c r="Q38" i="131" s="1"/>
  <c r="P38" i="131" s="1"/>
  <c r="J14" i="131"/>
  <c r="L14" i="131"/>
  <c r="M14" i="131" s="1"/>
  <c r="Q14" i="131" s="1"/>
  <c r="P14" i="131" s="1"/>
  <c r="J24" i="131"/>
  <c r="L24" i="131"/>
  <c r="M24" i="131" s="1"/>
  <c r="Q24" i="131" s="1"/>
  <c r="P24" i="131" s="1"/>
  <c r="L47" i="130"/>
  <c r="M47" i="130" s="1"/>
  <c r="Q47" i="130" s="1"/>
  <c r="P47" i="130" s="1"/>
  <c r="J45" i="130"/>
  <c r="L45" i="130"/>
  <c r="M45" i="130" s="1"/>
  <c r="Q45" i="130" s="1"/>
  <c r="P45" i="130" s="1"/>
  <c r="J40" i="130"/>
  <c r="L40" i="130"/>
  <c r="M40" i="130" s="1"/>
  <c r="Q40" i="130" s="1"/>
  <c r="P40" i="130" s="1"/>
  <c r="J13" i="130"/>
  <c r="L13" i="130"/>
  <c r="M13" i="130" s="1"/>
  <c r="Q13" i="130" s="1"/>
  <c r="P13" i="130" s="1"/>
  <c r="J8" i="130"/>
  <c r="L8" i="130"/>
  <c r="M8" i="130" s="1"/>
  <c r="Q8" i="130" s="1"/>
  <c r="P8" i="130" s="1"/>
  <c r="F33" i="132"/>
  <c r="D32" i="132" s="1"/>
  <c r="C31" i="132" s="1"/>
  <c r="L39" i="127"/>
  <c r="M39" i="127" s="1"/>
  <c r="Q39" i="127" s="1"/>
  <c r="P39" i="127" s="1"/>
  <c r="L49" i="127"/>
  <c r="M49" i="127" s="1"/>
  <c r="Q49" i="127" s="1"/>
  <c r="P49" i="127" s="1"/>
  <c r="J11" i="127"/>
  <c r="L11" i="127"/>
  <c r="M11" i="127" s="1"/>
  <c r="Q11" i="127" s="1"/>
  <c r="P11" i="127" s="1"/>
  <c r="J18" i="127"/>
  <c r="L18" i="127"/>
  <c r="M18" i="127" s="1"/>
  <c r="Q18" i="127" s="1"/>
  <c r="P18" i="127" s="1"/>
  <c r="L42" i="127"/>
  <c r="M42" i="127" s="1"/>
  <c r="C37" i="146"/>
  <c r="D28" i="146"/>
  <c r="E4" i="168"/>
  <c r="B37" i="169"/>
  <c r="C12" i="146"/>
  <c r="B9" i="169"/>
  <c r="J28" i="125"/>
  <c r="J10" i="125"/>
  <c r="L10" i="125"/>
  <c r="M10" i="125" s="1"/>
  <c r="Q10" i="125" s="1"/>
  <c r="P10" i="125" s="1"/>
  <c r="L24" i="124"/>
  <c r="M24" i="124" s="1"/>
  <c r="Q24" i="124" s="1"/>
  <c r="P24" i="124" s="1"/>
  <c r="J24" i="124"/>
  <c r="P54" i="118"/>
  <c r="Q54" i="118"/>
  <c r="D26" i="146"/>
  <c r="C21" i="146"/>
  <c r="F51" i="122"/>
  <c r="J47" i="111"/>
  <c r="L47" i="111"/>
  <c r="M47" i="111" s="1"/>
  <c r="Q47" i="111" s="1"/>
  <c r="P47" i="111" s="1"/>
  <c r="L35" i="111"/>
  <c r="M35" i="111" s="1"/>
  <c r="Q35" i="111" s="1"/>
  <c r="P35" i="111" s="1"/>
  <c r="J35" i="111"/>
  <c r="J34" i="111"/>
  <c r="L34" i="111"/>
  <c r="M34" i="111" s="1"/>
  <c r="Q34" i="111" s="1"/>
  <c r="P34" i="111" s="1"/>
  <c r="J33" i="111"/>
  <c r="L33" i="111"/>
  <c r="M33" i="111" s="1"/>
  <c r="Q33" i="111" s="1"/>
  <c r="P33" i="111" s="1"/>
  <c r="J39" i="111"/>
  <c r="L39" i="111"/>
  <c r="M39" i="111" s="1"/>
  <c r="Q39" i="111" s="1"/>
  <c r="P39" i="111" s="1"/>
  <c r="E51" i="123"/>
  <c r="E38" i="123"/>
  <c r="C21" i="123"/>
  <c r="C48" i="123"/>
  <c r="C33" i="123"/>
  <c r="B29" i="169"/>
  <c r="C34" i="123"/>
  <c r="C30" i="123"/>
  <c r="C29" i="123"/>
  <c r="L55" i="100"/>
  <c r="M55" i="100" s="1"/>
  <c r="Q55" i="100" s="1"/>
  <c r="P55" i="100" s="1"/>
  <c r="J55" i="100"/>
  <c r="D40" i="123"/>
  <c r="C24" i="123"/>
  <c r="C43" i="123"/>
  <c r="E30" i="123"/>
  <c r="B22" i="169"/>
  <c r="D10" i="123"/>
  <c r="D29" i="123"/>
  <c r="D9" i="123"/>
  <c r="H26" i="99"/>
  <c r="D23" i="123"/>
  <c r="B25" i="169"/>
  <c r="F4" i="167"/>
  <c r="J7" i="166"/>
  <c r="L7" i="166"/>
  <c r="M7" i="166"/>
  <c r="N7" i="166" s="1"/>
  <c r="R7" i="166" s="1"/>
  <c r="Q7" i="166" s="1"/>
  <c r="K50" i="166"/>
  <c r="E11" i="168"/>
  <c r="F47" i="167"/>
  <c r="D16" i="168"/>
  <c r="H19" i="166"/>
  <c r="J9" i="166"/>
  <c r="M9" i="166"/>
  <c r="N9" i="166" s="1"/>
  <c r="R9" i="166" s="1"/>
  <c r="Q9" i="166" s="1"/>
  <c r="L9" i="166"/>
  <c r="E9" i="168"/>
  <c r="J23" i="165"/>
  <c r="M23" i="165"/>
  <c r="N23" i="165" s="1"/>
  <c r="R23" i="165" s="1"/>
  <c r="Q23" i="165" s="1"/>
  <c r="L23" i="165"/>
  <c r="B41" i="169"/>
  <c r="E35" i="168"/>
  <c r="B12" i="169"/>
  <c r="L38" i="165"/>
  <c r="M38" i="165"/>
  <c r="N38" i="165" s="1"/>
  <c r="R38" i="165" s="1"/>
  <c r="Q38" i="165" s="1"/>
  <c r="J38" i="165"/>
  <c r="D19" i="168"/>
  <c r="E36" i="168"/>
  <c r="E31" i="168"/>
  <c r="B30" i="169"/>
  <c r="J39" i="164"/>
  <c r="M39" i="164"/>
  <c r="N39" i="164" s="1"/>
  <c r="R39" i="164" s="1"/>
  <c r="Q39" i="164" s="1"/>
  <c r="L39" i="164"/>
  <c r="J21" i="164"/>
  <c r="L21" i="164"/>
  <c r="M21" i="164"/>
  <c r="N21" i="164" s="1"/>
  <c r="R21" i="164" s="1"/>
  <c r="Q21" i="164" s="1"/>
  <c r="D37" i="168"/>
  <c r="K36" i="164"/>
  <c r="D9" i="168"/>
  <c r="D10" i="168"/>
  <c r="J42" i="162"/>
  <c r="L42" i="162"/>
  <c r="M42" i="162"/>
  <c r="N42" i="162" s="1"/>
  <c r="R42" i="162" s="1"/>
  <c r="Q42" i="162" s="1"/>
  <c r="L53" i="162"/>
  <c r="J53" i="162"/>
  <c r="M53" i="162"/>
  <c r="N53" i="162" s="1"/>
  <c r="R53" i="162" s="1"/>
  <c r="Q53" i="162" s="1"/>
  <c r="E37" i="168"/>
  <c r="D41" i="168"/>
  <c r="K43" i="162"/>
  <c r="E40" i="168"/>
  <c r="E29" i="168"/>
  <c r="K32" i="162"/>
  <c r="E39" i="168"/>
  <c r="J26" i="162"/>
  <c r="L26" i="162"/>
  <c r="M26" i="162"/>
  <c r="N26" i="162" s="1"/>
  <c r="R26" i="162" s="1"/>
  <c r="Q26" i="162" s="1"/>
  <c r="J52" i="162"/>
  <c r="M52" i="162"/>
  <c r="N52" i="162" s="1"/>
  <c r="R52" i="162" s="1"/>
  <c r="L52" i="162"/>
  <c r="D36" i="168"/>
  <c r="L40" i="162"/>
  <c r="J40" i="162"/>
  <c r="M40" i="162"/>
  <c r="N40" i="162" s="1"/>
  <c r="F37" i="167"/>
  <c r="E41" i="168"/>
  <c r="D32" i="168"/>
  <c r="E6" i="168"/>
  <c r="B6" i="169"/>
  <c r="J25" i="161"/>
  <c r="M25" i="161"/>
  <c r="N25" i="161" s="1"/>
  <c r="R25" i="161" s="1"/>
  <c r="Q25" i="161" s="1"/>
  <c r="L25" i="161"/>
  <c r="D24" i="168"/>
  <c r="K37" i="161"/>
  <c r="E34" i="168"/>
  <c r="L19" i="161"/>
  <c r="J19" i="161"/>
  <c r="M19" i="161"/>
  <c r="N19" i="161" s="1"/>
  <c r="R19" i="161" s="1"/>
  <c r="Q19" i="161" s="1"/>
  <c r="K45" i="161"/>
  <c r="K8" i="161"/>
  <c r="E5" i="168"/>
  <c r="B36" i="169"/>
  <c r="H20" i="161"/>
  <c r="D17" i="168"/>
  <c r="K10" i="161"/>
  <c r="E10" i="168"/>
  <c r="M17" i="161"/>
  <c r="N17" i="161" s="1"/>
  <c r="R17" i="161" s="1"/>
  <c r="Q17" i="161" s="1"/>
  <c r="J17" i="161"/>
  <c r="L17" i="161"/>
  <c r="E19" i="168"/>
  <c r="E22" i="168"/>
  <c r="M45" i="178"/>
  <c r="J45" i="178"/>
  <c r="L45" i="178"/>
  <c r="H44" i="160" s="1"/>
  <c r="G44" i="160"/>
  <c r="F44" i="160" s="1"/>
  <c r="E50" i="168"/>
  <c r="J13" i="159"/>
  <c r="L13" i="159"/>
  <c r="H12" i="160" s="1"/>
  <c r="M13" i="159"/>
  <c r="N13" i="159" s="1"/>
  <c r="R13" i="159" s="1"/>
  <c r="Q13" i="159" s="1"/>
  <c r="G12" i="160"/>
  <c r="F12" i="160" s="1"/>
  <c r="J18" i="159"/>
  <c r="L18" i="159"/>
  <c r="H17" i="160" s="1"/>
  <c r="M18" i="159"/>
  <c r="L31" i="159"/>
  <c r="H30" i="160" s="1"/>
  <c r="J31" i="159"/>
  <c r="M31" i="159"/>
  <c r="N31" i="159" s="1"/>
  <c r="R31" i="159" s="1"/>
  <c r="Q31" i="159" s="1"/>
  <c r="G30" i="160"/>
  <c r="F30" i="160" s="1"/>
  <c r="L23" i="159"/>
  <c r="H22" i="160" s="1"/>
  <c r="J23" i="159"/>
  <c r="G22" i="160"/>
  <c r="F22" i="160" s="1"/>
  <c r="M23" i="159"/>
  <c r="F10" i="160"/>
  <c r="M43" i="159"/>
  <c r="G42" i="160"/>
  <c r="J43" i="159"/>
  <c r="L43" i="159"/>
  <c r="H42" i="160" s="1"/>
  <c r="M38" i="159"/>
  <c r="N38" i="159" s="1"/>
  <c r="R38" i="159" s="1"/>
  <c r="Q38" i="159" s="1"/>
  <c r="G37" i="160"/>
  <c r="L38" i="159"/>
  <c r="H37" i="160" s="1"/>
  <c r="J38" i="159"/>
  <c r="B23" i="169"/>
  <c r="L49" i="158"/>
  <c r="J49" i="158"/>
  <c r="M49" i="158"/>
  <c r="N49" i="158" s="1"/>
  <c r="R49" i="158" s="1"/>
  <c r="Q49" i="158" s="1"/>
  <c r="K28" i="158"/>
  <c r="E27" i="160"/>
  <c r="J39" i="160"/>
  <c r="G36" i="160"/>
  <c r="L37" i="158"/>
  <c r="H36" i="160" s="1"/>
  <c r="M37" i="158"/>
  <c r="N37" i="158" s="1"/>
  <c r="R37" i="158" s="1"/>
  <c r="Q37" i="158" s="1"/>
  <c r="J37" i="158"/>
  <c r="J44" i="158"/>
  <c r="M44" i="158"/>
  <c r="N44" i="158" s="1"/>
  <c r="R44" i="158" s="1"/>
  <c r="Q44" i="158" s="1"/>
  <c r="L44" i="158"/>
  <c r="H43" i="160" s="1"/>
  <c r="G43" i="160"/>
  <c r="Q43" i="158"/>
  <c r="G45" i="160"/>
  <c r="F45" i="160" s="1"/>
  <c r="M46" i="158"/>
  <c r="N46" i="158" s="1"/>
  <c r="R46" i="158" s="1"/>
  <c r="Q46" i="158" s="1"/>
  <c r="L46" i="158"/>
  <c r="H45" i="160" s="1"/>
  <c r="J46" i="158"/>
  <c r="I28" i="160"/>
  <c r="N29" i="158"/>
  <c r="M25" i="158"/>
  <c r="J25" i="158"/>
  <c r="L25" i="158"/>
  <c r="H24" i="160" s="1"/>
  <c r="H10" i="160"/>
  <c r="J22" i="157"/>
  <c r="M22" i="157"/>
  <c r="L22" i="157"/>
  <c r="H21" i="160" s="1"/>
  <c r="G21" i="160"/>
  <c r="F21" i="160" s="1"/>
  <c r="D21" i="168"/>
  <c r="M5" i="157"/>
  <c r="N5" i="157" s="1"/>
  <c r="R5" i="157" s="1"/>
  <c r="Q5" i="157" s="1"/>
  <c r="J5" i="157"/>
  <c r="L5" i="157"/>
  <c r="H4" i="160" s="1"/>
  <c r="G4" i="160"/>
  <c r="K48" i="157"/>
  <c r="E47" i="160"/>
  <c r="N50" i="157"/>
  <c r="I49" i="160"/>
  <c r="N42" i="157"/>
  <c r="I41" i="160"/>
  <c r="F7" i="160"/>
  <c r="F41" i="160"/>
  <c r="G41" i="168"/>
  <c r="F41" i="168" s="1"/>
  <c r="Q29" i="157"/>
  <c r="K24" i="157"/>
  <c r="E23" i="160"/>
  <c r="E23" i="168" s="1"/>
  <c r="R18" i="157"/>
  <c r="L32" i="153"/>
  <c r="M32" i="153" s="1"/>
  <c r="Q32" i="153" s="1"/>
  <c r="P32" i="153" s="1"/>
  <c r="J32" i="153"/>
  <c r="L22" i="153"/>
  <c r="M22" i="153" s="1"/>
  <c r="Q22" i="153" s="1"/>
  <c r="P22" i="153" s="1"/>
  <c r="J22" i="153"/>
  <c r="H26" i="152"/>
  <c r="K34" i="151"/>
  <c r="L43" i="151"/>
  <c r="M43" i="151" s="1"/>
  <c r="Q43" i="151" s="1"/>
  <c r="P43" i="151" s="1"/>
  <c r="J43" i="151"/>
  <c r="J46" i="151"/>
  <c r="L46" i="151"/>
  <c r="M46" i="151" s="1"/>
  <c r="Q46" i="151" s="1"/>
  <c r="P46" i="151" s="1"/>
  <c r="L18" i="151"/>
  <c r="M18" i="151" s="1"/>
  <c r="Q18" i="151" s="1"/>
  <c r="P18" i="151" s="1"/>
  <c r="J18" i="151"/>
  <c r="L31" i="151"/>
  <c r="M31" i="151" s="1"/>
  <c r="Q31" i="151" s="1"/>
  <c r="P31" i="151" s="1"/>
  <c r="J31" i="151"/>
  <c r="J48" i="150"/>
  <c r="L48" i="150"/>
  <c r="M48" i="150" s="1"/>
  <c r="Q48" i="150" s="1"/>
  <c r="P48" i="150" s="1"/>
  <c r="J20" i="150"/>
  <c r="L20" i="150"/>
  <c r="M20" i="150" s="1"/>
  <c r="Q20" i="150" s="1"/>
  <c r="P20" i="150" s="1"/>
  <c r="F5" i="155"/>
  <c r="L8" i="150"/>
  <c r="J8" i="150"/>
  <c r="K52" i="150"/>
  <c r="P26" i="150"/>
  <c r="K46" i="149"/>
  <c r="F43" i="155" s="1"/>
  <c r="L42" i="149"/>
  <c r="J42" i="149"/>
  <c r="K18" i="149"/>
  <c r="F15" i="155" s="1"/>
  <c r="L31" i="149"/>
  <c r="M31" i="149" s="1"/>
  <c r="Q31" i="149" s="1"/>
  <c r="P31" i="149" s="1"/>
  <c r="J31" i="149"/>
  <c r="K33" i="148"/>
  <c r="J53" i="148"/>
  <c r="L53" i="148"/>
  <c r="Q34" i="148"/>
  <c r="P34" i="148" s="1"/>
  <c r="J7" i="148"/>
  <c r="L7" i="148"/>
  <c r="M7" i="148" s="1"/>
  <c r="Q7" i="148" s="1"/>
  <c r="P7" i="148" s="1"/>
  <c r="L14" i="148"/>
  <c r="J14" i="148"/>
  <c r="K40" i="148"/>
  <c r="L51" i="148"/>
  <c r="M51" i="148" s="1"/>
  <c r="Q51" i="148" s="1"/>
  <c r="P51" i="148" s="1"/>
  <c r="J51" i="148"/>
  <c r="F48" i="155"/>
  <c r="K19" i="148"/>
  <c r="H24" i="148"/>
  <c r="K28" i="147"/>
  <c r="K43" i="147"/>
  <c r="H17" i="147"/>
  <c r="M51" i="147"/>
  <c r="K15" i="147"/>
  <c r="L32" i="147"/>
  <c r="J32" i="147"/>
  <c r="F29" i="155"/>
  <c r="K9" i="147"/>
  <c r="J48" i="147"/>
  <c r="L48" i="147"/>
  <c r="M48" i="147" s="1"/>
  <c r="Q48" i="147" s="1"/>
  <c r="P48" i="147" s="1"/>
  <c r="M25" i="147"/>
  <c r="H54" i="147"/>
  <c r="J50" i="147"/>
  <c r="L50" i="147"/>
  <c r="F47" i="155"/>
  <c r="J37" i="147"/>
  <c r="L37" i="147"/>
  <c r="M37" i="147" s="1"/>
  <c r="Q37" i="147" s="1"/>
  <c r="P37" i="147" s="1"/>
  <c r="K10" i="147"/>
  <c r="J49" i="147"/>
  <c r="L49" i="147"/>
  <c r="M49" i="147" s="1"/>
  <c r="Q49" i="147" s="1"/>
  <c r="P49" i="147" s="1"/>
  <c r="K36" i="147"/>
  <c r="L31" i="147"/>
  <c r="J31" i="147"/>
  <c r="F28" i="155"/>
  <c r="D15" i="146"/>
  <c r="C43" i="146"/>
  <c r="C24" i="146"/>
  <c r="C33" i="146"/>
  <c r="B40" i="169"/>
  <c r="J29" i="173"/>
  <c r="L29" i="173"/>
  <c r="M29" i="173" s="1"/>
  <c r="Q29" i="173" s="1"/>
  <c r="P29" i="173" s="1"/>
  <c r="B51" i="169"/>
  <c r="B18" i="169"/>
  <c r="C35" i="146"/>
  <c r="L46" i="173"/>
  <c r="M46" i="173" s="1"/>
  <c r="Q46" i="173" s="1"/>
  <c r="P46" i="173" s="1"/>
  <c r="J46" i="173"/>
  <c r="B34" i="169"/>
  <c r="J38" i="173"/>
  <c r="L38" i="173"/>
  <c r="M38" i="173" s="1"/>
  <c r="Q38" i="173" s="1"/>
  <c r="P38" i="173" s="1"/>
  <c r="C36" i="146"/>
  <c r="K45" i="173"/>
  <c r="C15" i="146"/>
  <c r="B53" i="169"/>
  <c r="D45" i="146"/>
  <c r="D36" i="146"/>
  <c r="B35" i="169"/>
  <c r="J39" i="173"/>
  <c r="L39" i="173"/>
  <c r="M39" i="173" s="1"/>
  <c r="Q39" i="173" s="1"/>
  <c r="P39" i="173" s="1"/>
  <c r="B13" i="169"/>
  <c r="J53" i="144"/>
  <c r="L53" i="144"/>
  <c r="M53" i="144" s="1"/>
  <c r="Q53" i="144" s="1"/>
  <c r="P53" i="144" s="1"/>
  <c r="J50" i="144"/>
  <c r="L50" i="144"/>
  <c r="M50" i="144" s="1"/>
  <c r="Q50" i="144" s="1"/>
  <c r="P50" i="144" s="1"/>
  <c r="H15" i="144"/>
  <c r="C16" i="146"/>
  <c r="D47" i="146"/>
  <c r="L36" i="144"/>
  <c r="M36" i="144" s="1"/>
  <c r="Q36" i="144" s="1"/>
  <c r="P36" i="144" s="1"/>
  <c r="J36" i="144"/>
  <c r="B7" i="169"/>
  <c r="B39" i="169"/>
  <c r="C31" i="146"/>
  <c r="D49" i="146"/>
  <c r="C39" i="146"/>
  <c r="C7" i="146"/>
  <c r="D40" i="146"/>
  <c r="C46" i="146"/>
  <c r="B20" i="169"/>
  <c r="J48" i="143"/>
  <c r="L48" i="143"/>
  <c r="F45" i="145"/>
  <c r="L24" i="143"/>
  <c r="M24" i="143" s="1"/>
  <c r="Q24" i="143" s="1"/>
  <c r="P24" i="143" s="1"/>
  <c r="J24" i="143"/>
  <c r="F5" i="145"/>
  <c r="J8" i="143"/>
  <c r="L8" i="143"/>
  <c r="M8" i="143" s="1"/>
  <c r="Q8" i="143" s="1"/>
  <c r="P8" i="143" s="1"/>
  <c r="B10" i="169"/>
  <c r="L9" i="143"/>
  <c r="M9" i="143" s="1"/>
  <c r="Q9" i="143" s="1"/>
  <c r="P9" i="143" s="1"/>
  <c r="J9" i="143"/>
  <c r="L36" i="143"/>
  <c r="M36" i="143" s="1"/>
  <c r="Q36" i="143" s="1"/>
  <c r="P36" i="143" s="1"/>
  <c r="J36" i="143"/>
  <c r="C49" i="146"/>
  <c r="D23" i="146"/>
  <c r="J26" i="143"/>
  <c r="L26" i="143"/>
  <c r="M26" i="143" s="1"/>
  <c r="Q26" i="143" s="1"/>
  <c r="P26" i="143" s="1"/>
  <c r="F23" i="145"/>
  <c r="C20" i="146"/>
  <c r="C4" i="146"/>
  <c r="J53" i="177"/>
  <c r="L53" i="177"/>
  <c r="M53" i="177" s="1"/>
  <c r="Q53" i="177" s="1"/>
  <c r="P53" i="177" s="1"/>
  <c r="J46" i="177"/>
  <c r="L46" i="177"/>
  <c r="F43" i="145"/>
  <c r="J15" i="177"/>
  <c r="L15" i="177"/>
  <c r="L49" i="177"/>
  <c r="M49" i="177" s="1"/>
  <c r="Q49" i="177" s="1"/>
  <c r="P49" i="177" s="1"/>
  <c r="J49" i="177"/>
  <c r="D24" i="146"/>
  <c r="L19" i="177"/>
  <c r="M19" i="177" s="1"/>
  <c r="Q19" i="177" s="1"/>
  <c r="P19" i="177" s="1"/>
  <c r="J19" i="177"/>
  <c r="E21" i="146"/>
  <c r="K18" i="177"/>
  <c r="J28" i="177"/>
  <c r="L28" i="177"/>
  <c r="M28" i="177" s="1"/>
  <c r="Q28" i="177" s="1"/>
  <c r="P28" i="177" s="1"/>
  <c r="L39" i="177"/>
  <c r="J39" i="177"/>
  <c r="K30" i="177"/>
  <c r="H10" i="177"/>
  <c r="Q40" i="177"/>
  <c r="L27" i="177"/>
  <c r="M27" i="177" s="1"/>
  <c r="Q27" i="177" s="1"/>
  <c r="P27" i="177" s="1"/>
  <c r="J27" i="177"/>
  <c r="J32" i="177"/>
  <c r="L32" i="177"/>
  <c r="M32" i="177" s="1"/>
  <c r="Q32" i="177" s="1"/>
  <c r="P32" i="177" s="1"/>
  <c r="D19" i="146"/>
  <c r="D10" i="146"/>
  <c r="D17" i="146"/>
  <c r="C41" i="146"/>
  <c r="B45" i="169"/>
  <c r="C19" i="146"/>
  <c r="C9" i="146"/>
  <c r="B11" i="169"/>
  <c r="L17" i="142"/>
  <c r="M17" i="142" s="1"/>
  <c r="Q17" i="142" s="1"/>
  <c r="P17" i="142" s="1"/>
  <c r="J17" i="142"/>
  <c r="J32" i="142"/>
  <c r="L32" i="142"/>
  <c r="M32" i="142" s="1"/>
  <c r="Q32" i="142" s="1"/>
  <c r="P32" i="142" s="1"/>
  <c r="B42" i="169"/>
  <c r="D51" i="146"/>
  <c r="L51" i="142"/>
  <c r="M51" i="142" s="1"/>
  <c r="Q51" i="142" s="1"/>
  <c r="P51" i="142" s="1"/>
  <c r="J51" i="142"/>
  <c r="J41" i="142"/>
  <c r="L41" i="142"/>
  <c r="M41" i="142" s="1"/>
  <c r="Q41" i="142" s="1"/>
  <c r="P41" i="142" s="1"/>
  <c r="M53" i="142"/>
  <c r="B48" i="169"/>
  <c r="M49" i="142"/>
  <c r="P48" i="142"/>
  <c r="L54" i="142"/>
  <c r="M54" i="142" s="1"/>
  <c r="Q54" i="142" s="1"/>
  <c r="P54" i="142" s="1"/>
  <c r="J54" i="142"/>
  <c r="H12" i="142"/>
  <c r="D9" i="146"/>
  <c r="C51" i="146"/>
  <c r="M24" i="142"/>
  <c r="K20" i="142"/>
  <c r="E51" i="146"/>
  <c r="K22" i="142"/>
  <c r="J36" i="142"/>
  <c r="L36" i="142"/>
  <c r="M36" i="142" s="1"/>
  <c r="Q36" i="142" s="1"/>
  <c r="P36" i="142" s="1"/>
  <c r="H34" i="142"/>
  <c r="D31" i="146"/>
  <c r="K50" i="142"/>
  <c r="P45" i="142"/>
  <c r="H7" i="142"/>
  <c r="J19" i="142"/>
  <c r="L19" i="142"/>
  <c r="M19" i="142" s="1"/>
  <c r="Q19" i="142" s="1"/>
  <c r="P19" i="142" s="1"/>
  <c r="K27" i="142"/>
  <c r="C53" i="169"/>
  <c r="B19" i="169"/>
  <c r="B50" i="169"/>
  <c r="C34" i="146"/>
  <c r="C44" i="146"/>
  <c r="C29" i="146"/>
  <c r="K38" i="141"/>
  <c r="M36" i="141"/>
  <c r="C8" i="146"/>
  <c r="K31" i="141"/>
  <c r="M13" i="141"/>
  <c r="M16" i="141"/>
  <c r="M12" i="141"/>
  <c r="H37" i="141"/>
  <c r="H44" i="141"/>
  <c r="K21" i="141"/>
  <c r="B28" i="169"/>
  <c r="K17" i="141"/>
  <c r="H25" i="141"/>
  <c r="D22" i="146"/>
  <c r="L34" i="141"/>
  <c r="J34" i="141"/>
  <c r="K19" i="141"/>
  <c r="P15" i="141"/>
  <c r="L43" i="141"/>
  <c r="J43" i="141"/>
  <c r="L23" i="141"/>
  <c r="F20" i="145"/>
  <c r="J23" i="141"/>
  <c r="K35" i="141"/>
  <c r="D14" i="146"/>
  <c r="H42" i="141"/>
  <c r="D39" i="146"/>
  <c r="H33" i="141"/>
  <c r="F51" i="145"/>
  <c r="L54" i="141"/>
  <c r="J54" i="141"/>
  <c r="H47" i="141"/>
  <c r="B46" i="169"/>
  <c r="J13" i="137"/>
  <c r="L13" i="137"/>
  <c r="M13" i="137" s="1"/>
  <c r="Q13" i="137" s="1"/>
  <c r="P13" i="137" s="1"/>
  <c r="J27" i="135"/>
  <c r="L27" i="135"/>
  <c r="M27" i="135" s="1"/>
  <c r="Q27" i="135" s="1"/>
  <c r="P27" i="135" s="1"/>
  <c r="J20" i="135"/>
  <c r="L20" i="135"/>
  <c r="M20" i="135" s="1"/>
  <c r="Q20" i="135" s="1"/>
  <c r="P20" i="135" s="1"/>
  <c r="H36" i="135"/>
  <c r="C48" i="146"/>
  <c r="B15" i="169"/>
  <c r="K8" i="134"/>
  <c r="E5" i="146"/>
  <c r="J51" i="134"/>
  <c r="L51" i="134"/>
  <c r="M51" i="134" s="1"/>
  <c r="Q51" i="134" s="1"/>
  <c r="P51" i="134" s="1"/>
  <c r="J9" i="134"/>
  <c r="L9" i="134"/>
  <c r="M9" i="134" s="1"/>
  <c r="Q9" i="134" s="1"/>
  <c r="P9" i="134" s="1"/>
  <c r="D27" i="146"/>
  <c r="J42" i="134"/>
  <c r="L42" i="134"/>
  <c r="M42" i="134" s="1"/>
  <c r="Q42" i="134" s="1"/>
  <c r="P42" i="134" s="1"/>
  <c r="C11" i="169"/>
  <c r="D5" i="146"/>
  <c r="K46" i="134"/>
  <c r="J10" i="134"/>
  <c r="L10" i="134"/>
  <c r="M10" i="134" s="1"/>
  <c r="Q10" i="134" s="1"/>
  <c r="P10" i="134" s="1"/>
  <c r="J22" i="134"/>
  <c r="L22" i="134"/>
  <c r="M22" i="134" s="1"/>
  <c r="Q22" i="134" s="1"/>
  <c r="P22" i="134" s="1"/>
  <c r="K48" i="134"/>
  <c r="F51" i="140"/>
  <c r="J30" i="136"/>
  <c r="L30" i="136"/>
  <c r="M30" i="136" s="1"/>
  <c r="Q30" i="136" s="1"/>
  <c r="P30" i="136" s="1"/>
  <c r="E49" i="146"/>
  <c r="K52" i="136"/>
  <c r="J39" i="136"/>
  <c r="L39" i="136"/>
  <c r="M39" i="136" s="1"/>
  <c r="Q39" i="136" s="1"/>
  <c r="P39" i="136" s="1"/>
  <c r="J7" i="136"/>
  <c r="L7" i="136"/>
  <c r="M7" i="136" s="1"/>
  <c r="Q7" i="136" s="1"/>
  <c r="P7" i="136" s="1"/>
  <c r="K20" i="136"/>
  <c r="J19" i="136"/>
  <c r="L19" i="136"/>
  <c r="M19" i="136" s="1"/>
  <c r="Q19" i="136" s="1"/>
  <c r="P19" i="136" s="1"/>
  <c r="M17" i="136"/>
  <c r="J31" i="136"/>
  <c r="L31" i="136"/>
  <c r="M31" i="136" s="1"/>
  <c r="Q31" i="136" s="1"/>
  <c r="P31" i="136" s="1"/>
  <c r="L41" i="136"/>
  <c r="J41" i="136"/>
  <c r="H49" i="133"/>
  <c r="E48" i="140" s="1"/>
  <c r="H38" i="133"/>
  <c r="E37" i="140" s="1"/>
  <c r="H40" i="133"/>
  <c r="E39" i="140" s="1"/>
  <c r="D37" i="146"/>
  <c r="H14" i="133"/>
  <c r="E13" i="140" s="1"/>
  <c r="D11" i="146"/>
  <c r="H28" i="133"/>
  <c r="D25" i="146"/>
  <c r="K10" i="133"/>
  <c r="G9" i="140" s="1"/>
  <c r="B5" i="169"/>
  <c r="H37" i="133"/>
  <c r="E36" i="140" s="1"/>
  <c r="E36" i="146" s="1"/>
  <c r="D13" i="146"/>
  <c r="H16" i="133"/>
  <c r="E15" i="140" s="1"/>
  <c r="L24" i="133"/>
  <c r="H23" i="140" s="1"/>
  <c r="J24" i="133"/>
  <c r="K7" i="133"/>
  <c r="G6" i="140" s="1"/>
  <c r="H45" i="133"/>
  <c r="E44" i="140" s="1"/>
  <c r="D42" i="146"/>
  <c r="K11" i="133"/>
  <c r="G10" i="140" s="1"/>
  <c r="K9" i="133"/>
  <c r="G8" i="140" s="1"/>
  <c r="K26" i="133"/>
  <c r="G25" i="140" s="1"/>
  <c r="E23" i="146"/>
  <c r="K27" i="133"/>
  <c r="G26" i="140" s="1"/>
  <c r="K50" i="133"/>
  <c r="G49" i="140" s="1"/>
  <c r="H47" i="133"/>
  <c r="E46" i="140" s="1"/>
  <c r="K22" i="133"/>
  <c r="G21" i="140" s="1"/>
  <c r="K35" i="133"/>
  <c r="G34" i="140" s="1"/>
  <c r="K25" i="133"/>
  <c r="G24" i="140" s="1"/>
  <c r="D32" i="146"/>
  <c r="H33" i="133"/>
  <c r="E32" i="140" s="1"/>
  <c r="H23" i="133"/>
  <c r="E22" i="140" s="1"/>
  <c r="D20" i="146"/>
  <c r="L25" i="131"/>
  <c r="M25" i="131" s="1"/>
  <c r="Q25" i="131" s="1"/>
  <c r="P25" i="131" s="1"/>
  <c r="J25" i="131"/>
  <c r="J13" i="131"/>
  <c r="L13" i="131"/>
  <c r="M13" i="131" s="1"/>
  <c r="Q13" i="131" s="1"/>
  <c r="P13" i="131" s="1"/>
  <c r="J44" i="131"/>
  <c r="L44" i="131"/>
  <c r="M44" i="131" s="1"/>
  <c r="Q44" i="131" s="1"/>
  <c r="P44" i="131" s="1"/>
  <c r="L20" i="130"/>
  <c r="M20" i="130" s="1"/>
  <c r="Q20" i="130" s="1"/>
  <c r="P20" i="130" s="1"/>
  <c r="J20" i="130"/>
  <c r="J19" i="130"/>
  <c r="L19" i="130"/>
  <c r="M19" i="130" s="1"/>
  <c r="Q19" i="130" s="1"/>
  <c r="P19" i="130" s="1"/>
  <c r="L7" i="130"/>
  <c r="M7" i="130" s="1"/>
  <c r="Q7" i="130" s="1"/>
  <c r="P7" i="130" s="1"/>
  <c r="J7" i="130"/>
  <c r="J49" i="130"/>
  <c r="L49" i="130"/>
  <c r="M49" i="130" s="1"/>
  <c r="Q49" i="130" s="1"/>
  <c r="P49" i="130" s="1"/>
  <c r="J40" i="128"/>
  <c r="L40" i="128"/>
  <c r="M40" i="128" s="1"/>
  <c r="Q40" i="128" s="1"/>
  <c r="P40" i="128" s="1"/>
  <c r="J15" i="128"/>
  <c r="L15" i="128"/>
  <c r="M15" i="128" s="1"/>
  <c r="Q15" i="128" s="1"/>
  <c r="P15" i="128" s="1"/>
  <c r="J14" i="128"/>
  <c r="L14" i="128"/>
  <c r="M14" i="128" s="1"/>
  <c r="Q14" i="128" s="1"/>
  <c r="P14" i="128" s="1"/>
  <c r="J26" i="128"/>
  <c r="L26" i="128"/>
  <c r="M26" i="128" s="1"/>
  <c r="Q26" i="128" s="1"/>
  <c r="P26" i="128" s="1"/>
  <c r="J24" i="128"/>
  <c r="L24" i="128"/>
  <c r="M24" i="128" s="1"/>
  <c r="Q24" i="128" s="1"/>
  <c r="P24" i="128" s="1"/>
  <c r="J34" i="127"/>
  <c r="L34" i="127"/>
  <c r="M34" i="127" s="1"/>
  <c r="Q34" i="127" s="1"/>
  <c r="P34" i="127" s="1"/>
  <c r="J41" i="127"/>
  <c r="L41" i="127"/>
  <c r="M41" i="127" s="1"/>
  <c r="Q41" i="127" s="1"/>
  <c r="P41" i="127" s="1"/>
  <c r="L7" i="127"/>
  <c r="M7" i="127" s="1"/>
  <c r="Q7" i="127" s="1"/>
  <c r="P7" i="127" s="1"/>
  <c r="J7" i="127"/>
  <c r="H47" i="127"/>
  <c r="L43" i="126"/>
  <c r="M43" i="126" s="1"/>
  <c r="Q43" i="126" s="1"/>
  <c r="P43" i="126" s="1"/>
  <c r="J43" i="126"/>
  <c r="Q36" i="126"/>
  <c r="H10" i="126"/>
  <c r="L22" i="126"/>
  <c r="M22" i="126" s="1"/>
  <c r="Q22" i="126" s="1"/>
  <c r="P22" i="126" s="1"/>
  <c r="J22" i="126"/>
  <c r="J28" i="126"/>
  <c r="L28" i="126"/>
  <c r="H27" i="132" s="1"/>
  <c r="J15" i="126"/>
  <c r="L15" i="126"/>
  <c r="M15" i="126" s="1"/>
  <c r="Q15" i="126" s="1"/>
  <c r="P15" i="126" s="1"/>
  <c r="J34" i="126"/>
  <c r="L34" i="126"/>
  <c r="M34" i="126" s="1"/>
  <c r="Q34" i="126" s="1"/>
  <c r="P34" i="126" s="1"/>
  <c r="K42" i="126"/>
  <c r="G41" i="132" s="1"/>
  <c r="K17" i="126"/>
  <c r="G16" i="132" s="1"/>
  <c r="H53" i="179"/>
  <c r="J32" i="179"/>
  <c r="L32" i="179"/>
  <c r="H31" i="132" s="1"/>
  <c r="E30" i="132" s="1"/>
  <c r="J34" i="179"/>
  <c r="L34" i="179"/>
  <c r="F31" i="132"/>
  <c r="D30" i="132" s="1"/>
  <c r="C29" i="132" s="1"/>
  <c r="K37" i="179"/>
  <c r="G36" i="132" s="1"/>
  <c r="K44" i="179"/>
  <c r="G43" i="132" s="1"/>
  <c r="F43" i="132" s="1"/>
  <c r="D42" i="132" s="1"/>
  <c r="C41" i="132" s="1"/>
  <c r="Q52" i="179"/>
  <c r="K30" i="179"/>
  <c r="G29" i="132" s="1"/>
  <c r="F29" i="132" s="1"/>
  <c r="D28" i="132" s="1"/>
  <c r="C27" i="132" s="1"/>
  <c r="M17" i="179"/>
  <c r="K21" i="179"/>
  <c r="G20" i="132" s="1"/>
  <c r="F20" i="132" s="1"/>
  <c r="D19" i="132" s="1"/>
  <c r="C18" i="132" s="1"/>
  <c r="L40" i="125"/>
  <c r="J40" i="125"/>
  <c r="F37" i="132"/>
  <c r="D36" i="132" s="1"/>
  <c r="C35" i="132" s="1"/>
  <c r="M50" i="125"/>
  <c r="J54" i="125"/>
  <c r="L54" i="125"/>
  <c r="L18" i="125"/>
  <c r="M18" i="125" s="1"/>
  <c r="Q18" i="125" s="1"/>
  <c r="P18" i="125" s="1"/>
  <c r="J18" i="125"/>
  <c r="F11" i="132"/>
  <c r="D10" i="132" s="1"/>
  <c r="C9" i="132" s="1"/>
  <c r="J14" i="125"/>
  <c r="L14" i="125"/>
  <c r="J48" i="125"/>
  <c r="L48" i="125"/>
  <c r="M48" i="125" s="1"/>
  <c r="Q48" i="125" s="1"/>
  <c r="P48" i="125" s="1"/>
  <c r="H7" i="125"/>
  <c r="M12" i="125"/>
  <c r="J38" i="125"/>
  <c r="L38" i="125"/>
  <c r="F46" i="132"/>
  <c r="D45" i="132" s="1"/>
  <c r="C44" i="132" s="1"/>
  <c r="L49" i="125"/>
  <c r="J49" i="125"/>
  <c r="J51" i="125"/>
  <c r="L51" i="125"/>
  <c r="F48" i="132"/>
  <c r="D47" i="132" s="1"/>
  <c r="C46" i="132" s="1"/>
  <c r="M43" i="125"/>
  <c r="H20" i="125"/>
  <c r="P28" i="125"/>
  <c r="J26" i="124"/>
  <c r="L26" i="124"/>
  <c r="H25" i="132" s="1"/>
  <c r="F23" i="132"/>
  <c r="D22" i="132" s="1"/>
  <c r="C21" i="132" s="1"/>
  <c r="K39" i="124"/>
  <c r="J47" i="124"/>
  <c r="L47" i="124"/>
  <c r="H46" i="132" s="1"/>
  <c r="F19" i="132"/>
  <c r="D18" i="132" s="1"/>
  <c r="C17" i="132" s="1"/>
  <c r="J22" i="124"/>
  <c r="L22" i="124"/>
  <c r="M22" i="124" s="1"/>
  <c r="Q22" i="124" s="1"/>
  <c r="P22" i="124" s="1"/>
  <c r="K11" i="124"/>
  <c r="G10" i="132" s="1"/>
  <c r="J33" i="124"/>
  <c r="L33" i="124"/>
  <c r="H32" i="132" s="1"/>
  <c r="K19" i="124"/>
  <c r="G18" i="132" s="1"/>
  <c r="M7" i="124"/>
  <c r="P43" i="124"/>
  <c r="L48" i="124"/>
  <c r="M48" i="124" s="1"/>
  <c r="Q48" i="124" s="1"/>
  <c r="P48" i="124" s="1"/>
  <c r="J48" i="124"/>
  <c r="K45" i="124"/>
  <c r="G44" i="132" s="1"/>
  <c r="L41" i="124"/>
  <c r="H40" i="132" s="1"/>
  <c r="J41" i="124"/>
  <c r="J35" i="124"/>
  <c r="L35" i="124"/>
  <c r="F32" i="132"/>
  <c r="D31" i="132" s="1"/>
  <c r="C30" i="132" s="1"/>
  <c r="L23" i="124"/>
  <c r="M23" i="124" s="1"/>
  <c r="Q23" i="124" s="1"/>
  <c r="P23" i="124" s="1"/>
  <c r="J23" i="124"/>
  <c r="M15" i="124"/>
  <c r="K13" i="124"/>
  <c r="G12" i="132" s="1"/>
  <c r="F12" i="132" s="1"/>
  <c r="D11" i="132" s="1"/>
  <c r="C10" i="132" s="1"/>
  <c r="C6" i="123"/>
  <c r="C50" i="123"/>
  <c r="C50" i="169" s="1"/>
  <c r="C16" i="123"/>
  <c r="C41" i="123"/>
  <c r="J36" i="111"/>
  <c r="L36" i="111"/>
  <c r="M36" i="111" s="1"/>
  <c r="Q36" i="111" s="1"/>
  <c r="P36" i="111" s="1"/>
  <c r="J26" i="111"/>
  <c r="L26" i="111"/>
  <c r="M26" i="111" s="1"/>
  <c r="Q26" i="111" s="1"/>
  <c r="P26" i="111" s="1"/>
  <c r="J8" i="111"/>
  <c r="L8" i="111"/>
  <c r="M8" i="111" s="1"/>
  <c r="Q8" i="111" s="1"/>
  <c r="P8" i="111" s="1"/>
  <c r="J12" i="111"/>
  <c r="L12" i="111"/>
  <c r="M12" i="111" s="1"/>
  <c r="Q12" i="111" s="1"/>
  <c r="P12" i="111" s="1"/>
  <c r="L42" i="111"/>
  <c r="M42" i="111" s="1"/>
  <c r="Q42" i="111" s="1"/>
  <c r="P42" i="111" s="1"/>
  <c r="J42" i="111"/>
  <c r="J53" i="111"/>
  <c r="L53" i="111"/>
  <c r="M53" i="111" s="1"/>
  <c r="Q53" i="111" s="1"/>
  <c r="P53" i="111" s="1"/>
  <c r="K9" i="111"/>
  <c r="H9" i="111"/>
  <c r="J51" i="111"/>
  <c r="L51" i="111"/>
  <c r="M51" i="111" s="1"/>
  <c r="Q51" i="111" s="1"/>
  <c r="P51" i="111" s="1"/>
  <c r="L20" i="111"/>
  <c r="M20" i="111" s="1"/>
  <c r="Q20" i="111" s="1"/>
  <c r="P20" i="111" s="1"/>
  <c r="J20" i="111"/>
  <c r="J43" i="111"/>
  <c r="L43" i="111"/>
  <c r="M43" i="111" s="1"/>
  <c r="Q43" i="111" s="1"/>
  <c r="P43" i="111" s="1"/>
  <c r="L52" i="111"/>
  <c r="M52" i="111" s="1"/>
  <c r="Q52" i="111" s="1"/>
  <c r="P52" i="111" s="1"/>
  <c r="J52" i="111"/>
  <c r="J30" i="111"/>
  <c r="L30" i="111"/>
  <c r="M30" i="111" s="1"/>
  <c r="Q30" i="111" s="1"/>
  <c r="P30" i="111" s="1"/>
  <c r="J44" i="111"/>
  <c r="L44" i="111"/>
  <c r="M44" i="111" s="1"/>
  <c r="Q44" i="111" s="1"/>
  <c r="P44" i="111" s="1"/>
  <c r="L7" i="111"/>
  <c r="M7" i="111" s="1"/>
  <c r="Q7" i="111" s="1"/>
  <c r="P7" i="111" s="1"/>
  <c r="J7" i="111"/>
  <c r="J23" i="111"/>
  <c r="L23" i="111"/>
  <c r="M23" i="111" s="1"/>
  <c r="Q23" i="111" s="1"/>
  <c r="P23" i="111" s="1"/>
  <c r="L38" i="111"/>
  <c r="M38" i="111" s="1"/>
  <c r="Q38" i="111" s="1"/>
  <c r="P38" i="111" s="1"/>
  <c r="J38" i="111"/>
  <c r="J50" i="111"/>
  <c r="L50" i="111"/>
  <c r="M50" i="111" s="1"/>
  <c r="Q50" i="111" s="1"/>
  <c r="P50" i="111" s="1"/>
  <c r="J32" i="111"/>
  <c r="L32" i="111"/>
  <c r="M32" i="111" s="1"/>
  <c r="Q32" i="111" s="1"/>
  <c r="P32" i="111" s="1"/>
  <c r="J17" i="111"/>
  <c r="L17" i="111"/>
  <c r="M17" i="111" s="1"/>
  <c r="Q17" i="111" s="1"/>
  <c r="P17" i="111" s="1"/>
  <c r="J54" i="111"/>
  <c r="L54" i="111"/>
  <c r="M54" i="111" s="1"/>
  <c r="Q54" i="111" s="1"/>
  <c r="P54" i="111" s="1"/>
  <c r="J6" i="111"/>
  <c r="L6" i="111"/>
  <c r="M6" i="111" s="1"/>
  <c r="Q6" i="111" s="1"/>
  <c r="P6" i="111" s="1"/>
  <c r="F33" i="122"/>
  <c r="J41" i="111"/>
  <c r="L41" i="111"/>
  <c r="M41" i="111" s="1"/>
  <c r="Q41" i="111" s="1"/>
  <c r="P41" i="111" s="1"/>
  <c r="C32" i="123"/>
  <c r="D50" i="123"/>
  <c r="C39" i="123"/>
  <c r="C46" i="123"/>
  <c r="C12" i="123"/>
  <c r="C13" i="123"/>
  <c r="E21" i="123"/>
  <c r="C9" i="123"/>
  <c r="J27" i="112"/>
  <c r="L27" i="112"/>
  <c r="M27" i="112" s="1"/>
  <c r="Q27" i="112" s="1"/>
  <c r="P27" i="112" s="1"/>
  <c r="C37" i="123"/>
  <c r="C15" i="123"/>
  <c r="D32" i="123"/>
  <c r="C49" i="123"/>
  <c r="C20" i="123"/>
  <c r="D35" i="123"/>
  <c r="C17" i="123"/>
  <c r="C25" i="123"/>
  <c r="D17" i="123"/>
  <c r="D15" i="123"/>
  <c r="D41" i="123"/>
  <c r="D21" i="123"/>
  <c r="D16" i="123"/>
  <c r="K52" i="171"/>
  <c r="D49" i="123"/>
  <c r="J24" i="171"/>
  <c r="L24" i="171"/>
  <c r="M24" i="171" s="1"/>
  <c r="Q24" i="171" s="1"/>
  <c r="P24" i="171" s="1"/>
  <c r="C28" i="123"/>
  <c r="J20" i="171"/>
  <c r="L20" i="171"/>
  <c r="M20" i="171" s="1"/>
  <c r="Q20" i="171" s="1"/>
  <c r="P20" i="171" s="1"/>
  <c r="C5" i="123"/>
  <c r="D39" i="123"/>
  <c r="B31" i="169"/>
  <c r="C47" i="123"/>
  <c r="C47" i="169" s="1"/>
  <c r="D12" i="123"/>
  <c r="L24" i="107"/>
  <c r="M24" i="107" s="1"/>
  <c r="Q24" i="107" s="1"/>
  <c r="P24" i="107" s="1"/>
  <c r="J24" i="107"/>
  <c r="E39" i="123"/>
  <c r="K42" i="107"/>
  <c r="D38" i="123"/>
  <c r="D33" i="123"/>
  <c r="D24" i="123"/>
  <c r="D37" i="123"/>
  <c r="D4" i="123"/>
  <c r="D13" i="123"/>
  <c r="D45" i="123"/>
  <c r="D30" i="123"/>
  <c r="D48" i="123"/>
  <c r="C38" i="123"/>
  <c r="M24" i="106"/>
  <c r="E33" i="123"/>
  <c r="D28" i="123"/>
  <c r="D34" i="123"/>
  <c r="D51" i="123"/>
  <c r="D8" i="123"/>
  <c r="D11" i="123"/>
  <c r="C31" i="123"/>
  <c r="L27" i="105"/>
  <c r="M27" i="105" s="1"/>
  <c r="Q27" i="105" s="1"/>
  <c r="P27" i="105" s="1"/>
  <c r="J27" i="105"/>
  <c r="J23" i="105"/>
  <c r="L23" i="105"/>
  <c r="M23" i="105" s="1"/>
  <c r="Q23" i="105" s="1"/>
  <c r="P23" i="105" s="1"/>
  <c r="C10" i="123"/>
  <c r="J54" i="105"/>
  <c r="L54" i="105"/>
  <c r="M54" i="105" s="1"/>
  <c r="Q54" i="105" s="1"/>
  <c r="P54" i="105" s="1"/>
  <c r="D20" i="123"/>
  <c r="K48" i="105"/>
  <c r="L40" i="105"/>
  <c r="M40" i="105" s="1"/>
  <c r="Q40" i="105" s="1"/>
  <c r="P40" i="105" s="1"/>
  <c r="J40" i="105"/>
  <c r="E28" i="123"/>
  <c r="P24" i="105"/>
  <c r="E13" i="123"/>
  <c r="J41" i="105"/>
  <c r="L41" i="105"/>
  <c r="D47" i="123"/>
  <c r="H45" i="103"/>
  <c r="D42" i="123"/>
  <c r="M53" i="103"/>
  <c r="D46" i="123"/>
  <c r="D14" i="123"/>
  <c r="F53" i="123"/>
  <c r="D31" i="123"/>
  <c r="K34" i="103"/>
  <c r="E31" i="123"/>
  <c r="K17" i="103"/>
  <c r="K7" i="103"/>
  <c r="K49" i="103"/>
  <c r="K39" i="103"/>
  <c r="C18" i="123"/>
  <c r="L12" i="103"/>
  <c r="F9" i="122"/>
  <c r="J12" i="103"/>
  <c r="L44" i="103"/>
  <c r="M44" i="103" s="1"/>
  <c r="Q44" i="103" s="1"/>
  <c r="P44" i="103" s="1"/>
  <c r="J44" i="103"/>
  <c r="K14" i="103"/>
  <c r="E11" i="123"/>
  <c r="L15" i="103"/>
  <c r="M15" i="103" s="1"/>
  <c r="Q15" i="103" s="1"/>
  <c r="P15" i="103" s="1"/>
  <c r="J15" i="103"/>
  <c r="L32" i="103"/>
  <c r="M32" i="103" s="1"/>
  <c r="Q32" i="103" s="1"/>
  <c r="P32" i="103" s="1"/>
  <c r="J32" i="103"/>
  <c r="K51" i="103"/>
  <c r="E48" i="123"/>
  <c r="Q41" i="103"/>
  <c r="F13" i="122"/>
  <c r="J16" i="103"/>
  <c r="L16" i="103"/>
  <c r="K11" i="103"/>
  <c r="C22" i="123"/>
  <c r="D27" i="123"/>
  <c r="L11" i="104"/>
  <c r="M11" i="104" s="1"/>
  <c r="Q11" i="104" s="1"/>
  <c r="P11" i="104" s="1"/>
  <c r="J11" i="104"/>
  <c r="J37" i="104"/>
  <c r="L37" i="104"/>
  <c r="M37" i="104" s="1"/>
  <c r="Q37" i="104" s="1"/>
  <c r="P37" i="104" s="1"/>
  <c r="F33" i="98"/>
  <c r="C26" i="123"/>
  <c r="J36" i="102"/>
  <c r="L36" i="102"/>
  <c r="M36" i="102" s="1"/>
  <c r="Q36" i="102" s="1"/>
  <c r="P36" i="102" s="1"/>
  <c r="M41" i="101"/>
  <c r="C27" i="123"/>
  <c r="J46" i="100"/>
  <c r="L46" i="100"/>
  <c r="M46" i="100" s="1"/>
  <c r="Q46" i="100" s="1"/>
  <c r="P46" i="100" s="1"/>
  <c r="K21" i="100"/>
  <c r="C44" i="123"/>
  <c r="D6" i="123"/>
  <c r="L28" i="100"/>
  <c r="M28" i="100" s="1"/>
  <c r="Q28" i="100" s="1"/>
  <c r="P28" i="100" s="1"/>
  <c r="J28" i="100"/>
  <c r="L51" i="100"/>
  <c r="M51" i="100" s="1"/>
  <c r="Q51" i="100" s="1"/>
  <c r="P51" i="100" s="1"/>
  <c r="J51" i="100"/>
  <c r="D25" i="123"/>
  <c r="E12" i="123"/>
  <c r="K15" i="100"/>
  <c r="L30" i="100"/>
  <c r="M30" i="100" s="1"/>
  <c r="Q30" i="100" s="1"/>
  <c r="P30" i="100" s="1"/>
  <c r="J30" i="100"/>
  <c r="K48" i="100"/>
  <c r="J42" i="100"/>
  <c r="L42" i="100"/>
  <c r="K17" i="99"/>
  <c r="D52" i="123"/>
  <c r="K12" i="99"/>
  <c r="E9" i="123"/>
  <c r="M51" i="99"/>
  <c r="Q51" i="99" s="1"/>
  <c r="K19" i="99"/>
  <c r="K44" i="99"/>
  <c r="E37" i="123"/>
  <c r="D7" i="123"/>
  <c r="D5" i="123"/>
  <c r="K27" i="99"/>
  <c r="K11" i="99"/>
  <c r="D44" i="123"/>
  <c r="L14" i="99"/>
  <c r="F11" i="98"/>
  <c r="J14" i="99"/>
  <c r="E15" i="123"/>
  <c r="K18" i="99"/>
  <c r="L54" i="99"/>
  <c r="M54" i="99" s="1"/>
  <c r="Q54" i="99" s="1"/>
  <c r="J54" i="99"/>
  <c r="K7" i="99"/>
  <c r="F48" i="98"/>
  <c r="J35" i="99"/>
  <c r="L35" i="99"/>
  <c r="F32" i="98"/>
  <c r="F51" i="98"/>
  <c r="F31" i="98"/>
  <c r="L46" i="99"/>
  <c r="J46" i="99"/>
  <c r="F43" i="98"/>
  <c r="K53" i="99"/>
  <c r="E50" i="123"/>
  <c r="L33" i="99"/>
  <c r="M33" i="99" s="1"/>
  <c r="Q33" i="99" s="1"/>
  <c r="P33" i="99" s="1"/>
  <c r="J33" i="99"/>
  <c r="K25" i="99"/>
  <c r="K52" i="99"/>
  <c r="L40" i="99"/>
  <c r="J40" i="99"/>
  <c r="F37" i="98"/>
  <c r="J10" i="99"/>
  <c r="L10" i="99"/>
  <c r="M10" i="99" s="1"/>
  <c r="Q10" i="99" s="1"/>
  <c r="P10" i="99" s="1"/>
  <c r="K47" i="99"/>
  <c r="M34" i="99"/>
  <c r="L13" i="99"/>
  <c r="M13" i="99" s="1"/>
  <c r="Q13" i="99" s="1"/>
  <c r="P13" i="99" s="1"/>
  <c r="J13" i="99"/>
  <c r="D36" i="123"/>
  <c r="H39" i="99"/>
  <c r="K8" i="99"/>
  <c r="L24" i="99"/>
  <c r="M24" i="99" s="1"/>
  <c r="Q24" i="99" s="1"/>
  <c r="P24" i="99" s="1"/>
  <c r="J24" i="99"/>
  <c r="J29" i="99"/>
  <c r="L29" i="99"/>
  <c r="M29" i="99" s="1"/>
  <c r="Q29" i="99" s="1"/>
  <c r="P29" i="99" s="1"/>
  <c r="K37" i="99"/>
  <c r="E34" i="123"/>
  <c r="J49" i="99"/>
  <c r="L49" i="99"/>
  <c r="M49" i="99" s="1"/>
  <c r="Q49" i="99" s="1"/>
  <c r="P49" i="99" s="1"/>
  <c r="F35" i="160"/>
  <c r="M44" i="149"/>
  <c r="L12" i="157"/>
  <c r="H11" i="160" s="1"/>
  <c r="M12" i="157"/>
  <c r="G11" i="160"/>
  <c r="J12" i="157"/>
  <c r="Q28" i="161"/>
  <c r="M28" i="99"/>
  <c r="M19" i="149"/>
  <c r="L16" i="107"/>
  <c r="J16" i="107"/>
  <c r="N39" i="157"/>
  <c r="N45" i="164"/>
  <c r="M32" i="135"/>
  <c r="N21" i="158"/>
  <c r="I20" i="160"/>
  <c r="I34" i="160"/>
  <c r="N35" i="157"/>
  <c r="N16" i="161"/>
  <c r="K14" i="165"/>
  <c r="F11" i="167" s="1"/>
  <c r="E13" i="168"/>
  <c r="G13" i="160"/>
  <c r="J14" i="158"/>
  <c r="L14" i="158"/>
  <c r="H13" i="160" s="1"/>
  <c r="M14" i="158"/>
  <c r="Q38" i="161"/>
  <c r="N10" i="164"/>
  <c r="K24" i="119"/>
  <c r="F21" i="122" s="1"/>
  <c r="Q11" i="161"/>
  <c r="M35" i="108"/>
  <c r="M30" i="173"/>
  <c r="H23" i="106"/>
  <c r="E20" i="123" s="1"/>
  <c r="D22" i="123"/>
  <c r="Q37" i="143"/>
  <c r="N7" i="161"/>
  <c r="R9" i="161"/>
  <c r="M26" i="105"/>
  <c r="D48" i="146"/>
  <c r="H49" i="143"/>
  <c r="M43" i="99"/>
  <c r="L47" i="147"/>
  <c r="J47" i="147"/>
  <c r="L21" i="99"/>
  <c r="J21" i="99"/>
  <c r="N41" i="164"/>
  <c r="N50" i="164"/>
  <c r="N19" i="164"/>
  <c r="N47" i="164"/>
  <c r="N31" i="157"/>
  <c r="M32" i="178"/>
  <c r="J32" i="178"/>
  <c r="G31" i="160"/>
  <c r="L32" i="178"/>
  <c r="H31" i="160" s="1"/>
  <c r="M40" i="179"/>
  <c r="J38" i="112"/>
  <c r="L38" i="112"/>
  <c r="L26" i="178"/>
  <c r="H25" i="160" s="1"/>
  <c r="J26" i="178"/>
  <c r="M26" i="178"/>
  <c r="N26" i="178" s="1"/>
  <c r="R26" i="178" s="1"/>
  <c r="Q26" i="178" s="1"/>
  <c r="G25" i="160"/>
  <c r="N17" i="165"/>
  <c r="E27" i="168"/>
  <c r="F24" i="160"/>
  <c r="M27" i="178"/>
  <c r="G26" i="160"/>
  <c r="L27" i="178"/>
  <c r="H26" i="160" s="1"/>
  <c r="J27" i="178"/>
  <c r="Q6" i="112"/>
  <c r="Q53" i="106"/>
  <c r="R20" i="178"/>
  <c r="J19" i="160"/>
  <c r="Q25" i="178"/>
  <c r="K18" i="104"/>
  <c r="M18" i="124"/>
  <c r="Q22" i="135"/>
  <c r="P30" i="131"/>
  <c r="F34" i="155"/>
  <c r="J35" i="147"/>
  <c r="L35" i="147"/>
  <c r="P34" i="147"/>
  <c r="N35" i="165"/>
  <c r="K49" i="161"/>
  <c r="M12" i="112"/>
  <c r="F45" i="155"/>
  <c r="L46" i="147"/>
  <c r="J46" i="147"/>
  <c r="M49" i="178"/>
  <c r="L49" i="178"/>
  <c r="H48" i="160" s="1"/>
  <c r="J49" i="178"/>
  <c r="G48" i="160"/>
  <c r="F19" i="160"/>
  <c r="J18" i="118"/>
  <c r="L18" i="118"/>
  <c r="F13" i="98"/>
  <c r="M23" i="161"/>
  <c r="L23" i="161"/>
  <c r="J23" i="161"/>
  <c r="E35" i="123"/>
  <c r="M29" i="103"/>
  <c r="P41" i="173"/>
  <c r="K41" i="108"/>
  <c r="F38" i="122" s="1"/>
  <c r="E40" i="123"/>
  <c r="J5" i="153"/>
  <c r="L5" i="153"/>
  <c r="F4" i="155"/>
  <c r="P44" i="147"/>
  <c r="M42" i="101"/>
  <c r="K30" i="99"/>
  <c r="E29" i="123"/>
  <c r="M22" i="131"/>
  <c r="J21" i="124"/>
  <c r="L21" i="124"/>
  <c r="K27" i="147"/>
  <c r="F24" i="155" s="1"/>
  <c r="M26" i="141"/>
  <c r="M23" i="102"/>
  <c r="M46" i="127"/>
  <c r="H10" i="154"/>
  <c r="N34" i="164"/>
  <c r="P49" i="141"/>
  <c r="N30" i="164"/>
  <c r="P35" i="125"/>
  <c r="N17" i="159"/>
  <c r="I16" i="160"/>
  <c r="I10" i="160"/>
  <c r="N11" i="157"/>
  <c r="M29" i="161"/>
  <c r="L29" i="161"/>
  <c r="J29" i="161"/>
  <c r="K31" i="165"/>
  <c r="E30" i="168"/>
  <c r="K33" i="161"/>
  <c r="Q30" i="158"/>
  <c r="Q52" i="162"/>
  <c r="J48" i="174"/>
  <c r="L48" i="174"/>
  <c r="F47" i="122"/>
  <c r="J44" i="130"/>
  <c r="L44" i="130"/>
  <c r="L29" i="101"/>
  <c r="J29" i="101"/>
  <c r="M5" i="120"/>
  <c r="N51" i="157"/>
  <c r="I50" i="160"/>
  <c r="M34" i="115"/>
  <c r="M43" i="103"/>
  <c r="L11" i="136"/>
  <c r="J11" i="136"/>
  <c r="M49" i="105"/>
  <c r="M48" i="136"/>
  <c r="N26" i="159"/>
  <c r="N25" i="164"/>
  <c r="N21" i="165"/>
  <c r="N43" i="166"/>
  <c r="P38" i="103"/>
  <c r="F39" i="98"/>
  <c r="N14" i="161"/>
  <c r="K25" i="124"/>
  <c r="G24" i="132" s="1"/>
  <c r="L26" i="100"/>
  <c r="J26" i="100"/>
  <c r="N47" i="157"/>
  <c r="I46" i="160"/>
  <c r="L13" i="106"/>
  <c r="J13" i="106"/>
  <c r="P33" i="103"/>
  <c r="Q30" i="161"/>
  <c r="J8" i="101"/>
  <c r="L8" i="101"/>
  <c r="K11" i="110"/>
  <c r="K12" i="177"/>
  <c r="H50" i="160"/>
  <c r="J27" i="101"/>
  <c r="L27" i="101"/>
  <c r="M38" i="135"/>
  <c r="I14" i="160"/>
  <c r="N15" i="158"/>
  <c r="P19" i="143"/>
  <c r="M35" i="127"/>
  <c r="M8" i="124"/>
  <c r="L8" i="125"/>
  <c r="M8" i="125" s="1"/>
  <c r="Q8" i="125" s="1"/>
  <c r="P8" i="125" s="1"/>
  <c r="J8" i="125"/>
  <c r="M33" i="147"/>
  <c r="K8" i="103"/>
  <c r="N9" i="178"/>
  <c r="I8" i="160"/>
  <c r="P54" i="103"/>
  <c r="N30" i="178"/>
  <c r="I29" i="160"/>
  <c r="K52" i="166"/>
  <c r="E51" i="168"/>
  <c r="E21" i="168"/>
  <c r="K22" i="161"/>
  <c r="F19" i="167" s="1"/>
  <c r="K39" i="158"/>
  <c r="E38" i="160"/>
  <c r="K53" i="159"/>
  <c r="E52" i="160"/>
  <c r="E52" i="168" s="1"/>
  <c r="M23" i="125"/>
  <c r="M40" i="164"/>
  <c r="L40" i="164"/>
  <c r="J40" i="164"/>
  <c r="K46" i="164"/>
  <c r="F43" i="167" s="1"/>
  <c r="E45" i="168"/>
  <c r="K13" i="161"/>
  <c r="F10" i="167" s="1"/>
  <c r="E12" i="168"/>
  <c r="M50" i="165"/>
  <c r="N50" i="165" s="1"/>
  <c r="R50" i="165" s="1"/>
  <c r="Q50" i="165" s="1"/>
  <c r="L50" i="165"/>
  <c r="J50" i="165"/>
  <c r="Q10" i="103"/>
  <c r="P43" i="127"/>
  <c r="R31" i="161"/>
  <c r="M36" i="101"/>
  <c r="N48" i="161"/>
  <c r="P49" i="101"/>
  <c r="M52" i="121"/>
  <c r="F29" i="145"/>
  <c r="H27" i="115"/>
  <c r="D26" i="123"/>
  <c r="H44" i="116"/>
  <c r="K17" i="134"/>
  <c r="Q17" i="149"/>
  <c r="J27" i="125"/>
  <c r="L27" i="125"/>
  <c r="M54" i="136"/>
  <c r="H53" i="146"/>
  <c r="M28" i="141"/>
  <c r="K6" i="121"/>
  <c r="N38" i="158"/>
  <c r="I37" i="160"/>
  <c r="I4" i="160"/>
  <c r="N5" i="158"/>
  <c r="I51" i="160"/>
  <c r="N52" i="178"/>
  <c r="J6" i="157"/>
  <c r="L6" i="157"/>
  <c r="H5" i="160" s="1"/>
  <c r="M6" i="157"/>
  <c r="G5" i="160"/>
  <c r="F16" i="160"/>
  <c r="M6" i="99"/>
  <c r="J28" i="166"/>
  <c r="L28" i="166"/>
  <c r="M28" i="166"/>
  <c r="N28" i="166" s="1"/>
  <c r="R28" i="166" s="1"/>
  <c r="Q28" i="166" s="1"/>
  <c r="M51" i="179"/>
  <c r="P30" i="109"/>
  <c r="H46" i="160"/>
  <c r="P16" i="173"/>
  <c r="K48" i="101"/>
  <c r="E47" i="123"/>
  <c r="J54" i="127"/>
  <c r="L54" i="127"/>
  <c r="K26" i="110"/>
  <c r="M46" i="101"/>
  <c r="I53" i="123"/>
  <c r="K14" i="149"/>
  <c r="F11" i="155" s="1"/>
  <c r="L27" i="173"/>
  <c r="F26" i="145"/>
  <c r="J27" i="173"/>
  <c r="N8" i="164"/>
  <c r="M15" i="99"/>
  <c r="J22" i="99"/>
  <c r="L22" i="99"/>
  <c r="M20" i="124"/>
  <c r="M27" i="116"/>
  <c r="J21" i="103"/>
  <c r="L21" i="103"/>
  <c r="M7" i="149"/>
  <c r="Q50" i="141"/>
  <c r="K45" i="105"/>
  <c r="Q31" i="125"/>
  <c r="K7" i="113"/>
  <c r="E6" i="123"/>
  <c r="L19" i="157"/>
  <c r="H18" i="160" s="1"/>
  <c r="G18" i="160"/>
  <c r="M19" i="157"/>
  <c r="J19" i="157"/>
  <c r="Q39" i="135"/>
  <c r="J41" i="158"/>
  <c r="M41" i="158"/>
  <c r="G40" i="160"/>
  <c r="L41" i="158"/>
  <c r="H40" i="160" s="1"/>
  <c r="M39" i="161"/>
  <c r="J39" i="161"/>
  <c r="L39" i="161"/>
  <c r="F38" i="167"/>
  <c r="L16" i="157"/>
  <c r="G15" i="160"/>
  <c r="J16" i="157"/>
  <c r="M16" i="157"/>
  <c r="D44" i="168"/>
  <c r="H45" i="166"/>
  <c r="E42" i="168" s="1"/>
  <c r="Q47" i="115"/>
  <c r="H9" i="177"/>
  <c r="D8" i="146"/>
  <c r="M37" i="102"/>
  <c r="H42" i="151"/>
  <c r="P36" i="130"/>
  <c r="Q40" i="178"/>
  <c r="K39" i="160" s="1"/>
  <c r="L39" i="160"/>
  <c r="Q24" i="101"/>
  <c r="P12" i="101"/>
  <c r="R15" i="161"/>
  <c r="N13" i="158"/>
  <c r="I12" i="160"/>
  <c r="Q35" i="164"/>
  <c r="K33" i="116"/>
  <c r="F30" i="122" s="1"/>
  <c r="H20" i="110"/>
  <c r="D19" i="123"/>
  <c r="P43" i="148"/>
  <c r="P25" i="144"/>
  <c r="L20" i="147"/>
  <c r="J20" i="147"/>
  <c r="F19" i="155"/>
  <c r="H29" i="124"/>
  <c r="E28" i="132" s="1"/>
  <c r="H36" i="150"/>
  <c r="N53" i="164"/>
  <c r="N7" i="158"/>
  <c r="I6" i="160"/>
  <c r="N48" i="159"/>
  <c r="P19" i="125"/>
  <c r="I36" i="160"/>
  <c r="N37" i="157"/>
  <c r="I7" i="160"/>
  <c r="N8" i="178"/>
  <c r="R44" i="161"/>
  <c r="H13" i="136"/>
  <c r="E10" i="146" s="1"/>
  <c r="F20" i="160"/>
  <c r="G20" i="168"/>
  <c r="F20" i="168" s="1"/>
  <c r="J28" i="101"/>
  <c r="L28" i="101"/>
  <c r="M28" i="101" s="1"/>
  <c r="Q28" i="101" s="1"/>
  <c r="P28" i="101" s="1"/>
  <c r="L11" i="101"/>
  <c r="J11" i="101"/>
  <c r="K39" i="144"/>
  <c r="F36" i="145" s="1"/>
  <c r="R54" i="157"/>
  <c r="J53" i="160"/>
  <c r="J29" i="166"/>
  <c r="L29" i="166"/>
  <c r="M29" i="166"/>
  <c r="N29" i="166" s="1"/>
  <c r="R29" i="166" s="1"/>
  <c r="Q29" i="166" s="1"/>
  <c r="G53" i="146"/>
  <c r="F53" i="146" s="1"/>
  <c r="F53" i="140"/>
  <c r="P16" i="101"/>
  <c r="Q15" i="173"/>
  <c r="J10" i="159"/>
  <c r="L10" i="159"/>
  <c r="H9" i="160" s="1"/>
  <c r="M10" i="159"/>
  <c r="G9" i="160"/>
  <c r="F14" i="167"/>
  <c r="L54" i="164"/>
  <c r="J54" i="164"/>
  <c r="M54" i="164"/>
  <c r="H39" i="147"/>
  <c r="K21" i="149"/>
  <c r="F18" i="155" s="1"/>
  <c r="L53" i="136"/>
  <c r="J53" i="136"/>
  <c r="H51" i="133"/>
  <c r="E50" i="140" s="1"/>
  <c r="D50" i="146"/>
  <c r="H7" i="126"/>
  <c r="E6" i="132" s="1"/>
  <c r="B33" i="169"/>
  <c r="M42" i="113"/>
  <c r="L25" i="150"/>
  <c r="J25" i="150"/>
  <c r="M22" i="150"/>
  <c r="L18" i="147"/>
  <c r="F17" i="155"/>
  <c r="J18" i="147"/>
  <c r="M5" i="104"/>
  <c r="J45" i="147"/>
  <c r="L45" i="147"/>
  <c r="F44" i="155"/>
  <c r="L36" i="148"/>
  <c r="J36" i="148"/>
  <c r="N51" i="164"/>
  <c r="M46" i="117"/>
  <c r="K33" i="158"/>
  <c r="E32" i="160"/>
  <c r="M16" i="179"/>
  <c r="N12" i="164"/>
  <c r="Q40" i="112"/>
  <c r="K9" i="165"/>
  <c r="F6" i="167" s="1"/>
  <c r="E8" i="168"/>
  <c r="L17" i="105"/>
  <c r="J17" i="105"/>
  <c r="D26" i="168"/>
  <c r="H27" i="161"/>
  <c r="E24" i="168" s="1"/>
  <c r="J16" i="178"/>
  <c r="M16" i="178"/>
  <c r="N16" i="178" s="1"/>
  <c r="R16" i="178" s="1"/>
  <c r="Q16" i="178" s="1"/>
  <c r="L16" i="178"/>
  <c r="N18" i="161"/>
  <c r="H19" i="116"/>
  <c r="D18" i="123"/>
  <c r="K26" i="161"/>
  <c r="F23" i="167" s="1"/>
  <c r="E25" i="168"/>
  <c r="N24" i="166"/>
  <c r="N46" i="159"/>
  <c r="I45" i="160"/>
  <c r="L36" i="120"/>
  <c r="J36" i="120"/>
  <c r="F34" i="122"/>
  <c r="M10" i="150"/>
  <c r="M8" i="141"/>
  <c r="M19" i="129"/>
  <c r="F9" i="140"/>
  <c r="K27" i="134"/>
  <c r="E26" i="146"/>
  <c r="M25" i="105"/>
  <c r="K29" i="133"/>
  <c r="G28" i="140" s="1"/>
  <c r="K28" i="103"/>
  <c r="E27" i="123"/>
  <c r="H11" i="147"/>
  <c r="N42" i="164"/>
  <c r="N32" i="164"/>
  <c r="M36" i="159"/>
  <c r="L36" i="159"/>
  <c r="H35" i="160" s="1"/>
  <c r="J36" i="159"/>
  <c r="N44" i="159"/>
  <c r="I43" i="160"/>
  <c r="L36" i="166"/>
  <c r="J36" i="166"/>
  <c r="M36" i="166"/>
  <c r="N36" i="166" s="1"/>
  <c r="R36" i="166" s="1"/>
  <c r="Q36" i="166" s="1"/>
  <c r="F35" i="167"/>
  <c r="H34" i="160"/>
  <c r="P23" i="143"/>
  <c r="J31" i="99"/>
  <c r="L31" i="99"/>
  <c r="M20" i="99"/>
  <c r="Q45" i="158"/>
  <c r="M14" i="101"/>
  <c r="M35" i="136"/>
  <c r="L30" i="120"/>
  <c r="J30" i="120"/>
  <c r="F29" i="122"/>
  <c r="P35" i="101"/>
  <c r="E38" i="168" l="1"/>
  <c r="E18" i="168"/>
  <c r="E47" i="168"/>
  <c r="I4" i="168"/>
  <c r="H41" i="168"/>
  <c r="E48" i="168"/>
  <c r="H53" i="168"/>
  <c r="G14" i="168"/>
  <c r="E7" i="168"/>
  <c r="E33" i="168"/>
  <c r="H14" i="168"/>
  <c r="G50" i="168"/>
  <c r="F50" i="168" s="1"/>
  <c r="L34" i="158"/>
  <c r="H33" i="160" s="1"/>
  <c r="J34" i="158"/>
  <c r="M34" i="158"/>
  <c r="G33" i="160"/>
  <c r="F33" i="160" s="1"/>
  <c r="K21" i="133"/>
  <c r="G20" i="140" s="1"/>
  <c r="D41" i="146"/>
  <c r="K31" i="133"/>
  <c r="E30" i="140"/>
  <c r="K19" i="133"/>
  <c r="E18" i="140"/>
  <c r="K48" i="133"/>
  <c r="E47" i="140"/>
  <c r="M6" i="133"/>
  <c r="H5" i="140"/>
  <c r="E38" i="140"/>
  <c r="K39" i="133"/>
  <c r="G35" i="140"/>
  <c r="J36" i="133"/>
  <c r="L36" i="133"/>
  <c r="K13" i="133"/>
  <c r="E12" i="140"/>
  <c r="K17" i="133"/>
  <c r="E16" i="140"/>
  <c r="E43" i="140"/>
  <c r="E43" i="146" s="1"/>
  <c r="K44" i="133"/>
  <c r="K42" i="133"/>
  <c r="E41" i="140"/>
  <c r="K30" i="133"/>
  <c r="E29" i="140"/>
  <c r="E29" i="146" s="1"/>
  <c r="E29" i="169" s="1"/>
  <c r="K20" i="133"/>
  <c r="E19" i="140"/>
  <c r="K8" i="133"/>
  <c r="E7" i="140"/>
  <c r="K43" i="133"/>
  <c r="E42" i="140"/>
  <c r="K41" i="133"/>
  <c r="E40" i="140"/>
  <c r="E40" i="146" s="1"/>
  <c r="E40" i="169" s="1"/>
  <c r="G11" i="140"/>
  <c r="L12" i="133"/>
  <c r="J12" i="133"/>
  <c r="K32" i="133"/>
  <c r="G31" i="140" s="1"/>
  <c r="F31" i="140" s="1"/>
  <c r="K34" i="133"/>
  <c r="E33" i="140"/>
  <c r="K5" i="133"/>
  <c r="E4" i="140"/>
  <c r="E38" i="146"/>
  <c r="K28" i="133"/>
  <c r="G27" i="140" s="1"/>
  <c r="F27" i="140" s="1"/>
  <c r="E27" i="140"/>
  <c r="E15" i="146"/>
  <c r="E15" i="169" s="1"/>
  <c r="M52" i="133"/>
  <c r="H51" i="140"/>
  <c r="G17" i="140"/>
  <c r="J18" i="133"/>
  <c r="L18" i="133"/>
  <c r="M46" i="133"/>
  <c r="H45" i="140"/>
  <c r="K15" i="133"/>
  <c r="E14" i="140"/>
  <c r="E14" i="146" s="1"/>
  <c r="H22" i="132"/>
  <c r="C10" i="169"/>
  <c r="C38" i="169"/>
  <c r="C17" i="169"/>
  <c r="C13" i="169"/>
  <c r="D53" i="169"/>
  <c r="C19" i="169"/>
  <c r="H42" i="132"/>
  <c r="H33" i="132"/>
  <c r="M46" i="129"/>
  <c r="H45" i="132"/>
  <c r="Q32" i="129"/>
  <c r="Q21" i="129"/>
  <c r="Q28" i="129"/>
  <c r="Q52" i="129"/>
  <c r="I51" i="132"/>
  <c r="Q26" i="129"/>
  <c r="M22" i="129"/>
  <c r="H21" i="132"/>
  <c r="Q10" i="129"/>
  <c r="Q23" i="129"/>
  <c r="I22" i="132"/>
  <c r="Q29" i="129"/>
  <c r="Q14" i="129"/>
  <c r="I13" i="132"/>
  <c r="M30" i="129"/>
  <c r="M11" i="129"/>
  <c r="M38" i="129"/>
  <c r="H37" i="132"/>
  <c r="Q41" i="129"/>
  <c r="I40" i="132"/>
  <c r="M13" i="129"/>
  <c r="M45" i="129"/>
  <c r="Q8" i="129"/>
  <c r="I7" i="132"/>
  <c r="Q18" i="129"/>
  <c r="I17" i="132"/>
  <c r="Q37" i="129"/>
  <c r="Q40" i="129"/>
  <c r="I39" i="132"/>
  <c r="Q12" i="129"/>
  <c r="I11" i="132"/>
  <c r="Q6" i="129"/>
  <c r="I5" i="132"/>
  <c r="Q33" i="129"/>
  <c r="Q36" i="129"/>
  <c r="I35" i="132"/>
  <c r="Q35" i="129"/>
  <c r="Q9" i="129"/>
  <c r="I8" i="132"/>
  <c r="Q50" i="129"/>
  <c r="I49" i="132"/>
  <c r="Q39" i="129"/>
  <c r="Q49" i="129"/>
  <c r="I48" i="132"/>
  <c r="M16" i="129"/>
  <c r="H15" i="132"/>
  <c r="Q25" i="129"/>
  <c r="Q43" i="129"/>
  <c r="I42" i="132"/>
  <c r="Q7" i="129"/>
  <c r="M27" i="129"/>
  <c r="H26" i="132"/>
  <c r="E25" i="132" s="1"/>
  <c r="M51" i="129"/>
  <c r="H50" i="132"/>
  <c r="K54" i="129"/>
  <c r="E53" i="132"/>
  <c r="E53" i="169" s="1"/>
  <c r="M24" i="129"/>
  <c r="H23" i="132"/>
  <c r="E22" i="132" s="1"/>
  <c r="Q44" i="129"/>
  <c r="Q20" i="129"/>
  <c r="I19" i="132"/>
  <c r="Q17" i="129"/>
  <c r="Q42" i="129"/>
  <c r="Q34" i="129"/>
  <c r="Q53" i="129"/>
  <c r="M48" i="129"/>
  <c r="H47" i="132"/>
  <c r="P31" i="129"/>
  <c r="J30" i="132" s="1"/>
  <c r="K30" i="132"/>
  <c r="M15" i="129"/>
  <c r="H14" i="132"/>
  <c r="Q47" i="129"/>
  <c r="Q5" i="129"/>
  <c r="I4" i="132"/>
  <c r="C18" i="169"/>
  <c r="C35" i="169"/>
  <c r="C30" i="169"/>
  <c r="D4" i="146"/>
  <c r="E27" i="146"/>
  <c r="E27" i="169" s="1"/>
  <c r="C27" i="169"/>
  <c r="C49" i="169"/>
  <c r="C33" i="169"/>
  <c r="C21" i="169"/>
  <c r="H51" i="123"/>
  <c r="C43" i="169"/>
  <c r="C29" i="169"/>
  <c r="Q41" i="101"/>
  <c r="E46" i="123"/>
  <c r="E23" i="123"/>
  <c r="K26" i="99"/>
  <c r="K19" i="166"/>
  <c r="E16" i="168"/>
  <c r="M50" i="166"/>
  <c r="N50" i="166" s="1"/>
  <c r="R50" i="166" s="1"/>
  <c r="Q50" i="166" s="1"/>
  <c r="J50" i="166"/>
  <c r="L50" i="166"/>
  <c r="H4" i="168"/>
  <c r="G6" i="168"/>
  <c r="F6" i="168" s="1"/>
  <c r="H18" i="168"/>
  <c r="H31" i="168"/>
  <c r="J36" i="164"/>
  <c r="M36" i="164"/>
  <c r="L36" i="164"/>
  <c r="H37" i="168"/>
  <c r="R40" i="162"/>
  <c r="H50" i="168"/>
  <c r="E32" i="168"/>
  <c r="H39" i="168"/>
  <c r="J32" i="162"/>
  <c r="M32" i="162"/>
  <c r="L32" i="162"/>
  <c r="H29" i="168" s="1"/>
  <c r="I50" i="168"/>
  <c r="L43" i="162"/>
  <c r="H40" i="168" s="1"/>
  <c r="M43" i="162"/>
  <c r="J43" i="162"/>
  <c r="F40" i="167"/>
  <c r="E17" i="168"/>
  <c r="K20" i="161"/>
  <c r="H35" i="168"/>
  <c r="I36" i="168"/>
  <c r="G19" i="168"/>
  <c r="F19" i="168" s="1"/>
  <c r="F46" i="167"/>
  <c r="G46" i="168"/>
  <c r="F46" i="168" s="1"/>
  <c r="L8" i="161"/>
  <c r="H5" i="168" s="1"/>
  <c r="F5" i="167"/>
  <c r="J8" i="161"/>
  <c r="M8" i="161"/>
  <c r="J37" i="161"/>
  <c r="L37" i="161"/>
  <c r="M37" i="161"/>
  <c r="G10" i="168"/>
  <c r="F10" i="168" s="1"/>
  <c r="M45" i="161"/>
  <c r="L45" i="161"/>
  <c r="J45" i="161"/>
  <c r="I14" i="168"/>
  <c r="H22" i="168"/>
  <c r="H20" i="168"/>
  <c r="L10" i="161"/>
  <c r="H7" i="168" s="1"/>
  <c r="J10" i="161"/>
  <c r="M10" i="161"/>
  <c r="H9" i="168"/>
  <c r="I25" i="160"/>
  <c r="I44" i="160"/>
  <c r="N45" i="178"/>
  <c r="F42" i="160"/>
  <c r="N43" i="159"/>
  <c r="I42" i="160"/>
  <c r="N18" i="159"/>
  <c r="I17" i="160"/>
  <c r="I22" i="160"/>
  <c r="N23" i="159"/>
  <c r="I30" i="160"/>
  <c r="F37" i="160"/>
  <c r="G37" i="168"/>
  <c r="F37" i="168" s="1"/>
  <c r="F36" i="160"/>
  <c r="G36" i="168"/>
  <c r="F36" i="168" s="1"/>
  <c r="M28" i="158"/>
  <c r="J28" i="158"/>
  <c r="L28" i="158"/>
  <c r="H27" i="160" s="1"/>
  <c r="H27" i="168" s="1"/>
  <c r="G27" i="160"/>
  <c r="F27" i="160" s="1"/>
  <c r="N25" i="158"/>
  <c r="I24" i="160"/>
  <c r="F43" i="160"/>
  <c r="G43" i="168"/>
  <c r="F43" i="168" s="1"/>
  <c r="R29" i="158"/>
  <c r="J28" i="160"/>
  <c r="J49" i="160"/>
  <c r="R50" i="157"/>
  <c r="G47" i="160"/>
  <c r="L48" i="157"/>
  <c r="H47" i="160" s="1"/>
  <c r="J48" i="157"/>
  <c r="M48" i="157"/>
  <c r="F4" i="160"/>
  <c r="G4" i="168"/>
  <c r="F4" i="168" s="1"/>
  <c r="R42" i="157"/>
  <c r="J41" i="160"/>
  <c r="Q18" i="157"/>
  <c r="M24" i="157"/>
  <c r="J24" i="157"/>
  <c r="G23" i="160"/>
  <c r="L24" i="157"/>
  <c r="H23" i="160" s="1"/>
  <c r="N22" i="157"/>
  <c r="I21" i="160"/>
  <c r="I41" i="168"/>
  <c r="K26" i="152"/>
  <c r="J34" i="151"/>
  <c r="F31" i="155"/>
  <c r="L34" i="151"/>
  <c r="J52" i="150"/>
  <c r="F49" i="155"/>
  <c r="L52" i="150"/>
  <c r="M8" i="150"/>
  <c r="L18" i="149"/>
  <c r="M18" i="149" s="1"/>
  <c r="Q18" i="149" s="1"/>
  <c r="P18" i="149" s="1"/>
  <c r="J18" i="149"/>
  <c r="M42" i="149"/>
  <c r="J46" i="149"/>
  <c r="L46" i="149"/>
  <c r="M46" i="149" s="1"/>
  <c r="Q46" i="149" s="1"/>
  <c r="P46" i="149" s="1"/>
  <c r="K24" i="148"/>
  <c r="E21" i="169"/>
  <c r="M14" i="148"/>
  <c r="J19" i="148"/>
  <c r="L19" i="148"/>
  <c r="F16" i="155"/>
  <c r="M53" i="148"/>
  <c r="Q53" i="148" s="1"/>
  <c r="J40" i="148"/>
  <c r="L40" i="148"/>
  <c r="F37" i="155"/>
  <c r="F30" i="155"/>
  <c r="J33" i="148"/>
  <c r="L33" i="148"/>
  <c r="M31" i="147"/>
  <c r="M32" i="147"/>
  <c r="K54" i="147"/>
  <c r="E51" i="169"/>
  <c r="L15" i="147"/>
  <c r="J15" i="147"/>
  <c r="F12" i="155"/>
  <c r="L36" i="147"/>
  <c r="J36" i="147"/>
  <c r="Q25" i="147"/>
  <c r="Q51" i="147"/>
  <c r="M50" i="147"/>
  <c r="K17" i="147"/>
  <c r="L10" i="147"/>
  <c r="J10" i="147"/>
  <c r="L9" i="147"/>
  <c r="J9" i="147"/>
  <c r="F6" i="155"/>
  <c r="L43" i="147"/>
  <c r="J43" i="147"/>
  <c r="F40" i="155"/>
  <c r="F25" i="155"/>
  <c r="L28" i="147"/>
  <c r="J28" i="147"/>
  <c r="D35" i="146"/>
  <c r="D45" i="169"/>
  <c r="D33" i="146"/>
  <c r="C31" i="169"/>
  <c r="D18" i="169"/>
  <c r="D47" i="169"/>
  <c r="J45" i="173"/>
  <c r="L45" i="173"/>
  <c r="F42" i="145"/>
  <c r="D12" i="146"/>
  <c r="D12" i="169" s="1"/>
  <c r="C46" i="169"/>
  <c r="K15" i="144"/>
  <c r="E45" i="146"/>
  <c r="D6" i="146"/>
  <c r="M48" i="143"/>
  <c r="D10" i="169"/>
  <c r="D19" i="169"/>
  <c r="D36" i="169"/>
  <c r="D7" i="146"/>
  <c r="D46" i="146"/>
  <c r="E17" i="146"/>
  <c r="P40" i="177"/>
  <c r="J18" i="177"/>
  <c r="L18" i="177"/>
  <c r="M15" i="177"/>
  <c r="K10" i="177"/>
  <c r="E7" i="146"/>
  <c r="L30" i="177"/>
  <c r="J30" i="177"/>
  <c r="M46" i="177"/>
  <c r="D30" i="146"/>
  <c r="D30" i="169" s="1"/>
  <c r="M39" i="177"/>
  <c r="E6" i="146"/>
  <c r="C41" i="169"/>
  <c r="D44" i="146"/>
  <c r="D44" i="169" s="1"/>
  <c r="C9" i="169"/>
  <c r="E24" i="146"/>
  <c r="D14" i="169"/>
  <c r="D34" i="146"/>
  <c r="D34" i="169" s="1"/>
  <c r="K7" i="142"/>
  <c r="E4" i="146"/>
  <c r="E19" i="146"/>
  <c r="J20" i="142"/>
  <c r="L20" i="142"/>
  <c r="F17" i="145"/>
  <c r="Q49" i="142"/>
  <c r="J50" i="142"/>
  <c r="F47" i="145"/>
  <c r="L50" i="142"/>
  <c r="Q24" i="142"/>
  <c r="D51" i="169"/>
  <c r="E47" i="146"/>
  <c r="L27" i="142"/>
  <c r="F24" i="145"/>
  <c r="J27" i="142"/>
  <c r="K34" i="142"/>
  <c r="E31" i="146"/>
  <c r="E31" i="169" s="1"/>
  <c r="Q53" i="142"/>
  <c r="K12" i="142"/>
  <c r="E9" i="146"/>
  <c r="L22" i="142"/>
  <c r="J22" i="142"/>
  <c r="F19" i="145"/>
  <c r="E18" i="146"/>
  <c r="C44" i="169"/>
  <c r="E28" i="146"/>
  <c r="J19" i="141"/>
  <c r="L19" i="141"/>
  <c r="F16" i="145"/>
  <c r="Q13" i="141"/>
  <c r="M54" i="141"/>
  <c r="J35" i="141"/>
  <c r="L35" i="141"/>
  <c r="F32" i="145"/>
  <c r="K44" i="141"/>
  <c r="E41" i="146"/>
  <c r="L31" i="141"/>
  <c r="F28" i="145"/>
  <c r="J31" i="141"/>
  <c r="K47" i="141"/>
  <c r="E16" i="146"/>
  <c r="M34" i="141"/>
  <c r="D39" i="169"/>
  <c r="K37" i="141"/>
  <c r="K33" i="141"/>
  <c r="M23" i="141"/>
  <c r="E22" i="146"/>
  <c r="K25" i="141"/>
  <c r="Q36" i="141"/>
  <c r="F40" i="145"/>
  <c r="D22" i="169"/>
  <c r="K42" i="141"/>
  <c r="E39" i="146"/>
  <c r="E39" i="169" s="1"/>
  <c r="J17" i="141"/>
  <c r="L17" i="141"/>
  <c r="F14" i="145"/>
  <c r="Q12" i="141"/>
  <c r="M43" i="141"/>
  <c r="F18" i="145"/>
  <c r="L21" i="141"/>
  <c r="J21" i="141"/>
  <c r="J38" i="141"/>
  <c r="L38" i="141"/>
  <c r="F35" i="145"/>
  <c r="E32" i="146"/>
  <c r="G51" i="146"/>
  <c r="F51" i="146" s="1"/>
  <c r="Q16" i="141"/>
  <c r="K36" i="135"/>
  <c r="E33" i="146"/>
  <c r="D42" i="169"/>
  <c r="L48" i="134"/>
  <c r="J48" i="134"/>
  <c r="J46" i="134"/>
  <c r="L46" i="134"/>
  <c r="J8" i="134"/>
  <c r="L8" i="134"/>
  <c r="L20" i="136"/>
  <c r="J20" i="136"/>
  <c r="M41" i="136"/>
  <c r="L52" i="136"/>
  <c r="J52" i="136"/>
  <c r="D11" i="169"/>
  <c r="Q17" i="136"/>
  <c r="G21" i="146"/>
  <c r="F21" i="146" s="1"/>
  <c r="F21" i="140"/>
  <c r="E46" i="146"/>
  <c r="K49" i="133"/>
  <c r="G48" i="140" s="1"/>
  <c r="M24" i="133"/>
  <c r="I23" i="140" s="1"/>
  <c r="E13" i="146"/>
  <c r="E13" i="169" s="1"/>
  <c r="K16" i="133"/>
  <c r="G15" i="140" s="1"/>
  <c r="F15" i="140" s="1"/>
  <c r="K38" i="133"/>
  <c r="G37" i="140" s="1"/>
  <c r="E35" i="146"/>
  <c r="K37" i="133"/>
  <c r="G36" i="140" s="1"/>
  <c r="G36" i="146" s="1"/>
  <c r="F36" i="146" s="1"/>
  <c r="J21" i="133"/>
  <c r="L21" i="133"/>
  <c r="H20" i="140" s="1"/>
  <c r="E25" i="146"/>
  <c r="E42" i="146"/>
  <c r="K45" i="133"/>
  <c r="G44" i="140" s="1"/>
  <c r="J10" i="133"/>
  <c r="L10" i="133"/>
  <c r="H9" i="140" s="1"/>
  <c r="K14" i="133"/>
  <c r="G13" i="140" s="1"/>
  <c r="E11" i="146"/>
  <c r="E11" i="169" s="1"/>
  <c r="L7" i="133"/>
  <c r="H6" i="140" s="1"/>
  <c r="J7" i="133"/>
  <c r="J28" i="133"/>
  <c r="L28" i="133"/>
  <c r="H27" i="140" s="1"/>
  <c r="E37" i="146"/>
  <c r="E37" i="169" s="1"/>
  <c r="K40" i="133"/>
  <c r="G39" i="140" s="1"/>
  <c r="D32" i="169"/>
  <c r="K33" i="133"/>
  <c r="G32" i="140" s="1"/>
  <c r="K47" i="133"/>
  <c r="G46" i="140" s="1"/>
  <c r="J32" i="133"/>
  <c r="L32" i="133"/>
  <c r="H31" i="140" s="1"/>
  <c r="L22" i="133"/>
  <c r="H21" i="140" s="1"/>
  <c r="H21" i="146" s="1"/>
  <c r="J22" i="133"/>
  <c r="K23" i="133"/>
  <c r="G22" i="140" s="1"/>
  <c r="E20" i="146"/>
  <c r="E20" i="169" s="1"/>
  <c r="J35" i="133"/>
  <c r="L35" i="133"/>
  <c r="H34" i="140" s="1"/>
  <c r="J50" i="133"/>
  <c r="L50" i="133"/>
  <c r="H49" i="140" s="1"/>
  <c r="F8" i="140"/>
  <c r="J11" i="133"/>
  <c r="L11" i="133"/>
  <c r="H10" i="140" s="1"/>
  <c r="J9" i="133"/>
  <c r="L9" i="133"/>
  <c r="H8" i="140" s="1"/>
  <c r="D20" i="169"/>
  <c r="J25" i="133"/>
  <c r="L25" i="133"/>
  <c r="H24" i="140" s="1"/>
  <c r="L26" i="133"/>
  <c r="H25" i="140" s="1"/>
  <c r="J26" i="133"/>
  <c r="L27" i="133"/>
  <c r="H26" i="140" s="1"/>
  <c r="J27" i="133"/>
  <c r="D31" i="169"/>
  <c r="K47" i="127"/>
  <c r="M28" i="126"/>
  <c r="I27" i="132" s="1"/>
  <c r="L17" i="126"/>
  <c r="H16" i="132" s="1"/>
  <c r="J17" i="126"/>
  <c r="F14" i="132"/>
  <c r="D13" i="132" s="1"/>
  <c r="C12" i="132" s="1"/>
  <c r="C12" i="169" s="1"/>
  <c r="J42" i="126"/>
  <c r="F39" i="132"/>
  <c r="D38" i="132" s="1"/>
  <c r="C37" i="132" s="1"/>
  <c r="C37" i="169" s="1"/>
  <c r="L42" i="126"/>
  <c r="H41" i="132" s="1"/>
  <c r="K10" i="126"/>
  <c r="P36" i="126"/>
  <c r="J21" i="179"/>
  <c r="L21" i="179"/>
  <c r="F34" i="132"/>
  <c r="D33" i="132" s="1"/>
  <c r="C32" i="132" s="1"/>
  <c r="C32" i="169" s="1"/>
  <c r="J37" i="179"/>
  <c r="L37" i="179"/>
  <c r="H36" i="132" s="1"/>
  <c r="J44" i="179"/>
  <c r="L44" i="179"/>
  <c r="H43" i="132" s="1"/>
  <c r="F41" i="132"/>
  <c r="D40" i="132" s="1"/>
  <c r="C39" i="132" s="1"/>
  <c r="C39" i="169" s="1"/>
  <c r="Q17" i="179"/>
  <c r="M34" i="179"/>
  <c r="I33" i="132" s="1"/>
  <c r="F27" i="132"/>
  <c r="D26" i="132" s="1"/>
  <c r="C25" i="132" s="1"/>
  <c r="C25" i="169" s="1"/>
  <c r="J30" i="179"/>
  <c r="L30" i="179"/>
  <c r="H29" i="132" s="1"/>
  <c r="M32" i="179"/>
  <c r="I31" i="132" s="1"/>
  <c r="F18" i="132"/>
  <c r="D17" i="132" s="1"/>
  <c r="C16" i="132" s="1"/>
  <c r="C16" i="169" s="1"/>
  <c r="P52" i="179"/>
  <c r="K53" i="179"/>
  <c r="G52" i="132" s="1"/>
  <c r="F52" i="132" s="1"/>
  <c r="D4" i="169"/>
  <c r="Q12" i="125"/>
  <c r="M54" i="125"/>
  <c r="K20" i="125"/>
  <c r="Q43" i="125"/>
  <c r="K7" i="125"/>
  <c r="M51" i="125"/>
  <c r="M14" i="125"/>
  <c r="Q50" i="125"/>
  <c r="M49" i="125"/>
  <c r="M38" i="125"/>
  <c r="M40" i="125"/>
  <c r="Q15" i="124"/>
  <c r="M35" i="124"/>
  <c r="I34" i="132" s="1"/>
  <c r="Q7" i="124"/>
  <c r="M47" i="124"/>
  <c r="I46" i="132" s="1"/>
  <c r="L19" i="124"/>
  <c r="H18" i="132" s="1"/>
  <c r="E17" i="132" s="1"/>
  <c r="J19" i="124"/>
  <c r="F16" i="132"/>
  <c r="D15" i="132" s="1"/>
  <c r="C14" i="132" s="1"/>
  <c r="C14" i="169" s="1"/>
  <c r="M41" i="124"/>
  <c r="M33" i="124"/>
  <c r="I32" i="132" s="1"/>
  <c r="F36" i="132"/>
  <c r="D35" i="132" s="1"/>
  <c r="C34" i="132" s="1"/>
  <c r="C34" i="169" s="1"/>
  <c r="J39" i="124"/>
  <c r="L39" i="124"/>
  <c r="H38" i="132" s="1"/>
  <c r="L13" i="124"/>
  <c r="H12" i="132" s="1"/>
  <c r="J13" i="124"/>
  <c r="F10" i="132"/>
  <c r="D9" i="132" s="1"/>
  <c r="C8" i="132" s="1"/>
  <c r="C8" i="169" s="1"/>
  <c r="L45" i="124"/>
  <c r="H44" i="132" s="1"/>
  <c r="J45" i="124"/>
  <c r="F42" i="132"/>
  <c r="D41" i="132" s="1"/>
  <c r="C40" i="132" s="1"/>
  <c r="C40" i="169" s="1"/>
  <c r="M26" i="124"/>
  <c r="I25" i="132" s="1"/>
  <c r="J11" i="124"/>
  <c r="L11" i="124"/>
  <c r="H10" i="132" s="1"/>
  <c r="E9" i="132" s="1"/>
  <c r="F8" i="132"/>
  <c r="D7" i="132" s="1"/>
  <c r="C6" i="132" s="1"/>
  <c r="C6" i="169" s="1"/>
  <c r="G33" i="123"/>
  <c r="F33" i="123" s="1"/>
  <c r="D50" i="169"/>
  <c r="L9" i="111"/>
  <c r="M9" i="111" s="1"/>
  <c r="Q9" i="111" s="1"/>
  <c r="P9" i="111" s="1"/>
  <c r="J9" i="111"/>
  <c r="E17" i="123"/>
  <c r="E49" i="123"/>
  <c r="E49" i="169" s="1"/>
  <c r="E24" i="123"/>
  <c r="E41" i="123"/>
  <c r="E16" i="123"/>
  <c r="G38" i="123"/>
  <c r="F38" i="123" s="1"/>
  <c r="L52" i="171"/>
  <c r="J52" i="171"/>
  <c r="F49" i="122"/>
  <c r="D48" i="169"/>
  <c r="L42" i="107"/>
  <c r="J42" i="107"/>
  <c r="Q24" i="106"/>
  <c r="D28" i="169"/>
  <c r="E45" i="123"/>
  <c r="L48" i="105"/>
  <c r="J48" i="105"/>
  <c r="F45" i="122"/>
  <c r="E8" i="123"/>
  <c r="M41" i="105"/>
  <c r="Q53" i="103"/>
  <c r="K45" i="103"/>
  <c r="E42" i="123"/>
  <c r="E14" i="123"/>
  <c r="E4" i="123"/>
  <c r="J14" i="103"/>
  <c r="L14" i="103"/>
  <c r="F11" i="122"/>
  <c r="J49" i="103"/>
  <c r="F46" i="122"/>
  <c r="L49" i="103"/>
  <c r="P41" i="103"/>
  <c r="L7" i="103"/>
  <c r="J7" i="103"/>
  <c r="F4" i="122"/>
  <c r="L51" i="103"/>
  <c r="J51" i="103"/>
  <c r="J17" i="103"/>
  <c r="L17" i="103"/>
  <c r="F14" i="122"/>
  <c r="M12" i="103"/>
  <c r="E7" i="123"/>
  <c r="J11" i="103"/>
  <c r="F8" i="122"/>
  <c r="L11" i="103"/>
  <c r="L34" i="103"/>
  <c r="J34" i="103"/>
  <c r="E32" i="123"/>
  <c r="M16" i="103"/>
  <c r="H13" i="123"/>
  <c r="G13" i="123"/>
  <c r="F13" i="123" s="1"/>
  <c r="F36" i="122"/>
  <c r="L39" i="103"/>
  <c r="J39" i="103"/>
  <c r="E10" i="123"/>
  <c r="D43" i="123"/>
  <c r="H33" i="123"/>
  <c r="E25" i="123"/>
  <c r="J21" i="100"/>
  <c r="L21" i="100"/>
  <c r="M21" i="100" s="1"/>
  <c r="Q21" i="100" s="1"/>
  <c r="P21" i="100" s="1"/>
  <c r="F18" i="98"/>
  <c r="E5" i="123"/>
  <c r="E5" i="169" s="1"/>
  <c r="J15" i="100"/>
  <c r="L15" i="100"/>
  <c r="F12" i="98"/>
  <c r="M42" i="100"/>
  <c r="L48" i="100"/>
  <c r="J48" i="100"/>
  <c r="F16" i="98"/>
  <c r="J19" i="99"/>
  <c r="L19" i="99"/>
  <c r="J12" i="99"/>
  <c r="L12" i="99"/>
  <c r="E52" i="123"/>
  <c r="L44" i="99"/>
  <c r="J44" i="99"/>
  <c r="J17" i="99"/>
  <c r="L17" i="99"/>
  <c r="G51" i="123"/>
  <c r="F51" i="123" s="1"/>
  <c r="E44" i="123"/>
  <c r="M14" i="99"/>
  <c r="F46" i="98"/>
  <c r="Q34" i="99"/>
  <c r="M40" i="99"/>
  <c r="L53" i="99"/>
  <c r="J53" i="99"/>
  <c r="L37" i="99"/>
  <c r="J37" i="99"/>
  <c r="L8" i="99"/>
  <c r="F5" i="98"/>
  <c r="J8" i="99"/>
  <c r="J52" i="99"/>
  <c r="L52" i="99"/>
  <c r="M46" i="99"/>
  <c r="K39" i="99"/>
  <c r="E36" i="123"/>
  <c r="E36" i="169" s="1"/>
  <c r="L7" i="99"/>
  <c r="J7" i="99"/>
  <c r="L11" i="99"/>
  <c r="J11" i="99"/>
  <c r="J25" i="99"/>
  <c r="F22" i="98"/>
  <c r="L25" i="99"/>
  <c r="L18" i="99"/>
  <c r="J18" i="99"/>
  <c r="F15" i="98"/>
  <c r="L27" i="99"/>
  <c r="J27" i="99"/>
  <c r="F44" i="98"/>
  <c r="L47" i="99"/>
  <c r="J47" i="99"/>
  <c r="M35" i="99"/>
  <c r="L33" i="116"/>
  <c r="J33" i="116"/>
  <c r="F27" i="122"/>
  <c r="J28" i="103"/>
  <c r="L28" i="103"/>
  <c r="M25" i="150"/>
  <c r="M20" i="147"/>
  <c r="R13" i="158"/>
  <c r="J12" i="160"/>
  <c r="N19" i="157"/>
  <c r="I18" i="160"/>
  <c r="I18" i="168" s="1"/>
  <c r="J14" i="149"/>
  <c r="F13" i="155"/>
  <c r="L14" i="149"/>
  <c r="N6" i="157"/>
  <c r="I5" i="160"/>
  <c r="L6" i="121"/>
  <c r="J22" i="161"/>
  <c r="M22" i="161"/>
  <c r="I19" i="168" s="1"/>
  <c r="L22" i="161"/>
  <c r="L25" i="124"/>
  <c r="H24" i="132" s="1"/>
  <c r="J25" i="124"/>
  <c r="J50" i="160"/>
  <c r="R51" i="157"/>
  <c r="M48" i="174"/>
  <c r="R35" i="165"/>
  <c r="N27" i="178"/>
  <c r="I26" i="160"/>
  <c r="M38" i="112"/>
  <c r="J24" i="119"/>
  <c r="L24" i="119"/>
  <c r="R45" i="164"/>
  <c r="M18" i="147"/>
  <c r="K36" i="150"/>
  <c r="F33" i="155" s="1"/>
  <c r="R5" i="158"/>
  <c r="J4" i="160"/>
  <c r="J4" i="168" s="1"/>
  <c r="Q33" i="147"/>
  <c r="Q22" i="131"/>
  <c r="R18" i="161"/>
  <c r="J29" i="133"/>
  <c r="L29" i="133"/>
  <c r="H28" i="140" s="1"/>
  <c r="M45" i="147"/>
  <c r="K51" i="133"/>
  <c r="E50" i="146"/>
  <c r="F14" i="168"/>
  <c r="M11" i="101"/>
  <c r="Q44" i="161"/>
  <c r="R48" i="159"/>
  <c r="G18" i="168"/>
  <c r="F18" i="168" s="1"/>
  <c r="F18" i="160"/>
  <c r="Q7" i="149"/>
  <c r="G21" i="123"/>
  <c r="F21" i="98"/>
  <c r="F27" i="167"/>
  <c r="Q28" i="141"/>
  <c r="K44" i="116"/>
  <c r="F41" i="122" s="1"/>
  <c r="E43" i="123"/>
  <c r="Q8" i="124"/>
  <c r="Q38" i="135"/>
  <c r="P51" i="99"/>
  <c r="M13" i="106"/>
  <c r="R43" i="166"/>
  <c r="M31" i="165"/>
  <c r="I28" i="168" s="1"/>
  <c r="L31" i="165"/>
  <c r="H28" i="168" s="1"/>
  <c r="J31" i="165"/>
  <c r="R30" i="164"/>
  <c r="M21" i="124"/>
  <c r="N49" i="178"/>
  <c r="I48" i="160"/>
  <c r="Q18" i="124"/>
  <c r="R47" i="164"/>
  <c r="M47" i="147"/>
  <c r="Q35" i="108"/>
  <c r="R16" i="161"/>
  <c r="R39" i="157"/>
  <c r="Q19" i="149"/>
  <c r="P41" i="101"/>
  <c r="Q46" i="101"/>
  <c r="Q16" i="179"/>
  <c r="R24" i="166"/>
  <c r="L33" i="158"/>
  <c r="H32" i="160" s="1"/>
  <c r="J33" i="158"/>
  <c r="M33" i="158"/>
  <c r="G32" i="160"/>
  <c r="Q42" i="113"/>
  <c r="R8" i="178"/>
  <c r="J7" i="160"/>
  <c r="Q15" i="161"/>
  <c r="K42" i="151"/>
  <c r="F39" i="155" s="1"/>
  <c r="N39" i="161"/>
  <c r="M22" i="99"/>
  <c r="D26" i="169"/>
  <c r="G39" i="168"/>
  <c r="F39" i="168" s="1"/>
  <c r="F39" i="167"/>
  <c r="M11" i="136"/>
  <c r="Q5" i="120"/>
  <c r="Q40" i="179"/>
  <c r="F46" i="155"/>
  <c r="R7" i="161"/>
  <c r="R10" i="164"/>
  <c r="R35" i="157"/>
  <c r="J34" i="160"/>
  <c r="N41" i="158"/>
  <c r="I40" i="160"/>
  <c r="R41" i="164"/>
  <c r="N36" i="159"/>
  <c r="I35" i="160"/>
  <c r="Q10" i="150"/>
  <c r="R32" i="164"/>
  <c r="Q25" i="105"/>
  <c r="G52" i="146"/>
  <c r="F52" i="146" s="1"/>
  <c r="F52" i="140"/>
  <c r="F9" i="160"/>
  <c r="G9" i="168"/>
  <c r="F9" i="168" s="1"/>
  <c r="R7" i="158"/>
  <c r="J6" i="160"/>
  <c r="P47" i="115"/>
  <c r="Q42" i="127"/>
  <c r="L48" i="101"/>
  <c r="J48" i="101"/>
  <c r="J51" i="160"/>
  <c r="R52" i="178"/>
  <c r="K27" i="115"/>
  <c r="F24" i="122" s="1"/>
  <c r="E26" i="123"/>
  <c r="P10" i="103"/>
  <c r="I39" i="168"/>
  <c r="N40" i="164"/>
  <c r="Q35" i="127"/>
  <c r="R21" i="165"/>
  <c r="F28" i="167"/>
  <c r="G28" i="168"/>
  <c r="F28" i="168" s="1"/>
  <c r="Q23" i="102"/>
  <c r="M5" i="153"/>
  <c r="Q20" i="178"/>
  <c r="K19" i="160" s="1"/>
  <c r="L19" i="160"/>
  <c r="R19" i="164"/>
  <c r="F11" i="160"/>
  <c r="G11" i="168"/>
  <c r="F11" i="168" s="1"/>
  <c r="R26" i="159"/>
  <c r="J25" i="160"/>
  <c r="F25" i="160"/>
  <c r="M36" i="148"/>
  <c r="Q14" i="101"/>
  <c r="J26" i="161"/>
  <c r="M26" i="161"/>
  <c r="F25" i="167"/>
  <c r="L26" i="161"/>
  <c r="M17" i="105"/>
  <c r="Q5" i="104"/>
  <c r="H52" i="146"/>
  <c r="M53" i="136"/>
  <c r="N10" i="159"/>
  <c r="I9" i="160"/>
  <c r="I9" i="168" s="1"/>
  <c r="M21" i="103"/>
  <c r="P54" i="99"/>
  <c r="J53" i="123" s="1"/>
  <c r="K53" i="123"/>
  <c r="Q54" i="136"/>
  <c r="I53" i="146"/>
  <c r="R48" i="161"/>
  <c r="F49" i="167"/>
  <c r="G49" i="168"/>
  <c r="J52" i="166"/>
  <c r="L52" i="166"/>
  <c r="H51" i="168" s="1"/>
  <c r="M52" i="166"/>
  <c r="I49" i="168" s="1"/>
  <c r="M27" i="101"/>
  <c r="M8" i="101"/>
  <c r="R14" i="161"/>
  <c r="Q43" i="103"/>
  <c r="Q26" i="141"/>
  <c r="Q29" i="103"/>
  <c r="M18" i="118"/>
  <c r="M35" i="147"/>
  <c r="Q43" i="99"/>
  <c r="P37" i="143"/>
  <c r="I20" i="168"/>
  <c r="N12" i="157"/>
  <c r="I11" i="160"/>
  <c r="K19" i="116"/>
  <c r="F16" i="122" s="1"/>
  <c r="E18" i="123"/>
  <c r="M30" i="120"/>
  <c r="F35" i="122"/>
  <c r="G35" i="123"/>
  <c r="F27" i="98"/>
  <c r="R53" i="164"/>
  <c r="P24" i="101"/>
  <c r="K45" i="166"/>
  <c r="F42" i="167" s="1"/>
  <c r="E44" i="168"/>
  <c r="L7" i="113"/>
  <c r="J7" i="113"/>
  <c r="Q15" i="99"/>
  <c r="M27" i="125"/>
  <c r="F26" i="98"/>
  <c r="F7" i="98"/>
  <c r="R25" i="164"/>
  <c r="F28" i="98"/>
  <c r="G28" i="123"/>
  <c r="N29" i="161"/>
  <c r="M46" i="147"/>
  <c r="J18" i="104"/>
  <c r="L18" i="104"/>
  <c r="G31" i="168"/>
  <c r="F31" i="168" s="1"/>
  <c r="F31" i="160"/>
  <c r="R50" i="164"/>
  <c r="K49" i="143"/>
  <c r="F46" i="145" s="1"/>
  <c r="E48" i="146"/>
  <c r="I13" i="160"/>
  <c r="N14" i="158"/>
  <c r="R21" i="158"/>
  <c r="J20" i="160"/>
  <c r="F39" i="140"/>
  <c r="R47" i="157"/>
  <c r="J46" i="160"/>
  <c r="N32" i="178"/>
  <c r="I31" i="160"/>
  <c r="I31" i="168" s="1"/>
  <c r="Q20" i="99"/>
  <c r="L27" i="134"/>
  <c r="J27" i="134"/>
  <c r="F30" i="98"/>
  <c r="G30" i="123"/>
  <c r="R42" i="164"/>
  <c r="H35" i="123"/>
  <c r="M36" i="120"/>
  <c r="J9" i="165"/>
  <c r="L9" i="165"/>
  <c r="M9" i="165"/>
  <c r="I6" i="168" s="1"/>
  <c r="Q46" i="117"/>
  <c r="L21" i="149"/>
  <c r="J21" i="149"/>
  <c r="F20" i="155"/>
  <c r="J36" i="160"/>
  <c r="R37" i="157"/>
  <c r="K20" i="110"/>
  <c r="F17" i="122" s="1"/>
  <c r="E19" i="123"/>
  <c r="F40" i="160"/>
  <c r="P31" i="125"/>
  <c r="Q23" i="125"/>
  <c r="R30" i="178"/>
  <c r="J29" i="160"/>
  <c r="J8" i="103"/>
  <c r="L8" i="103"/>
  <c r="F7" i="122"/>
  <c r="Q34" i="115"/>
  <c r="H28" i="123"/>
  <c r="M29" i="101"/>
  <c r="R11" i="157"/>
  <c r="J10" i="160"/>
  <c r="R34" i="164"/>
  <c r="F26" i="155"/>
  <c r="J27" i="147"/>
  <c r="L27" i="147"/>
  <c r="J41" i="108"/>
  <c r="L41" i="108"/>
  <c r="H38" i="123" s="1"/>
  <c r="P53" i="106"/>
  <c r="R17" i="165"/>
  <c r="Q28" i="99"/>
  <c r="K11" i="147"/>
  <c r="F8" i="155" s="1"/>
  <c r="K39" i="147"/>
  <c r="F36" i="155" s="1"/>
  <c r="L53" i="160"/>
  <c r="Q54" i="157"/>
  <c r="K53" i="160" s="1"/>
  <c r="Q27" i="116"/>
  <c r="R8" i="164"/>
  <c r="Q36" i="101"/>
  <c r="F25" i="98"/>
  <c r="Q12" i="112"/>
  <c r="P6" i="112"/>
  <c r="Q26" i="105"/>
  <c r="F13" i="160"/>
  <c r="F15" i="122"/>
  <c r="Q44" i="149"/>
  <c r="N16" i="157"/>
  <c r="I15" i="160"/>
  <c r="I15" i="168" s="1"/>
  <c r="K27" i="161"/>
  <c r="E26" i="168"/>
  <c r="P40" i="112"/>
  <c r="R51" i="164"/>
  <c r="K7" i="126"/>
  <c r="G6" i="132" s="1"/>
  <c r="P15" i="173"/>
  <c r="Q6" i="99"/>
  <c r="Q19" i="129"/>
  <c r="Q22" i="150"/>
  <c r="F53" i="167"/>
  <c r="G53" i="168"/>
  <c r="F53" i="168" s="1"/>
  <c r="K29" i="124"/>
  <c r="Q37" i="102"/>
  <c r="F15" i="160"/>
  <c r="G15" i="168"/>
  <c r="F15" i="168" s="1"/>
  <c r="L45" i="105"/>
  <c r="J45" i="105"/>
  <c r="L26" i="110"/>
  <c r="J26" i="110"/>
  <c r="F25" i="122"/>
  <c r="I37" i="168"/>
  <c r="P17" i="149"/>
  <c r="Q52" i="121"/>
  <c r="J13" i="161"/>
  <c r="L13" i="161"/>
  <c r="M13" i="161"/>
  <c r="I10" i="168" s="1"/>
  <c r="J53" i="159"/>
  <c r="G52" i="160"/>
  <c r="L53" i="159"/>
  <c r="H52" i="160" s="1"/>
  <c r="H52" i="168" s="1"/>
  <c r="M53" i="159"/>
  <c r="J12" i="177"/>
  <c r="L12" i="177"/>
  <c r="Q48" i="136"/>
  <c r="M44" i="130"/>
  <c r="R17" i="159"/>
  <c r="J16" i="160"/>
  <c r="K10" i="154"/>
  <c r="F7" i="155" s="1"/>
  <c r="J30" i="99"/>
  <c r="L30" i="99"/>
  <c r="M21" i="99"/>
  <c r="K23" i="106"/>
  <c r="F20" i="122" s="1"/>
  <c r="E22" i="123"/>
  <c r="Q32" i="135"/>
  <c r="G35" i="168"/>
  <c r="F35" i="168" s="1"/>
  <c r="Q35" i="136"/>
  <c r="R44" i="159"/>
  <c r="J43" i="160"/>
  <c r="R46" i="159"/>
  <c r="J45" i="160"/>
  <c r="R12" i="164"/>
  <c r="N54" i="164"/>
  <c r="I53" i="168"/>
  <c r="J39" i="144"/>
  <c r="L39" i="144"/>
  <c r="K13" i="136"/>
  <c r="G10" i="146" s="1"/>
  <c r="F10" i="146" s="1"/>
  <c r="H15" i="160"/>
  <c r="H15" i="168" s="1"/>
  <c r="P39" i="135"/>
  <c r="P50" i="141"/>
  <c r="Q20" i="124"/>
  <c r="R38" i="158"/>
  <c r="J37" i="160"/>
  <c r="R9" i="178"/>
  <c r="J8" i="160"/>
  <c r="R15" i="158"/>
  <c r="J14" i="160"/>
  <c r="J14" i="168" s="1"/>
  <c r="M26" i="100"/>
  <c r="M33" i="161"/>
  <c r="F32" i="167"/>
  <c r="L33" i="161"/>
  <c r="J33" i="161"/>
  <c r="Q42" i="101"/>
  <c r="N23" i="161"/>
  <c r="F48" i="160"/>
  <c r="J49" i="161"/>
  <c r="M49" i="161"/>
  <c r="I46" i="168" s="1"/>
  <c r="F48" i="167"/>
  <c r="L49" i="161"/>
  <c r="P22" i="135"/>
  <c r="F20" i="98"/>
  <c r="Q9" i="161"/>
  <c r="M16" i="107"/>
  <c r="M31" i="99"/>
  <c r="F22" i="167"/>
  <c r="G22" i="168"/>
  <c r="F22" i="168" s="1"/>
  <c r="Q8" i="141"/>
  <c r="F10" i="98"/>
  <c r="K9" i="177"/>
  <c r="F6" i="145" s="1"/>
  <c r="E8" i="146"/>
  <c r="M27" i="173"/>
  <c r="M54" i="127"/>
  <c r="Q51" i="179"/>
  <c r="F5" i="160"/>
  <c r="J17" i="134"/>
  <c r="L17" i="134"/>
  <c r="Q31" i="161"/>
  <c r="M46" i="164"/>
  <c r="I43" i="168" s="1"/>
  <c r="L46" i="164"/>
  <c r="J46" i="164"/>
  <c r="L39" i="158"/>
  <c r="H38" i="160" s="1"/>
  <c r="H38" i="168" s="1"/>
  <c r="M39" i="158"/>
  <c r="G38" i="160"/>
  <c r="J39" i="158"/>
  <c r="L11" i="110"/>
  <c r="J11" i="110"/>
  <c r="F10" i="122"/>
  <c r="F12" i="122"/>
  <c r="Q49" i="105"/>
  <c r="Q46" i="127"/>
  <c r="F26" i="160"/>
  <c r="F37" i="122"/>
  <c r="G37" i="123"/>
  <c r="R31" i="157"/>
  <c r="J30" i="160"/>
  <c r="Q30" i="173"/>
  <c r="L14" i="165"/>
  <c r="J14" i="165"/>
  <c r="M14" i="165"/>
  <c r="F13" i="167"/>
  <c r="E48" i="169" l="1"/>
  <c r="E47" i="169"/>
  <c r="H30" i="168"/>
  <c r="H33" i="168"/>
  <c r="E33" i="169"/>
  <c r="N34" i="158"/>
  <c r="I33" i="160"/>
  <c r="E43" i="169"/>
  <c r="E38" i="169"/>
  <c r="Q52" i="133"/>
  <c r="I51" i="140"/>
  <c r="H11" i="140"/>
  <c r="M12" i="133"/>
  <c r="G29" i="140"/>
  <c r="J30" i="133"/>
  <c r="L30" i="133"/>
  <c r="F36" i="140"/>
  <c r="G38" i="140"/>
  <c r="F38" i="140" s="1"/>
  <c r="J39" i="133"/>
  <c r="L39" i="133"/>
  <c r="H51" i="146"/>
  <c r="F48" i="140"/>
  <c r="G50" i="140"/>
  <c r="L41" i="133"/>
  <c r="G40" i="140"/>
  <c r="J41" i="133"/>
  <c r="G41" i="140"/>
  <c r="F41" i="140" s="1"/>
  <c r="J42" i="133"/>
  <c r="L42" i="133"/>
  <c r="G43" i="140"/>
  <c r="L44" i="133"/>
  <c r="J44" i="133"/>
  <c r="Q6" i="133"/>
  <c r="I5" i="140"/>
  <c r="G14" i="140"/>
  <c r="F14" i="140" s="1"/>
  <c r="J15" i="133"/>
  <c r="L15" i="133"/>
  <c r="G4" i="140"/>
  <c r="J5" i="133"/>
  <c r="L5" i="133"/>
  <c r="G42" i="140"/>
  <c r="J43" i="133"/>
  <c r="L43" i="133"/>
  <c r="G47" i="140"/>
  <c r="F47" i="140" s="1"/>
  <c r="L48" i="133"/>
  <c r="J48" i="133"/>
  <c r="Q46" i="133"/>
  <c r="I45" i="140"/>
  <c r="L17" i="133"/>
  <c r="G16" i="140"/>
  <c r="J17" i="133"/>
  <c r="H17" i="140"/>
  <c r="M18" i="133"/>
  <c r="G33" i="140"/>
  <c r="J34" i="133"/>
  <c r="L34" i="133"/>
  <c r="J8" i="133"/>
  <c r="G7" i="140"/>
  <c r="L8" i="133"/>
  <c r="G18" i="140"/>
  <c r="J19" i="133"/>
  <c r="L19" i="133"/>
  <c r="G12" i="140"/>
  <c r="J13" i="133"/>
  <c r="L13" i="133"/>
  <c r="L20" i="133"/>
  <c r="G19" i="140"/>
  <c r="J20" i="133"/>
  <c r="M36" i="133"/>
  <c r="H35" i="140"/>
  <c r="G30" i="140"/>
  <c r="L31" i="133"/>
  <c r="J31" i="133"/>
  <c r="F26" i="132"/>
  <c r="D25" i="132" s="1"/>
  <c r="C24" i="132" s="1"/>
  <c r="C24" i="169" s="1"/>
  <c r="G28" i="132"/>
  <c r="F28" i="132" s="1"/>
  <c r="D27" i="132" s="1"/>
  <c r="M21" i="179"/>
  <c r="H20" i="132"/>
  <c r="Q30" i="129"/>
  <c r="Q48" i="129"/>
  <c r="I47" i="132"/>
  <c r="P14" i="129"/>
  <c r="J13" i="132" s="1"/>
  <c r="K13" i="132"/>
  <c r="P52" i="129"/>
  <c r="J51" i="132" s="1"/>
  <c r="K51" i="132"/>
  <c r="P26" i="129"/>
  <c r="P44" i="129"/>
  <c r="P7" i="129"/>
  <c r="P50" i="129"/>
  <c r="J49" i="132" s="1"/>
  <c r="K49" i="132"/>
  <c r="K11" i="132"/>
  <c r="P12" i="129"/>
  <c r="J11" i="132" s="1"/>
  <c r="Q13" i="129"/>
  <c r="Q45" i="129"/>
  <c r="P53" i="129"/>
  <c r="P29" i="129"/>
  <c r="P28" i="129"/>
  <c r="P6" i="129"/>
  <c r="J5" i="132" s="1"/>
  <c r="K5" i="132"/>
  <c r="Q24" i="129"/>
  <c r="I23" i="132"/>
  <c r="P43" i="129"/>
  <c r="J42" i="132" s="1"/>
  <c r="K42" i="132"/>
  <c r="P9" i="129"/>
  <c r="J8" i="132" s="1"/>
  <c r="K8" i="132"/>
  <c r="P40" i="129"/>
  <c r="K39" i="132"/>
  <c r="G38" i="132" s="1"/>
  <c r="F38" i="132" s="1"/>
  <c r="D37" i="132" s="1"/>
  <c r="P41" i="129"/>
  <c r="P34" i="129"/>
  <c r="P23" i="129"/>
  <c r="J22" i="132" s="1"/>
  <c r="K22" i="132"/>
  <c r="P21" i="129"/>
  <c r="P39" i="129"/>
  <c r="G53" i="132"/>
  <c r="F53" i="132" s="1"/>
  <c r="D52" i="132" s="1"/>
  <c r="J54" i="129"/>
  <c r="L54" i="129"/>
  <c r="P25" i="129"/>
  <c r="P35" i="129"/>
  <c r="P37" i="129"/>
  <c r="D38" i="169"/>
  <c r="P47" i="129"/>
  <c r="P42" i="129"/>
  <c r="Q38" i="129"/>
  <c r="I37" i="132"/>
  <c r="P10" i="129"/>
  <c r="P32" i="129"/>
  <c r="Q51" i="129"/>
  <c r="I50" i="132"/>
  <c r="Q16" i="129"/>
  <c r="I15" i="132"/>
  <c r="P36" i="129"/>
  <c r="J35" i="132" s="1"/>
  <c r="K35" i="132"/>
  <c r="P18" i="129"/>
  <c r="K17" i="132"/>
  <c r="P20" i="129"/>
  <c r="K19" i="132"/>
  <c r="Q15" i="129"/>
  <c r="I14" i="132"/>
  <c r="P17" i="129"/>
  <c r="Q11" i="129"/>
  <c r="Q22" i="129"/>
  <c r="I21" i="132"/>
  <c r="Q46" i="129"/>
  <c r="I45" i="132"/>
  <c r="Q27" i="129"/>
  <c r="I26" i="132"/>
  <c r="P49" i="129"/>
  <c r="J48" i="132" s="1"/>
  <c r="K48" i="132"/>
  <c r="G47" i="132" s="1"/>
  <c r="F47" i="132" s="1"/>
  <c r="D46" i="132" s="1"/>
  <c r="C45" i="132" s="1"/>
  <c r="C45" i="169" s="1"/>
  <c r="P33" i="129"/>
  <c r="P8" i="129"/>
  <c r="K7" i="132"/>
  <c r="P5" i="129"/>
  <c r="J4" i="132" s="1"/>
  <c r="K4" i="132"/>
  <c r="D9" i="169"/>
  <c r="D7" i="169"/>
  <c r="D33" i="169"/>
  <c r="D15" i="169"/>
  <c r="D41" i="169"/>
  <c r="D25" i="169"/>
  <c r="D35" i="169"/>
  <c r="D40" i="169"/>
  <c r="D17" i="169"/>
  <c r="D13" i="169"/>
  <c r="I33" i="123"/>
  <c r="E46" i="169"/>
  <c r="E23" i="169"/>
  <c r="F23" i="98"/>
  <c r="J26" i="99"/>
  <c r="L26" i="99"/>
  <c r="H49" i="168"/>
  <c r="M19" i="166"/>
  <c r="J19" i="166"/>
  <c r="L19" i="166"/>
  <c r="H16" i="168" s="1"/>
  <c r="H47" i="168"/>
  <c r="G40" i="168"/>
  <c r="F40" i="168" s="1"/>
  <c r="I11" i="168"/>
  <c r="H13" i="168"/>
  <c r="H11" i="168"/>
  <c r="H8" i="168"/>
  <c r="H6" i="168"/>
  <c r="J37" i="168"/>
  <c r="F33" i="167"/>
  <c r="G33" i="168"/>
  <c r="F33" i="168" s="1"/>
  <c r="N36" i="164"/>
  <c r="I33" i="168"/>
  <c r="H45" i="168"/>
  <c r="H43" i="168"/>
  <c r="N32" i="162"/>
  <c r="I29" i="168"/>
  <c r="N43" i="162"/>
  <c r="I40" i="168"/>
  <c r="Q40" i="162"/>
  <c r="F29" i="167"/>
  <c r="G29" i="168"/>
  <c r="F29" i="168" s="1"/>
  <c r="G5" i="168"/>
  <c r="F5" i="168" s="1"/>
  <c r="G48" i="168"/>
  <c r="F48" i="168" s="1"/>
  <c r="G25" i="168"/>
  <c r="F25" i="168" s="1"/>
  <c r="J36" i="168"/>
  <c r="H25" i="168"/>
  <c r="H23" i="168"/>
  <c r="H12" i="168"/>
  <c r="H10" i="168"/>
  <c r="J20" i="168"/>
  <c r="N10" i="161"/>
  <c r="I7" i="168"/>
  <c r="N45" i="161"/>
  <c r="H48" i="168"/>
  <c r="H46" i="168"/>
  <c r="F7" i="167"/>
  <c r="G7" i="168"/>
  <c r="F7" i="168" s="1"/>
  <c r="F24" i="167"/>
  <c r="G24" i="168"/>
  <c r="F24" i="168" s="1"/>
  <c r="I35" i="168"/>
  <c r="N37" i="161"/>
  <c r="I34" i="168"/>
  <c r="H36" i="168"/>
  <c r="H34" i="168"/>
  <c r="L20" i="161"/>
  <c r="H17" i="168" s="1"/>
  <c r="J20" i="161"/>
  <c r="M20" i="161"/>
  <c r="F34" i="167"/>
  <c r="G34" i="168"/>
  <c r="F34" i="168" s="1"/>
  <c r="H21" i="168"/>
  <c r="H19" i="168"/>
  <c r="G42" i="168"/>
  <c r="F42" i="168" s="1"/>
  <c r="N8" i="161"/>
  <c r="I5" i="168"/>
  <c r="I22" i="168"/>
  <c r="R45" i="178"/>
  <c r="J44" i="160"/>
  <c r="J22" i="160"/>
  <c r="R23" i="159"/>
  <c r="J41" i="168"/>
  <c r="R18" i="159"/>
  <c r="J17" i="160"/>
  <c r="R43" i="159"/>
  <c r="J42" i="160"/>
  <c r="G27" i="168"/>
  <c r="F27" i="168" s="1"/>
  <c r="R25" i="158"/>
  <c r="J24" i="160"/>
  <c r="N28" i="158"/>
  <c r="I27" i="160"/>
  <c r="I27" i="168" s="1"/>
  <c r="Q29" i="158"/>
  <c r="K28" i="160" s="1"/>
  <c r="L28" i="160"/>
  <c r="Q42" i="157"/>
  <c r="K41" i="160" s="1"/>
  <c r="L41" i="160"/>
  <c r="R22" i="157"/>
  <c r="J21" i="160"/>
  <c r="N48" i="157"/>
  <c r="I47" i="160"/>
  <c r="I47" i="168" s="1"/>
  <c r="F23" i="160"/>
  <c r="G23" i="168"/>
  <c r="F23" i="168" s="1"/>
  <c r="I23" i="160"/>
  <c r="I23" i="168" s="1"/>
  <c r="N24" i="157"/>
  <c r="Q50" i="157"/>
  <c r="K49" i="160" s="1"/>
  <c r="L49" i="160"/>
  <c r="F47" i="160"/>
  <c r="G47" i="168"/>
  <c r="F47" i="168" s="1"/>
  <c r="J26" i="152"/>
  <c r="L26" i="152"/>
  <c r="F23" i="155"/>
  <c r="M34" i="151"/>
  <c r="Q8" i="150"/>
  <c r="M52" i="150"/>
  <c r="Q42" i="149"/>
  <c r="P53" i="148"/>
  <c r="M19" i="148"/>
  <c r="M33" i="148"/>
  <c r="Q14" i="148"/>
  <c r="M40" i="148"/>
  <c r="J24" i="148"/>
  <c r="L24" i="148"/>
  <c r="F21" i="155"/>
  <c r="E10" i="169"/>
  <c r="E35" i="169"/>
  <c r="F14" i="155"/>
  <c r="J17" i="147"/>
  <c r="L17" i="147"/>
  <c r="Q50" i="147"/>
  <c r="M15" i="147"/>
  <c r="M36" i="147"/>
  <c r="M43" i="147"/>
  <c r="M28" i="147"/>
  <c r="P51" i="147"/>
  <c r="L54" i="147"/>
  <c r="J54" i="147"/>
  <c r="F51" i="155"/>
  <c r="M10" i="147"/>
  <c r="M9" i="147"/>
  <c r="Q32" i="147"/>
  <c r="P25" i="147"/>
  <c r="E14" i="169"/>
  <c r="Q31" i="147"/>
  <c r="E45" i="169"/>
  <c r="M45" i="173"/>
  <c r="E12" i="146"/>
  <c r="E12" i="169" s="1"/>
  <c r="L15" i="144"/>
  <c r="J15" i="144"/>
  <c r="F12" i="145"/>
  <c r="Q48" i="143"/>
  <c r="E16" i="169"/>
  <c r="E19" i="169"/>
  <c r="E6" i="169"/>
  <c r="F7" i="145"/>
  <c r="L10" i="177"/>
  <c r="J10" i="177"/>
  <c r="Q15" i="177"/>
  <c r="Q39" i="177"/>
  <c r="Q46" i="177"/>
  <c r="F15" i="145"/>
  <c r="G15" i="146"/>
  <c r="F15" i="146" s="1"/>
  <c r="M18" i="177"/>
  <c r="F27" i="145"/>
  <c r="G27" i="146"/>
  <c r="F27" i="146" s="1"/>
  <c r="M30" i="177"/>
  <c r="H27" i="146"/>
  <c r="E9" i="169"/>
  <c r="E24" i="169"/>
  <c r="E18" i="169"/>
  <c r="E34" i="146"/>
  <c r="E34" i="169" s="1"/>
  <c r="L34" i="142"/>
  <c r="J34" i="142"/>
  <c r="P49" i="142"/>
  <c r="M22" i="142"/>
  <c r="M27" i="142"/>
  <c r="E28" i="169"/>
  <c r="L12" i="142"/>
  <c r="J12" i="142"/>
  <c r="M20" i="142"/>
  <c r="P24" i="142"/>
  <c r="P53" i="142"/>
  <c r="M50" i="142"/>
  <c r="F4" i="145"/>
  <c r="L7" i="142"/>
  <c r="J7" i="142"/>
  <c r="E32" i="169"/>
  <c r="E44" i="146"/>
  <c r="E44" i="169" s="1"/>
  <c r="E30" i="146"/>
  <c r="E30" i="169" s="1"/>
  <c r="G14" i="146"/>
  <c r="F14" i="146" s="1"/>
  <c r="P36" i="141"/>
  <c r="P12" i="141"/>
  <c r="F22" i="145"/>
  <c r="J25" i="141"/>
  <c r="L25" i="141"/>
  <c r="Q34" i="141"/>
  <c r="M35" i="141"/>
  <c r="J44" i="141"/>
  <c r="L44" i="141"/>
  <c r="M17" i="141"/>
  <c r="P16" i="141"/>
  <c r="E22" i="169"/>
  <c r="M38" i="141"/>
  <c r="Q23" i="141"/>
  <c r="J47" i="141"/>
  <c r="L47" i="141"/>
  <c r="F44" i="145"/>
  <c r="Q54" i="141"/>
  <c r="I51" i="146"/>
  <c r="J42" i="141"/>
  <c r="L42" i="141"/>
  <c r="L33" i="141"/>
  <c r="F30" i="145"/>
  <c r="J33" i="141"/>
  <c r="M21" i="141"/>
  <c r="P13" i="141"/>
  <c r="J37" i="141"/>
  <c r="L37" i="141"/>
  <c r="F34" i="145"/>
  <c r="M31" i="141"/>
  <c r="M19" i="141"/>
  <c r="Q43" i="141"/>
  <c r="J36" i="135"/>
  <c r="L36" i="135"/>
  <c r="G5" i="146"/>
  <c r="F5" i="146" s="1"/>
  <c r="F5" i="140"/>
  <c r="M8" i="134"/>
  <c r="H5" i="146"/>
  <c r="F43" i="140"/>
  <c r="G43" i="146"/>
  <c r="F43" i="146" s="1"/>
  <c r="M46" i="134"/>
  <c r="F45" i="140"/>
  <c r="G45" i="146"/>
  <c r="F45" i="146" s="1"/>
  <c r="M48" i="134"/>
  <c r="H45" i="146"/>
  <c r="E25" i="169"/>
  <c r="F10" i="140"/>
  <c r="P17" i="136"/>
  <c r="F49" i="140"/>
  <c r="G49" i="146"/>
  <c r="F49" i="146" s="1"/>
  <c r="H49" i="146"/>
  <c r="M52" i="136"/>
  <c r="E42" i="169"/>
  <c r="Q41" i="136"/>
  <c r="F17" i="140"/>
  <c r="G17" i="146"/>
  <c r="F17" i="146" s="1"/>
  <c r="M20" i="136"/>
  <c r="F4" i="140"/>
  <c r="M7" i="133"/>
  <c r="I6" i="140" s="1"/>
  <c r="J38" i="133"/>
  <c r="L38" i="133"/>
  <c r="H37" i="140" s="1"/>
  <c r="L16" i="133"/>
  <c r="H15" i="140" s="1"/>
  <c r="J16" i="133"/>
  <c r="J40" i="133"/>
  <c r="L40" i="133"/>
  <c r="H39" i="140" s="1"/>
  <c r="L14" i="133"/>
  <c r="H13" i="140" s="1"/>
  <c r="F11" i="140"/>
  <c r="J14" i="133"/>
  <c r="M10" i="133"/>
  <c r="I9" i="140" s="1"/>
  <c r="G18" i="146"/>
  <c r="F18" i="146" s="1"/>
  <c r="F18" i="140"/>
  <c r="Q24" i="133"/>
  <c r="K23" i="140" s="1"/>
  <c r="M28" i="133"/>
  <c r="I27" i="140" s="1"/>
  <c r="H25" i="146"/>
  <c r="F7" i="140"/>
  <c r="M21" i="133"/>
  <c r="I20" i="140" s="1"/>
  <c r="L49" i="133"/>
  <c r="H48" i="140" s="1"/>
  <c r="J49" i="133"/>
  <c r="F25" i="140"/>
  <c r="G25" i="146"/>
  <c r="F25" i="146" s="1"/>
  <c r="J45" i="133"/>
  <c r="L45" i="133"/>
  <c r="H44" i="140" s="1"/>
  <c r="L37" i="133"/>
  <c r="H36" i="140" s="1"/>
  <c r="H36" i="146" s="1"/>
  <c r="J37" i="133"/>
  <c r="F29" i="140"/>
  <c r="G29" i="146"/>
  <c r="F29" i="146" s="1"/>
  <c r="F6" i="140"/>
  <c r="G6" i="146"/>
  <c r="F6" i="146" s="1"/>
  <c r="M32" i="133"/>
  <c r="I31" i="140" s="1"/>
  <c r="M11" i="133"/>
  <c r="I10" i="140" s="1"/>
  <c r="L23" i="133"/>
  <c r="H22" i="140" s="1"/>
  <c r="J23" i="133"/>
  <c r="H23" i="146"/>
  <c r="M26" i="133"/>
  <c r="I25" i="140" s="1"/>
  <c r="G47" i="146"/>
  <c r="F47" i="146" s="1"/>
  <c r="L47" i="133"/>
  <c r="H46" i="140" s="1"/>
  <c r="J47" i="133"/>
  <c r="G23" i="146"/>
  <c r="F23" i="146" s="1"/>
  <c r="F23" i="140"/>
  <c r="M50" i="133"/>
  <c r="I49" i="140" s="1"/>
  <c r="F19" i="140"/>
  <c r="G19" i="146"/>
  <c r="F19" i="146" s="1"/>
  <c r="J33" i="133"/>
  <c r="L33" i="133"/>
  <c r="H32" i="140" s="1"/>
  <c r="M35" i="133"/>
  <c r="I34" i="140" s="1"/>
  <c r="M22" i="133"/>
  <c r="I21" i="140" s="1"/>
  <c r="I21" i="146" s="1"/>
  <c r="M27" i="133"/>
  <c r="I26" i="140" s="1"/>
  <c r="F22" i="140"/>
  <c r="G24" i="146"/>
  <c r="F24" i="146" s="1"/>
  <c r="F24" i="140"/>
  <c r="M25" i="133"/>
  <c r="I24" i="140" s="1"/>
  <c r="M9" i="133"/>
  <c r="I8" i="140" s="1"/>
  <c r="F32" i="140"/>
  <c r="G32" i="146"/>
  <c r="F32" i="146" s="1"/>
  <c r="J47" i="127"/>
  <c r="L47" i="127"/>
  <c r="F44" i="132"/>
  <c r="D43" i="132" s="1"/>
  <c r="C42" i="132" s="1"/>
  <c r="C42" i="169" s="1"/>
  <c r="E7" i="169"/>
  <c r="L10" i="126"/>
  <c r="H9" i="132" s="1"/>
  <c r="J10" i="126"/>
  <c r="F7" i="132"/>
  <c r="D6" i="132" s="1"/>
  <c r="C5" i="132" s="1"/>
  <c r="C5" i="169" s="1"/>
  <c r="M42" i="126"/>
  <c r="I41" i="132" s="1"/>
  <c r="M17" i="126"/>
  <c r="I16" i="132" s="1"/>
  <c r="Q28" i="126"/>
  <c r="K27" i="132" s="1"/>
  <c r="J53" i="179"/>
  <c r="L53" i="179"/>
  <c r="H52" i="132" s="1"/>
  <c r="F50" i="132"/>
  <c r="D49" i="132" s="1"/>
  <c r="P17" i="179"/>
  <c r="M44" i="179"/>
  <c r="I43" i="132" s="1"/>
  <c r="Q32" i="179"/>
  <c r="K31" i="132" s="1"/>
  <c r="G30" i="132" s="1"/>
  <c r="F30" i="132" s="1"/>
  <c r="D29" i="132" s="1"/>
  <c r="M37" i="179"/>
  <c r="I36" i="132" s="1"/>
  <c r="E50" i="169"/>
  <c r="M30" i="179"/>
  <c r="I29" i="132" s="1"/>
  <c r="Q34" i="179"/>
  <c r="K33" i="132" s="1"/>
  <c r="E4" i="169"/>
  <c r="Q49" i="125"/>
  <c r="L7" i="125"/>
  <c r="J7" i="125"/>
  <c r="F4" i="132"/>
  <c r="P43" i="125"/>
  <c r="P50" i="125"/>
  <c r="J20" i="125"/>
  <c r="L20" i="125"/>
  <c r="E17" i="169"/>
  <c r="Q14" i="125"/>
  <c r="Q54" i="125"/>
  <c r="Q40" i="125"/>
  <c r="Q51" i="125"/>
  <c r="Q38" i="125"/>
  <c r="P12" i="125"/>
  <c r="M19" i="124"/>
  <c r="I18" i="132" s="1"/>
  <c r="M13" i="124"/>
  <c r="I12" i="132" s="1"/>
  <c r="M39" i="124"/>
  <c r="I38" i="132" s="1"/>
  <c r="Q47" i="124"/>
  <c r="K46" i="132" s="1"/>
  <c r="M11" i="124"/>
  <c r="I10" i="132" s="1"/>
  <c r="P7" i="124"/>
  <c r="Q33" i="124"/>
  <c r="K32" i="132" s="1"/>
  <c r="Q35" i="124"/>
  <c r="K34" i="132" s="1"/>
  <c r="Q26" i="124"/>
  <c r="K25" i="132" s="1"/>
  <c r="M45" i="124"/>
  <c r="I44" i="132" s="1"/>
  <c r="Q41" i="124"/>
  <c r="K40" i="132" s="1"/>
  <c r="P15" i="124"/>
  <c r="E41" i="169"/>
  <c r="H30" i="123"/>
  <c r="M52" i="171"/>
  <c r="H21" i="123"/>
  <c r="F39" i="122"/>
  <c r="G39" i="123"/>
  <c r="M42" i="107"/>
  <c r="H39" i="123"/>
  <c r="G20" i="123"/>
  <c r="F20" i="123" s="1"/>
  <c r="P24" i="106"/>
  <c r="M48" i="105"/>
  <c r="E8" i="169"/>
  <c r="Q41" i="105"/>
  <c r="J45" i="103"/>
  <c r="L45" i="103"/>
  <c r="P53" i="103"/>
  <c r="G46" i="123"/>
  <c r="F46" i="123" s="1"/>
  <c r="G11" i="123"/>
  <c r="F11" i="123" s="1"/>
  <c r="G27" i="123"/>
  <c r="M7" i="103"/>
  <c r="Q12" i="103"/>
  <c r="Q16" i="103"/>
  <c r="I13" i="123"/>
  <c r="M17" i="103"/>
  <c r="M49" i="103"/>
  <c r="H46" i="123"/>
  <c r="F31" i="122"/>
  <c r="G31" i="123"/>
  <c r="F31" i="123" s="1"/>
  <c r="M34" i="103"/>
  <c r="H31" i="123"/>
  <c r="M11" i="103"/>
  <c r="F48" i="122"/>
  <c r="G48" i="123"/>
  <c r="F48" i="123" s="1"/>
  <c r="M14" i="103"/>
  <c r="H11" i="123"/>
  <c r="M39" i="103"/>
  <c r="M51" i="103"/>
  <c r="H48" i="123"/>
  <c r="G16" i="123"/>
  <c r="F16" i="123" s="1"/>
  <c r="G12" i="123"/>
  <c r="F12" i="123" s="1"/>
  <c r="Q42" i="100"/>
  <c r="M15" i="100"/>
  <c r="H12" i="123"/>
  <c r="F45" i="98"/>
  <c r="G45" i="123"/>
  <c r="F45" i="123" s="1"/>
  <c r="M48" i="100"/>
  <c r="M44" i="99"/>
  <c r="L55" i="99"/>
  <c r="F9" i="98"/>
  <c r="G9" i="123"/>
  <c r="F9" i="123" s="1"/>
  <c r="M12" i="99"/>
  <c r="H9" i="123"/>
  <c r="G41" i="123"/>
  <c r="F41" i="123" s="1"/>
  <c r="F41" i="98"/>
  <c r="M17" i="99"/>
  <c r="M19" i="99"/>
  <c r="F14" i="98"/>
  <c r="G14" i="123"/>
  <c r="G15" i="123"/>
  <c r="F15" i="123" s="1"/>
  <c r="H37" i="123"/>
  <c r="Q35" i="99"/>
  <c r="M27" i="99"/>
  <c r="M53" i="99"/>
  <c r="H50" i="123"/>
  <c r="M11" i="99"/>
  <c r="F4" i="98"/>
  <c r="G4" i="123"/>
  <c r="M8" i="99"/>
  <c r="F50" i="98"/>
  <c r="G50" i="123"/>
  <c r="F50" i="123" s="1"/>
  <c r="M7" i="99"/>
  <c r="M18" i="99"/>
  <c r="H15" i="123"/>
  <c r="F34" i="98"/>
  <c r="G34" i="123"/>
  <c r="Q40" i="99"/>
  <c r="L39" i="99"/>
  <c r="J39" i="99"/>
  <c r="M37" i="99"/>
  <c r="H34" i="123"/>
  <c r="M25" i="99"/>
  <c r="P34" i="99"/>
  <c r="M47" i="99"/>
  <c r="Q46" i="99"/>
  <c r="M52" i="99"/>
  <c r="F8" i="98"/>
  <c r="G8" i="123"/>
  <c r="F8" i="123" s="1"/>
  <c r="G49" i="123"/>
  <c r="F49" i="123" s="1"/>
  <c r="F49" i="98"/>
  <c r="F24" i="98"/>
  <c r="G24" i="123"/>
  <c r="F24" i="123" s="1"/>
  <c r="Q14" i="99"/>
  <c r="Q47" i="147"/>
  <c r="Q27" i="173"/>
  <c r="R23" i="161"/>
  <c r="G52" i="168"/>
  <c r="F52" i="168" s="1"/>
  <c r="F52" i="160"/>
  <c r="P26" i="105"/>
  <c r="P27" i="116"/>
  <c r="M27" i="147"/>
  <c r="F30" i="123"/>
  <c r="Q50" i="164"/>
  <c r="R29" i="161"/>
  <c r="R12" i="157"/>
  <c r="J11" i="160"/>
  <c r="Q35" i="147"/>
  <c r="P43" i="103"/>
  <c r="R36" i="159"/>
  <c r="J35" i="160"/>
  <c r="J35" i="168" s="1"/>
  <c r="Q7" i="161"/>
  <c r="Q11" i="136"/>
  <c r="Q21" i="124"/>
  <c r="Q43" i="166"/>
  <c r="L44" i="116"/>
  <c r="J44" i="116"/>
  <c r="M29" i="133"/>
  <c r="I28" i="140" s="1"/>
  <c r="Q5" i="158"/>
  <c r="K4" i="160" s="1"/>
  <c r="L4" i="160"/>
  <c r="L4" i="168" s="1"/>
  <c r="Q38" i="112"/>
  <c r="N53" i="159"/>
  <c r="I52" i="160"/>
  <c r="I52" i="168" s="1"/>
  <c r="Q54" i="127"/>
  <c r="P35" i="136"/>
  <c r="N33" i="158"/>
  <c r="I32" i="160"/>
  <c r="R54" i="164"/>
  <c r="J53" i="168"/>
  <c r="L16" i="160"/>
  <c r="Q17" i="159"/>
  <c r="K16" i="160" s="1"/>
  <c r="J29" i="124"/>
  <c r="L29" i="124"/>
  <c r="H28" i="132" s="1"/>
  <c r="P6" i="99"/>
  <c r="L27" i="161"/>
  <c r="M27" i="161"/>
  <c r="I24" i="168" s="1"/>
  <c r="J27" i="161"/>
  <c r="P46" i="117"/>
  <c r="F28" i="123"/>
  <c r="I51" i="123"/>
  <c r="R10" i="159"/>
  <c r="J9" i="160"/>
  <c r="J9" i="168" s="1"/>
  <c r="P23" i="102"/>
  <c r="E26" i="169"/>
  <c r="Q32" i="164"/>
  <c r="R39" i="161"/>
  <c r="H32" i="168"/>
  <c r="Q47" i="164"/>
  <c r="P28" i="141"/>
  <c r="Q48" i="159"/>
  <c r="N22" i="161"/>
  <c r="J19" i="168" s="1"/>
  <c r="I21" i="168"/>
  <c r="R19" i="157"/>
  <c r="J18" i="160"/>
  <c r="J18" i="168" s="1"/>
  <c r="Q15" i="158"/>
  <c r="K14" i="160" s="1"/>
  <c r="L14" i="160"/>
  <c r="L14" i="168" s="1"/>
  <c r="M11" i="110"/>
  <c r="H10" i="123"/>
  <c r="P42" i="101"/>
  <c r="P32" i="135"/>
  <c r="F12" i="167"/>
  <c r="G12" i="168"/>
  <c r="F12" i="168" s="1"/>
  <c r="F8" i="167"/>
  <c r="G8" i="168"/>
  <c r="F8" i="168" s="1"/>
  <c r="G26" i="146"/>
  <c r="F26" i="146" s="1"/>
  <c r="F26" i="140"/>
  <c r="Q53" i="164"/>
  <c r="Q14" i="161"/>
  <c r="Q48" i="161"/>
  <c r="Q53" i="136"/>
  <c r="I52" i="146"/>
  <c r="P14" i="101"/>
  <c r="J27" i="115"/>
  <c r="L27" i="115"/>
  <c r="Q13" i="106"/>
  <c r="F28" i="140"/>
  <c r="G28" i="146"/>
  <c r="F28" i="146" s="1"/>
  <c r="J36" i="150"/>
  <c r="L36" i="150"/>
  <c r="F35" i="155"/>
  <c r="Q48" i="174"/>
  <c r="M21" i="149"/>
  <c r="P30" i="173"/>
  <c r="M17" i="134"/>
  <c r="Q31" i="99"/>
  <c r="Q9" i="178"/>
  <c r="K8" i="160" s="1"/>
  <c r="L8" i="160"/>
  <c r="Q44" i="130"/>
  <c r="I12" i="168"/>
  <c r="N13" i="161"/>
  <c r="J10" i="168" s="1"/>
  <c r="M26" i="110"/>
  <c r="H25" i="123"/>
  <c r="R16" i="157"/>
  <c r="J15" i="160"/>
  <c r="J15" i="168" s="1"/>
  <c r="M8" i="103"/>
  <c r="H7" i="123"/>
  <c r="N9" i="165"/>
  <c r="J6" i="168" s="1"/>
  <c r="I8" i="168"/>
  <c r="F17" i="98"/>
  <c r="G17" i="123"/>
  <c r="Q27" i="125"/>
  <c r="Q18" i="118"/>
  <c r="L51" i="160"/>
  <c r="Q52" i="178"/>
  <c r="K51" i="160" s="1"/>
  <c r="Q7" i="158"/>
  <c r="K6" i="160" s="1"/>
  <c r="L6" i="160"/>
  <c r="Q41" i="164"/>
  <c r="J42" i="151"/>
  <c r="L42" i="151"/>
  <c r="Q24" i="166"/>
  <c r="P19" i="149"/>
  <c r="Q18" i="161"/>
  <c r="R27" i="178"/>
  <c r="J26" i="160"/>
  <c r="Q51" i="157"/>
  <c r="K50" i="160" s="1"/>
  <c r="L50" i="160"/>
  <c r="F21" i="167"/>
  <c r="G21" i="168"/>
  <c r="F21" i="168" s="1"/>
  <c r="Q13" i="158"/>
  <c r="K12" i="160" s="1"/>
  <c r="L12" i="160"/>
  <c r="L23" i="106"/>
  <c r="H20" i="123" s="1"/>
  <c r="J23" i="106"/>
  <c r="Q8" i="101"/>
  <c r="P54" i="136"/>
  <c r="K53" i="146"/>
  <c r="P40" i="179"/>
  <c r="P18" i="124"/>
  <c r="Q30" i="164"/>
  <c r="Q18" i="147"/>
  <c r="J50" i="168"/>
  <c r="M6" i="121"/>
  <c r="M33" i="116"/>
  <c r="H32" i="123"/>
  <c r="P37" i="102"/>
  <c r="Q31" i="157"/>
  <c r="K30" i="160" s="1"/>
  <c r="L30" i="160"/>
  <c r="F38" i="160"/>
  <c r="G38" i="168"/>
  <c r="F38" i="168" s="1"/>
  <c r="J9" i="177"/>
  <c r="L9" i="177"/>
  <c r="Q12" i="164"/>
  <c r="Q21" i="99"/>
  <c r="P48" i="136"/>
  <c r="Q21" i="158"/>
  <c r="K20" i="160" s="1"/>
  <c r="L20" i="160"/>
  <c r="Q25" i="164"/>
  <c r="P15" i="99"/>
  <c r="F35" i="123"/>
  <c r="P29" i="103"/>
  <c r="P5" i="104"/>
  <c r="Q19" i="164"/>
  <c r="Q21" i="165"/>
  <c r="Q39" i="157"/>
  <c r="F30" i="167"/>
  <c r="G30" i="168"/>
  <c r="F30" i="168" s="1"/>
  <c r="Q11" i="101"/>
  <c r="F5" i="122"/>
  <c r="G5" i="123"/>
  <c r="Q20" i="147"/>
  <c r="F32" i="122"/>
  <c r="G32" i="123"/>
  <c r="L10" i="154"/>
  <c r="J10" i="154"/>
  <c r="P8" i="141"/>
  <c r="Q42" i="164"/>
  <c r="P12" i="112"/>
  <c r="Q34" i="164"/>
  <c r="M27" i="134"/>
  <c r="H26" i="146"/>
  <c r="M18" i="104"/>
  <c r="G16" i="146"/>
  <c r="F16" i="146" s="1"/>
  <c r="F16" i="140"/>
  <c r="F37" i="123"/>
  <c r="N39" i="158"/>
  <c r="I38" i="160"/>
  <c r="I38" i="168" s="1"/>
  <c r="Q16" i="107"/>
  <c r="N33" i="161"/>
  <c r="Q38" i="158"/>
  <c r="K37" i="160" s="1"/>
  <c r="L37" i="160"/>
  <c r="F11" i="145"/>
  <c r="M45" i="105"/>
  <c r="P44" i="149"/>
  <c r="G25" i="123"/>
  <c r="L39" i="147"/>
  <c r="F38" i="155"/>
  <c r="J39" i="147"/>
  <c r="Q17" i="165"/>
  <c r="Q11" i="157"/>
  <c r="K10" i="160" s="1"/>
  <c r="L10" i="160"/>
  <c r="Q30" i="178"/>
  <c r="K29" i="160" s="1"/>
  <c r="L29" i="160"/>
  <c r="L20" i="110"/>
  <c r="J20" i="110"/>
  <c r="Q36" i="120"/>
  <c r="K33" i="123" s="1"/>
  <c r="I35" i="123"/>
  <c r="P20" i="99"/>
  <c r="J13" i="160"/>
  <c r="R14" i="158"/>
  <c r="F6" i="122"/>
  <c r="G6" i="123"/>
  <c r="Q27" i="101"/>
  <c r="F47" i="98"/>
  <c r="G47" i="123"/>
  <c r="R41" i="158"/>
  <c r="J40" i="160"/>
  <c r="Q16" i="161"/>
  <c r="P38" i="135"/>
  <c r="P22" i="131"/>
  <c r="Q35" i="165"/>
  <c r="M25" i="124"/>
  <c r="I24" i="132" s="1"/>
  <c r="F44" i="122"/>
  <c r="G44" i="123"/>
  <c r="G10" i="123"/>
  <c r="I48" i="168"/>
  <c r="N49" i="161"/>
  <c r="J46" i="168" s="1"/>
  <c r="Q46" i="159"/>
  <c r="K45" i="160" s="1"/>
  <c r="L45" i="160"/>
  <c r="F29" i="98"/>
  <c r="G29" i="123"/>
  <c r="M12" i="177"/>
  <c r="P22" i="150"/>
  <c r="J7" i="126"/>
  <c r="L7" i="126"/>
  <c r="H6" i="132" s="1"/>
  <c r="F6" i="132"/>
  <c r="D5" i="132" s="1"/>
  <c r="L11" i="147"/>
  <c r="F10" i="155"/>
  <c r="J11" i="147"/>
  <c r="Q29" i="101"/>
  <c r="I28" i="123"/>
  <c r="L36" i="160"/>
  <c r="Q37" i="157"/>
  <c r="K36" i="160" s="1"/>
  <c r="Q46" i="147"/>
  <c r="P26" i="141"/>
  <c r="G51" i="168"/>
  <c r="F51" i="167"/>
  <c r="Q17" i="105"/>
  <c r="M48" i="101"/>
  <c r="H47" i="123"/>
  <c r="Q8" i="178"/>
  <c r="K7" i="160" s="1"/>
  <c r="L7" i="160"/>
  <c r="R49" i="178"/>
  <c r="J48" i="160"/>
  <c r="F21" i="123"/>
  <c r="Q45" i="164"/>
  <c r="F24" i="132"/>
  <c r="D23" i="132" s="1"/>
  <c r="N14" i="165"/>
  <c r="I13" i="168"/>
  <c r="N46" i="164"/>
  <c r="J43" i="168" s="1"/>
  <c r="I45" i="168"/>
  <c r="P20" i="124"/>
  <c r="Q8" i="164"/>
  <c r="Q36" i="148"/>
  <c r="P49" i="105"/>
  <c r="F45" i="167"/>
  <c r="G45" i="168"/>
  <c r="G53" i="169"/>
  <c r="F53" i="169" s="1"/>
  <c r="L13" i="136"/>
  <c r="H10" i="146" s="1"/>
  <c r="J13" i="136"/>
  <c r="M30" i="99"/>
  <c r="H29" i="123"/>
  <c r="P52" i="121"/>
  <c r="P36" i="101"/>
  <c r="P23" i="125"/>
  <c r="R32" i="178"/>
  <c r="J31" i="160"/>
  <c r="J31" i="168" s="1"/>
  <c r="M7" i="113"/>
  <c r="H6" i="123"/>
  <c r="Q30" i="120"/>
  <c r="N52" i="166"/>
  <c r="J49" i="168" s="1"/>
  <c r="I51" i="168"/>
  <c r="P35" i="127"/>
  <c r="Q35" i="157"/>
  <c r="K34" i="160" s="1"/>
  <c r="L34" i="160"/>
  <c r="P16" i="179"/>
  <c r="N31" i="165"/>
  <c r="J28" i="168" s="1"/>
  <c r="I30" i="168"/>
  <c r="P8" i="124"/>
  <c r="F23" i="122"/>
  <c r="R6" i="157"/>
  <c r="J5" i="160"/>
  <c r="Q25" i="150"/>
  <c r="F49" i="168"/>
  <c r="Q5" i="153"/>
  <c r="P25" i="105"/>
  <c r="Q22" i="99"/>
  <c r="P46" i="127"/>
  <c r="P51" i="179"/>
  <c r="Q26" i="100"/>
  <c r="F38" i="145"/>
  <c r="G38" i="146"/>
  <c r="Q44" i="159"/>
  <c r="K43" i="160" s="1"/>
  <c r="L43" i="160"/>
  <c r="Q51" i="164"/>
  <c r="G13" i="168"/>
  <c r="F13" i="168" s="1"/>
  <c r="F40" i="122"/>
  <c r="G40" i="123"/>
  <c r="G7" i="123"/>
  <c r="Q21" i="103"/>
  <c r="R40" i="164"/>
  <c r="J39" i="168"/>
  <c r="Q10" i="164"/>
  <c r="P42" i="113"/>
  <c r="P35" i="108"/>
  <c r="P7" i="149"/>
  <c r="J51" i="133"/>
  <c r="L51" i="133"/>
  <c r="H50" i="140" s="1"/>
  <c r="P33" i="147"/>
  <c r="M24" i="119"/>
  <c r="M14" i="149"/>
  <c r="M39" i="144"/>
  <c r="P19" i="129"/>
  <c r="P28" i="99"/>
  <c r="M41" i="108"/>
  <c r="I38" i="123" s="1"/>
  <c r="H40" i="123"/>
  <c r="P34" i="115"/>
  <c r="Q47" i="157"/>
  <c r="K46" i="160" s="1"/>
  <c r="L46" i="160"/>
  <c r="J49" i="143"/>
  <c r="L49" i="143"/>
  <c r="L45" i="166"/>
  <c r="H44" i="168" s="1"/>
  <c r="J45" i="166"/>
  <c r="M45" i="166"/>
  <c r="I42" i="168" s="1"/>
  <c r="L19" i="116"/>
  <c r="J19" i="116"/>
  <c r="P43" i="99"/>
  <c r="N26" i="161"/>
  <c r="I25" i="168"/>
  <c r="Q26" i="159"/>
  <c r="K25" i="160" s="1"/>
  <c r="L25" i="160"/>
  <c r="P42" i="127"/>
  <c r="P10" i="150"/>
  <c r="P5" i="120"/>
  <c r="F32" i="160"/>
  <c r="G32" i="168"/>
  <c r="F32" i="168" s="1"/>
  <c r="P46" i="101"/>
  <c r="Q45" i="147"/>
  <c r="H27" i="123"/>
  <c r="M28" i="103"/>
  <c r="R34" i="158" l="1"/>
  <c r="J33" i="160"/>
  <c r="H42" i="140"/>
  <c r="M43" i="133"/>
  <c r="H43" i="140"/>
  <c r="H43" i="146" s="1"/>
  <c r="M44" i="133"/>
  <c r="H38" i="140"/>
  <c r="H38" i="146" s="1"/>
  <c r="M39" i="133"/>
  <c r="M34" i="133"/>
  <c r="H33" i="140"/>
  <c r="H19" i="140"/>
  <c r="M20" i="133"/>
  <c r="M13" i="133"/>
  <c r="H12" i="140"/>
  <c r="I17" i="140"/>
  <c r="Q18" i="133"/>
  <c r="H4" i="140"/>
  <c r="M5" i="133"/>
  <c r="M42" i="133"/>
  <c r="H41" i="140"/>
  <c r="H29" i="140"/>
  <c r="H29" i="146" s="1"/>
  <c r="M30" i="133"/>
  <c r="H14" i="146"/>
  <c r="M19" i="133"/>
  <c r="H18" i="140"/>
  <c r="H15" i="146"/>
  <c r="H15" i="169" s="1"/>
  <c r="M17" i="133"/>
  <c r="H16" i="140"/>
  <c r="M15" i="133"/>
  <c r="H14" i="140"/>
  <c r="M31" i="133"/>
  <c r="H30" i="140"/>
  <c r="F40" i="140"/>
  <c r="G40" i="146"/>
  <c r="F40" i="146" s="1"/>
  <c r="Q12" i="133"/>
  <c r="I11" i="140"/>
  <c r="H7" i="140"/>
  <c r="M8" i="133"/>
  <c r="P46" i="133"/>
  <c r="J45" i="140" s="1"/>
  <c r="K45" i="140"/>
  <c r="M41" i="133"/>
  <c r="H40" i="140"/>
  <c r="H40" i="146" s="1"/>
  <c r="I35" i="140"/>
  <c r="Q36" i="133"/>
  <c r="M48" i="133"/>
  <c r="H47" i="140"/>
  <c r="P6" i="133"/>
  <c r="J5" i="140" s="1"/>
  <c r="K5" i="140"/>
  <c r="P52" i="133"/>
  <c r="J51" i="140" s="1"/>
  <c r="K51" i="140"/>
  <c r="J19" i="132"/>
  <c r="J17" i="132"/>
  <c r="J7" i="132"/>
  <c r="D46" i="169"/>
  <c r="J39" i="132"/>
  <c r="Q21" i="179"/>
  <c r="I20" i="132"/>
  <c r="P51" i="129"/>
  <c r="J50" i="132" s="1"/>
  <c r="K50" i="132"/>
  <c r="P15" i="129"/>
  <c r="J14" i="132" s="1"/>
  <c r="K14" i="132"/>
  <c r="C28" i="132"/>
  <c r="C28" i="169" s="1"/>
  <c r="D29" i="169"/>
  <c r="P45" i="129"/>
  <c r="P24" i="129"/>
  <c r="J23" i="132" s="1"/>
  <c r="K23" i="132"/>
  <c r="G22" i="132" s="1"/>
  <c r="F22" i="132" s="1"/>
  <c r="D21" i="132" s="1"/>
  <c r="P16" i="129"/>
  <c r="J15" i="132" s="1"/>
  <c r="K15" i="132"/>
  <c r="P27" i="129"/>
  <c r="J26" i="132" s="1"/>
  <c r="K26" i="132"/>
  <c r="G25" i="132" s="1"/>
  <c r="F25" i="132" s="1"/>
  <c r="D24" i="132" s="1"/>
  <c r="P13" i="129"/>
  <c r="P46" i="129"/>
  <c r="J45" i="132" s="1"/>
  <c r="K45" i="132"/>
  <c r="P38" i="129"/>
  <c r="J37" i="132" s="1"/>
  <c r="K37" i="132"/>
  <c r="M54" i="129"/>
  <c r="H53" i="132"/>
  <c r="P22" i="129"/>
  <c r="J21" i="132" s="1"/>
  <c r="K21" i="132"/>
  <c r="C36" i="132"/>
  <c r="C36" i="169" s="1"/>
  <c r="D37" i="169"/>
  <c r="P48" i="129"/>
  <c r="J47" i="132" s="1"/>
  <c r="K47" i="132"/>
  <c r="C51" i="132"/>
  <c r="C51" i="169" s="1"/>
  <c r="D52" i="169"/>
  <c r="P11" i="129"/>
  <c r="P30" i="129"/>
  <c r="C4" i="132"/>
  <c r="C4" i="169" s="1"/>
  <c r="D5" i="169"/>
  <c r="D6" i="169"/>
  <c r="C26" i="132"/>
  <c r="C26" i="169" s="1"/>
  <c r="D27" i="169"/>
  <c r="C22" i="132"/>
  <c r="C22" i="169" s="1"/>
  <c r="D23" i="169"/>
  <c r="C15" i="132"/>
  <c r="C15" i="169" s="1"/>
  <c r="D43" i="169"/>
  <c r="C48" i="132"/>
  <c r="C48" i="169" s="1"/>
  <c r="D49" i="169"/>
  <c r="G23" i="123"/>
  <c r="F23" i="123" s="1"/>
  <c r="M26" i="99"/>
  <c r="H23" i="123"/>
  <c r="F16" i="167"/>
  <c r="G16" i="168"/>
  <c r="F16" i="168" s="1"/>
  <c r="N19" i="166"/>
  <c r="I16" i="168"/>
  <c r="H42" i="168"/>
  <c r="K14" i="168"/>
  <c r="J11" i="168"/>
  <c r="R36" i="164"/>
  <c r="L37" i="168"/>
  <c r="R43" i="162"/>
  <c r="J40" i="168"/>
  <c r="R32" i="162"/>
  <c r="J29" i="168"/>
  <c r="L36" i="168"/>
  <c r="R37" i="161"/>
  <c r="J34" i="168"/>
  <c r="R45" i="161"/>
  <c r="G17" i="168"/>
  <c r="F17" i="168" s="1"/>
  <c r="F17" i="167"/>
  <c r="R10" i="161"/>
  <c r="J7" i="168"/>
  <c r="N20" i="161"/>
  <c r="I17" i="168"/>
  <c r="K4" i="168"/>
  <c r="J5" i="168"/>
  <c r="R8" i="161"/>
  <c r="H26" i="168"/>
  <c r="H24" i="168"/>
  <c r="J22" i="168"/>
  <c r="L41" i="168"/>
  <c r="Q45" i="178"/>
  <c r="K44" i="160" s="1"/>
  <c r="L44" i="160"/>
  <c r="Q43" i="159"/>
  <c r="K42" i="160" s="1"/>
  <c r="L42" i="160"/>
  <c r="Q18" i="159"/>
  <c r="K17" i="160" s="1"/>
  <c r="L17" i="160"/>
  <c r="Q23" i="159"/>
  <c r="K22" i="160" s="1"/>
  <c r="L22" i="160"/>
  <c r="R28" i="158"/>
  <c r="J27" i="160"/>
  <c r="J27" i="168" s="1"/>
  <c r="Q25" i="158"/>
  <c r="K24" i="160" s="1"/>
  <c r="L24" i="160"/>
  <c r="K41" i="168"/>
  <c r="J23" i="160"/>
  <c r="J23" i="168" s="1"/>
  <c r="R24" i="157"/>
  <c r="R48" i="157"/>
  <c r="J47" i="160"/>
  <c r="J47" i="168" s="1"/>
  <c r="Q22" i="157"/>
  <c r="K21" i="160" s="1"/>
  <c r="L21" i="160"/>
  <c r="M26" i="152"/>
  <c r="Q34" i="151"/>
  <c r="Q52" i="150"/>
  <c r="P8" i="150"/>
  <c r="P42" i="149"/>
  <c r="G21" i="169"/>
  <c r="F21" i="169" s="1"/>
  <c r="Q40" i="148"/>
  <c r="P14" i="148"/>
  <c r="Q33" i="148"/>
  <c r="Q19" i="148"/>
  <c r="M24" i="148"/>
  <c r="H21" i="169"/>
  <c r="H40" i="169"/>
  <c r="Q28" i="147"/>
  <c r="P32" i="147"/>
  <c r="Q43" i="147"/>
  <c r="Q9" i="147"/>
  <c r="Q36" i="147"/>
  <c r="Q10" i="147"/>
  <c r="Q15" i="147"/>
  <c r="P31" i="147"/>
  <c r="H51" i="169"/>
  <c r="M54" i="147"/>
  <c r="P50" i="147"/>
  <c r="M17" i="147"/>
  <c r="G27" i="169"/>
  <c r="F27" i="169" s="1"/>
  <c r="Q45" i="173"/>
  <c r="M15" i="144"/>
  <c r="G4" i="146"/>
  <c r="F4" i="146" s="1"/>
  <c r="G7" i="146"/>
  <c r="F7" i="146" s="1"/>
  <c r="P48" i="143"/>
  <c r="H6" i="146"/>
  <c r="H18" i="146"/>
  <c r="H24" i="146"/>
  <c r="P46" i="177"/>
  <c r="P39" i="177"/>
  <c r="Q30" i="177"/>
  <c r="I27" i="146"/>
  <c r="P15" i="177"/>
  <c r="M10" i="177"/>
  <c r="H7" i="146"/>
  <c r="Q18" i="177"/>
  <c r="H47" i="146"/>
  <c r="H47" i="169" s="1"/>
  <c r="G22" i="146"/>
  <c r="F22" i="146" s="1"/>
  <c r="H16" i="146"/>
  <c r="H17" i="146"/>
  <c r="H19" i="146"/>
  <c r="M12" i="142"/>
  <c r="H9" i="146"/>
  <c r="Q50" i="142"/>
  <c r="M7" i="142"/>
  <c r="H4" i="146"/>
  <c r="Q27" i="142"/>
  <c r="Q22" i="142"/>
  <c r="Q20" i="142"/>
  <c r="F31" i="145"/>
  <c r="G31" i="146"/>
  <c r="F31" i="146" s="1"/>
  <c r="F9" i="145"/>
  <c r="G9" i="146"/>
  <c r="F9" i="146" s="1"/>
  <c r="M34" i="142"/>
  <c r="H31" i="146"/>
  <c r="H31" i="169" s="1"/>
  <c r="H28" i="146"/>
  <c r="Q35" i="141"/>
  <c r="F39" i="145"/>
  <c r="G39" i="146"/>
  <c r="F39" i="146" s="1"/>
  <c r="M42" i="141"/>
  <c r="H39" i="146"/>
  <c r="H39" i="169" s="1"/>
  <c r="P34" i="141"/>
  <c r="H22" i="146"/>
  <c r="M25" i="141"/>
  <c r="P43" i="141"/>
  <c r="P54" i="141"/>
  <c r="Q17" i="141"/>
  <c r="Q19" i="141"/>
  <c r="Q21" i="141"/>
  <c r="M47" i="141"/>
  <c r="H32" i="146"/>
  <c r="Q31" i="141"/>
  <c r="P23" i="141"/>
  <c r="F41" i="145"/>
  <c r="G41" i="146"/>
  <c r="F41" i="146" s="1"/>
  <c r="M44" i="141"/>
  <c r="H41" i="146"/>
  <c r="M37" i="141"/>
  <c r="M33" i="141"/>
  <c r="Q38" i="141"/>
  <c r="F33" i="140"/>
  <c r="G33" i="146"/>
  <c r="M36" i="135"/>
  <c r="H33" i="146"/>
  <c r="H33" i="169" s="1"/>
  <c r="Q46" i="134"/>
  <c r="Q8" i="134"/>
  <c r="I5" i="146"/>
  <c r="Q48" i="134"/>
  <c r="I45" i="146"/>
  <c r="G11" i="146"/>
  <c r="G11" i="169" s="1"/>
  <c r="F11" i="169" s="1"/>
  <c r="Q52" i="136"/>
  <c r="I49" i="146"/>
  <c r="Q20" i="136"/>
  <c r="H29" i="169"/>
  <c r="P41" i="136"/>
  <c r="F37" i="140"/>
  <c r="G37" i="146"/>
  <c r="F13" i="140"/>
  <c r="G13" i="146"/>
  <c r="P24" i="133"/>
  <c r="Q28" i="133"/>
  <c r="K27" i="140" s="1"/>
  <c r="I25" i="146"/>
  <c r="M16" i="133"/>
  <c r="I15" i="140" s="1"/>
  <c r="H13" i="146"/>
  <c r="H13" i="169" s="1"/>
  <c r="M37" i="133"/>
  <c r="I36" i="140" s="1"/>
  <c r="I36" i="146" s="1"/>
  <c r="M38" i="133"/>
  <c r="I37" i="140" s="1"/>
  <c r="H35" i="146"/>
  <c r="F34" i="140"/>
  <c r="G34" i="146"/>
  <c r="F34" i="146" s="1"/>
  <c r="H46" i="146"/>
  <c r="H46" i="169" s="1"/>
  <c r="M49" i="133"/>
  <c r="I48" i="140" s="1"/>
  <c r="Q10" i="133"/>
  <c r="K9" i="140" s="1"/>
  <c r="G35" i="146"/>
  <c r="F35" i="140"/>
  <c r="F46" i="140"/>
  <c r="G46" i="146"/>
  <c r="F46" i="146" s="1"/>
  <c r="F42" i="140"/>
  <c r="G42" i="146"/>
  <c r="F42" i="146" s="1"/>
  <c r="M45" i="133"/>
  <c r="I44" i="140" s="1"/>
  <c r="H42" i="146"/>
  <c r="Q21" i="133"/>
  <c r="K20" i="140" s="1"/>
  <c r="Q7" i="133"/>
  <c r="K6" i="140" s="1"/>
  <c r="M14" i="133"/>
  <c r="I13" i="140" s="1"/>
  <c r="H11" i="146"/>
  <c r="H11" i="169" s="1"/>
  <c r="H37" i="146"/>
  <c r="H37" i="169" s="1"/>
  <c r="M40" i="133"/>
  <c r="I39" i="140" s="1"/>
  <c r="Q11" i="133"/>
  <c r="K10" i="140" s="1"/>
  <c r="I23" i="146"/>
  <c r="Q26" i="133"/>
  <c r="K25" i="140" s="1"/>
  <c r="F20" i="140"/>
  <c r="G20" i="146"/>
  <c r="F20" i="146" s="1"/>
  <c r="M33" i="133"/>
  <c r="I32" i="140" s="1"/>
  <c r="Q27" i="133"/>
  <c r="K26" i="140" s="1"/>
  <c r="Q32" i="133"/>
  <c r="K31" i="140" s="1"/>
  <c r="Q50" i="133"/>
  <c r="K49" i="140" s="1"/>
  <c r="H20" i="146"/>
  <c r="H20" i="169" s="1"/>
  <c r="M23" i="133"/>
  <c r="I22" i="140" s="1"/>
  <c r="F30" i="140"/>
  <c r="G30" i="146"/>
  <c r="F30" i="146" s="1"/>
  <c r="Q9" i="133"/>
  <c r="K8" i="140" s="1"/>
  <c r="Q22" i="133"/>
  <c r="K21" i="140" s="1"/>
  <c r="K21" i="146" s="1"/>
  <c r="Q35" i="133"/>
  <c r="K34" i="140" s="1"/>
  <c r="Q25" i="133"/>
  <c r="K24" i="140" s="1"/>
  <c r="G44" i="146"/>
  <c r="F44" i="146" s="1"/>
  <c r="F44" i="140"/>
  <c r="M47" i="133"/>
  <c r="I46" i="140" s="1"/>
  <c r="M47" i="127"/>
  <c r="P28" i="126"/>
  <c r="J27" i="132" s="1"/>
  <c r="Q17" i="126"/>
  <c r="K16" i="132" s="1"/>
  <c r="Q42" i="126"/>
  <c r="K41" i="132" s="1"/>
  <c r="M10" i="126"/>
  <c r="I9" i="132" s="1"/>
  <c r="H27" i="169"/>
  <c r="Q37" i="179"/>
  <c r="K36" i="132" s="1"/>
  <c r="P32" i="179"/>
  <c r="J31" i="132" s="1"/>
  <c r="Q44" i="179"/>
  <c r="K43" i="132" s="1"/>
  <c r="P34" i="179"/>
  <c r="J33" i="132" s="1"/>
  <c r="Q30" i="179"/>
  <c r="K29" i="132" s="1"/>
  <c r="M53" i="179"/>
  <c r="I52" i="132" s="1"/>
  <c r="P38" i="125"/>
  <c r="P51" i="125"/>
  <c r="P40" i="125"/>
  <c r="P54" i="125"/>
  <c r="M7" i="125"/>
  <c r="P14" i="125"/>
  <c r="M20" i="125"/>
  <c r="P49" i="125"/>
  <c r="P41" i="124"/>
  <c r="J40" i="132" s="1"/>
  <c r="Q11" i="124"/>
  <c r="K10" i="132" s="1"/>
  <c r="G9" i="132" s="1"/>
  <c r="F9" i="132" s="1"/>
  <c r="D8" i="132" s="1"/>
  <c r="Q45" i="124"/>
  <c r="K44" i="132" s="1"/>
  <c r="P26" i="124"/>
  <c r="J25" i="132" s="1"/>
  <c r="Q39" i="124"/>
  <c r="K38" i="132" s="1"/>
  <c r="P47" i="124"/>
  <c r="J46" i="132" s="1"/>
  <c r="P35" i="124"/>
  <c r="J34" i="132" s="1"/>
  <c r="Q13" i="124"/>
  <c r="K12" i="132" s="1"/>
  <c r="P33" i="124"/>
  <c r="J32" i="132" s="1"/>
  <c r="Q19" i="124"/>
  <c r="K18" i="132" s="1"/>
  <c r="G17" i="132" s="1"/>
  <c r="F17" i="132" s="1"/>
  <c r="D16" i="132" s="1"/>
  <c r="D16" i="169" s="1"/>
  <c r="I21" i="123"/>
  <c r="H17" i="123"/>
  <c r="H24" i="123"/>
  <c r="H49" i="123"/>
  <c r="H49" i="169" s="1"/>
  <c r="I30" i="123"/>
  <c r="H16" i="123"/>
  <c r="H41" i="123"/>
  <c r="Q52" i="171"/>
  <c r="Q42" i="107"/>
  <c r="I39" i="123"/>
  <c r="F39" i="123"/>
  <c r="H45" i="123"/>
  <c r="H45" i="169" s="1"/>
  <c r="F27" i="123"/>
  <c r="P41" i="105"/>
  <c r="Q48" i="105"/>
  <c r="F42" i="122"/>
  <c r="G42" i="123"/>
  <c r="M45" i="103"/>
  <c r="H42" i="123"/>
  <c r="H8" i="123"/>
  <c r="H14" i="123"/>
  <c r="Q34" i="103"/>
  <c r="I31" i="123"/>
  <c r="Q51" i="103"/>
  <c r="I48" i="123"/>
  <c r="P16" i="103"/>
  <c r="K13" i="123"/>
  <c r="Q39" i="103"/>
  <c r="P12" i="103"/>
  <c r="Q17" i="103"/>
  <c r="Q14" i="103"/>
  <c r="I11" i="123"/>
  <c r="Q7" i="103"/>
  <c r="H4" i="123"/>
  <c r="Q49" i="103"/>
  <c r="I46" i="123"/>
  <c r="Q11" i="103"/>
  <c r="G15" i="169"/>
  <c r="F15" i="169" s="1"/>
  <c r="G49" i="169"/>
  <c r="F49" i="169" s="1"/>
  <c r="Q15" i="100"/>
  <c r="I12" i="123"/>
  <c r="Q48" i="100"/>
  <c r="P42" i="100"/>
  <c r="Q12" i="99"/>
  <c r="I9" i="123"/>
  <c r="F14" i="123"/>
  <c r="G14" i="169"/>
  <c r="F14" i="169" s="1"/>
  <c r="M55" i="99"/>
  <c r="H52" i="123"/>
  <c r="H52" i="169" s="1"/>
  <c r="Q19" i="99"/>
  <c r="F52" i="98"/>
  <c r="G52" i="123"/>
  <c r="Q17" i="99"/>
  <c r="Q44" i="99"/>
  <c r="H44" i="123"/>
  <c r="I37" i="123"/>
  <c r="H5" i="123"/>
  <c r="H5" i="169" s="1"/>
  <c r="G24" i="169"/>
  <c r="F24" i="169" s="1"/>
  <c r="P14" i="99"/>
  <c r="F34" i="123"/>
  <c r="F4" i="123"/>
  <c r="Q18" i="99"/>
  <c r="I15" i="123"/>
  <c r="P46" i="99"/>
  <c r="Q11" i="99"/>
  <c r="Q47" i="99"/>
  <c r="Q37" i="99"/>
  <c r="I34" i="123"/>
  <c r="Q7" i="99"/>
  <c r="F36" i="98"/>
  <c r="G36" i="123"/>
  <c r="I50" i="123"/>
  <c r="Q53" i="99"/>
  <c r="M39" i="99"/>
  <c r="H36" i="123"/>
  <c r="H36" i="169" s="1"/>
  <c r="Q27" i="99"/>
  <c r="Q52" i="99"/>
  <c r="P40" i="99"/>
  <c r="P35" i="99"/>
  <c r="Q25" i="99"/>
  <c r="Q8" i="99"/>
  <c r="M27" i="115"/>
  <c r="H26" i="123"/>
  <c r="Q23" i="161"/>
  <c r="P45" i="147"/>
  <c r="Q14" i="149"/>
  <c r="L5" i="160"/>
  <c r="Q6" i="157"/>
  <c r="K5" i="160" s="1"/>
  <c r="H25" i="169"/>
  <c r="J48" i="168"/>
  <c r="R49" i="161"/>
  <c r="L46" i="168" s="1"/>
  <c r="P36" i="120"/>
  <c r="K35" i="123"/>
  <c r="M39" i="147"/>
  <c r="Q18" i="104"/>
  <c r="M10" i="154"/>
  <c r="Q27" i="178"/>
  <c r="K26" i="160" s="1"/>
  <c r="L26" i="160"/>
  <c r="Q16" i="157"/>
  <c r="K15" i="160" s="1"/>
  <c r="K15" i="168" s="1"/>
  <c r="L15" i="160"/>
  <c r="L15" i="168" s="1"/>
  <c r="P35" i="147"/>
  <c r="F7" i="123"/>
  <c r="F45" i="168"/>
  <c r="G45" i="169"/>
  <c r="F45" i="169" s="1"/>
  <c r="Q49" i="178"/>
  <c r="K48" i="160" s="1"/>
  <c r="L48" i="160"/>
  <c r="F19" i="122"/>
  <c r="G19" i="123"/>
  <c r="G25" i="169"/>
  <c r="F25" i="169" s="1"/>
  <c r="F25" i="123"/>
  <c r="F9" i="155"/>
  <c r="P21" i="99"/>
  <c r="M23" i="106"/>
  <c r="I20" i="123" s="1"/>
  <c r="H22" i="123"/>
  <c r="P31" i="99"/>
  <c r="M36" i="150"/>
  <c r="Q10" i="159"/>
  <c r="K9" i="160" s="1"/>
  <c r="L9" i="160"/>
  <c r="L9" i="168" s="1"/>
  <c r="M29" i="124"/>
  <c r="I28" i="132" s="1"/>
  <c r="I32" i="168"/>
  <c r="Q27" i="147"/>
  <c r="Q41" i="108"/>
  <c r="K38" i="123" s="1"/>
  <c r="I40" i="123"/>
  <c r="F38" i="146"/>
  <c r="G38" i="169"/>
  <c r="F38" i="169" s="1"/>
  <c r="Q24" i="119"/>
  <c r="P22" i="99"/>
  <c r="R46" i="164"/>
  <c r="L43" i="168" s="1"/>
  <c r="J45" i="168"/>
  <c r="P46" i="147"/>
  <c r="M7" i="126"/>
  <c r="I6" i="132" s="1"/>
  <c r="G10" i="169"/>
  <c r="F10" i="169" s="1"/>
  <c r="F10" i="123"/>
  <c r="R33" i="161"/>
  <c r="Q27" i="134"/>
  <c r="I26" i="146"/>
  <c r="G32" i="169"/>
  <c r="F32" i="169" s="1"/>
  <c r="F32" i="123"/>
  <c r="Q33" i="116"/>
  <c r="I32" i="123"/>
  <c r="P27" i="125"/>
  <c r="Q26" i="110"/>
  <c r="I25" i="123"/>
  <c r="R33" i="158"/>
  <c r="J32" i="160"/>
  <c r="P11" i="136"/>
  <c r="Q12" i="157"/>
  <c r="K11" i="160" s="1"/>
  <c r="L11" i="160"/>
  <c r="P27" i="173"/>
  <c r="M20" i="110"/>
  <c r="H19" i="123"/>
  <c r="F17" i="123"/>
  <c r="R13" i="161"/>
  <c r="L10" i="168" s="1"/>
  <c r="J12" i="168"/>
  <c r="Q17" i="134"/>
  <c r="Q19" i="157"/>
  <c r="K18" i="160" s="1"/>
  <c r="L18" i="160"/>
  <c r="L18" i="168" s="1"/>
  <c r="G28" i="169"/>
  <c r="F28" i="169" s="1"/>
  <c r="Q29" i="133"/>
  <c r="K28" i="140" s="1"/>
  <c r="R52" i="166"/>
  <c r="L49" i="168" s="1"/>
  <c r="J51" i="168"/>
  <c r="R14" i="165"/>
  <c r="J13" i="168"/>
  <c r="F44" i="123"/>
  <c r="P27" i="101"/>
  <c r="P16" i="107"/>
  <c r="F8" i="145"/>
  <c r="G8" i="146"/>
  <c r="Q6" i="121"/>
  <c r="K52" i="146"/>
  <c r="P53" i="136"/>
  <c r="J52" i="146" s="1"/>
  <c r="Q11" i="110"/>
  <c r="I10" i="123"/>
  <c r="K51" i="123"/>
  <c r="P21" i="103"/>
  <c r="P38" i="112"/>
  <c r="F50" i="140"/>
  <c r="G50" i="146"/>
  <c r="P5" i="153"/>
  <c r="Q48" i="101"/>
  <c r="I47" i="123"/>
  <c r="G6" i="169"/>
  <c r="F6" i="169" s="1"/>
  <c r="F6" i="123"/>
  <c r="Q45" i="105"/>
  <c r="P20" i="147"/>
  <c r="M9" i="177"/>
  <c r="H8" i="146"/>
  <c r="R22" i="161"/>
  <c r="L19" i="168" s="1"/>
  <c r="J21" i="168"/>
  <c r="Q39" i="161"/>
  <c r="P47" i="147"/>
  <c r="P26" i="100"/>
  <c r="M51" i="133"/>
  <c r="I50" i="140" s="1"/>
  <c r="H50" i="146"/>
  <c r="Q40" i="164"/>
  <c r="K39" i="168" s="1"/>
  <c r="L39" i="168"/>
  <c r="R31" i="165"/>
  <c r="L28" i="168" s="1"/>
  <c r="J30" i="168"/>
  <c r="P30" i="120"/>
  <c r="P36" i="148"/>
  <c r="P17" i="105"/>
  <c r="R39" i="158"/>
  <c r="J38" i="160"/>
  <c r="J38" i="168" s="1"/>
  <c r="F5" i="123"/>
  <c r="G5" i="169"/>
  <c r="F5" i="169" s="1"/>
  <c r="R9" i="165"/>
  <c r="L6" i="168" s="1"/>
  <c r="J8" i="168"/>
  <c r="P44" i="130"/>
  <c r="P13" i="106"/>
  <c r="F43" i="122"/>
  <c r="G43" i="123"/>
  <c r="Q36" i="159"/>
  <c r="K35" i="160" s="1"/>
  <c r="L35" i="160"/>
  <c r="L35" i="168" s="1"/>
  <c r="Q30" i="99"/>
  <c r="I29" i="123"/>
  <c r="K28" i="123"/>
  <c r="P29" i="101"/>
  <c r="Q12" i="177"/>
  <c r="L13" i="160"/>
  <c r="Q14" i="158"/>
  <c r="K13" i="160" s="1"/>
  <c r="L20" i="168"/>
  <c r="P18" i="147"/>
  <c r="Q21" i="149"/>
  <c r="F26" i="167"/>
  <c r="G26" i="168"/>
  <c r="F26" i="168" s="1"/>
  <c r="P54" i="127"/>
  <c r="M44" i="116"/>
  <c r="H43" i="123"/>
  <c r="H43" i="169" s="1"/>
  <c r="Q29" i="161"/>
  <c r="G44" i="168"/>
  <c r="F44" i="168" s="1"/>
  <c r="F44" i="167"/>
  <c r="M49" i="143"/>
  <c r="H48" i="146"/>
  <c r="H48" i="169" s="1"/>
  <c r="F40" i="123"/>
  <c r="G40" i="169"/>
  <c r="F40" i="169" s="1"/>
  <c r="Q39" i="144"/>
  <c r="Q7" i="113"/>
  <c r="I6" i="123"/>
  <c r="F12" i="140"/>
  <c r="G12" i="146"/>
  <c r="F29" i="123"/>
  <c r="G29" i="169"/>
  <c r="F29" i="169" s="1"/>
  <c r="Q25" i="124"/>
  <c r="K24" i="132" s="1"/>
  <c r="Q41" i="158"/>
  <c r="K40" i="160" s="1"/>
  <c r="L40" i="160"/>
  <c r="F41" i="155"/>
  <c r="Q8" i="103"/>
  <c r="I7" i="123"/>
  <c r="L53" i="168"/>
  <c r="Q54" i="164"/>
  <c r="K53" i="168" s="1"/>
  <c r="G22" i="123"/>
  <c r="F22" i="122"/>
  <c r="R26" i="161"/>
  <c r="J25" i="168"/>
  <c r="F48" i="145"/>
  <c r="G48" i="146"/>
  <c r="F18" i="122"/>
  <c r="G18" i="123"/>
  <c r="Q28" i="103"/>
  <c r="I27" i="123"/>
  <c r="M19" i="116"/>
  <c r="H18" i="123"/>
  <c r="F47" i="123"/>
  <c r="G47" i="169"/>
  <c r="F47" i="169" s="1"/>
  <c r="P11" i="101"/>
  <c r="L50" i="168"/>
  <c r="M42" i="151"/>
  <c r="N27" i="161"/>
  <c r="J24" i="168" s="1"/>
  <c r="I26" i="168"/>
  <c r="R53" i="159"/>
  <c r="J52" i="160"/>
  <c r="J52" i="168" s="1"/>
  <c r="N45" i="166"/>
  <c r="J42" i="168" s="1"/>
  <c r="I44" i="168"/>
  <c r="P25" i="150"/>
  <c r="Q32" i="178"/>
  <c r="K31" i="160" s="1"/>
  <c r="K31" i="168" s="1"/>
  <c r="L31" i="160"/>
  <c r="L31" i="168" s="1"/>
  <c r="M13" i="136"/>
  <c r="I10" i="146" s="1"/>
  <c r="F51" i="168"/>
  <c r="G51" i="169"/>
  <c r="F51" i="169" s="1"/>
  <c r="M11" i="147"/>
  <c r="H10" i="169"/>
  <c r="P8" i="101"/>
  <c r="K50" i="168"/>
  <c r="P18" i="118"/>
  <c r="P48" i="174"/>
  <c r="F26" i="122"/>
  <c r="G26" i="123"/>
  <c r="P21" i="124"/>
  <c r="J33" i="168" l="1"/>
  <c r="Q34" i="158"/>
  <c r="K33" i="160" s="1"/>
  <c r="L33" i="160"/>
  <c r="K22" i="168"/>
  <c r="K51" i="146"/>
  <c r="P12" i="133"/>
  <c r="J11" i="140" s="1"/>
  <c r="K11" i="140"/>
  <c r="Q48" i="133"/>
  <c r="I47" i="140"/>
  <c r="I29" i="140"/>
  <c r="I29" i="146" s="1"/>
  <c r="Q30" i="133"/>
  <c r="K35" i="140"/>
  <c r="P36" i="133"/>
  <c r="J35" i="140" s="1"/>
  <c r="I19" i="140"/>
  <c r="Q20" i="133"/>
  <c r="Q34" i="133"/>
  <c r="I33" i="140"/>
  <c r="Q19" i="133"/>
  <c r="I18" i="140"/>
  <c r="Q31" i="133"/>
  <c r="I30" i="140"/>
  <c r="Q42" i="133"/>
  <c r="I41" i="140"/>
  <c r="I38" i="140"/>
  <c r="Q39" i="133"/>
  <c r="J23" i="140"/>
  <c r="I15" i="146"/>
  <c r="I15" i="169" s="1"/>
  <c r="I4" i="140"/>
  <c r="Q5" i="133"/>
  <c r="Q41" i="133"/>
  <c r="I40" i="140"/>
  <c r="I40" i="146" s="1"/>
  <c r="I40" i="169" s="1"/>
  <c r="Q15" i="133"/>
  <c r="I14" i="140"/>
  <c r="I14" i="146" s="1"/>
  <c r="I43" i="140"/>
  <c r="I43" i="146" s="1"/>
  <c r="Q44" i="133"/>
  <c r="I38" i="146"/>
  <c r="K17" i="140"/>
  <c r="P18" i="133"/>
  <c r="J17" i="140" s="1"/>
  <c r="Q17" i="133"/>
  <c r="I16" i="140"/>
  <c r="I16" i="146" s="1"/>
  <c r="I42" i="140"/>
  <c r="Q43" i="133"/>
  <c r="H38" i="169"/>
  <c r="I7" i="140"/>
  <c r="Q8" i="133"/>
  <c r="Q13" i="133"/>
  <c r="I12" i="140"/>
  <c r="P21" i="179"/>
  <c r="J20" i="132" s="1"/>
  <c r="K20" i="132"/>
  <c r="E52" i="132"/>
  <c r="E52" i="169" s="1"/>
  <c r="H53" i="169"/>
  <c r="C20" i="132"/>
  <c r="C20" i="169" s="1"/>
  <c r="D21" i="169"/>
  <c r="Q54" i="129"/>
  <c r="I53" i="132"/>
  <c r="I53" i="169" s="1"/>
  <c r="C7" i="132"/>
  <c r="C7" i="169" s="1"/>
  <c r="D8" i="169"/>
  <c r="C23" i="132"/>
  <c r="C23" i="169" s="1"/>
  <c r="D24" i="169"/>
  <c r="G23" i="169"/>
  <c r="F23" i="169" s="1"/>
  <c r="J28" i="123"/>
  <c r="H23" i="169"/>
  <c r="Q26" i="99"/>
  <c r="I23" i="123"/>
  <c r="G16" i="169"/>
  <c r="F16" i="169" s="1"/>
  <c r="K18" i="168"/>
  <c r="R19" i="166"/>
  <c r="J16" i="168"/>
  <c r="K9" i="168"/>
  <c r="L11" i="168"/>
  <c r="K37" i="168"/>
  <c r="Q36" i="164"/>
  <c r="G17" i="169"/>
  <c r="F17" i="169" s="1"/>
  <c r="Q32" i="162"/>
  <c r="K29" i="168" s="1"/>
  <c r="L29" i="168"/>
  <c r="Q43" i="162"/>
  <c r="K40" i="168" s="1"/>
  <c r="L40" i="168"/>
  <c r="J32" i="168"/>
  <c r="Q10" i="161"/>
  <c r="K7" i="168" s="1"/>
  <c r="L7" i="168"/>
  <c r="Q45" i="161"/>
  <c r="K20" i="168"/>
  <c r="Q8" i="161"/>
  <c r="K5" i="168" s="1"/>
  <c r="L5" i="168"/>
  <c r="R20" i="161"/>
  <c r="J17" i="168"/>
  <c r="Q37" i="161"/>
  <c r="L34" i="168"/>
  <c r="L22" i="168"/>
  <c r="Q28" i="158"/>
  <c r="K27" i="160" s="1"/>
  <c r="K27" i="168" s="1"/>
  <c r="L27" i="160"/>
  <c r="L27" i="168" s="1"/>
  <c r="Q48" i="157"/>
  <c r="K47" i="160" s="1"/>
  <c r="K47" i="168" s="1"/>
  <c r="L47" i="160"/>
  <c r="L47" i="168" s="1"/>
  <c r="H32" i="169"/>
  <c r="Q24" i="157"/>
  <c r="K23" i="160" s="1"/>
  <c r="L23" i="160"/>
  <c r="L23" i="168" s="1"/>
  <c r="H14" i="169"/>
  <c r="Q26" i="152"/>
  <c r="P34" i="151"/>
  <c r="P52" i="150"/>
  <c r="Q24" i="148"/>
  <c r="I21" i="169"/>
  <c r="P19" i="148"/>
  <c r="P33" i="148"/>
  <c r="P40" i="148"/>
  <c r="Q54" i="147"/>
  <c r="I51" i="169"/>
  <c r="P9" i="147"/>
  <c r="P43" i="147"/>
  <c r="P36" i="147"/>
  <c r="P15" i="147"/>
  <c r="Q17" i="147"/>
  <c r="P10" i="147"/>
  <c r="P28" i="147"/>
  <c r="P45" i="173"/>
  <c r="G7" i="169"/>
  <c r="F7" i="169" s="1"/>
  <c r="H12" i="146"/>
  <c r="H12" i="169" s="1"/>
  <c r="Q15" i="144"/>
  <c r="G4" i="169"/>
  <c r="F4" i="169" s="1"/>
  <c r="G31" i="169"/>
  <c r="F31" i="169" s="1"/>
  <c r="H28" i="169"/>
  <c r="H18" i="169"/>
  <c r="G9" i="169"/>
  <c r="F9" i="169" s="1"/>
  <c r="I47" i="146"/>
  <c r="I47" i="169" s="1"/>
  <c r="H24" i="169"/>
  <c r="H6" i="169"/>
  <c r="H7" i="169"/>
  <c r="H44" i="146"/>
  <c r="H44" i="169" s="1"/>
  <c r="I6" i="146"/>
  <c r="P30" i="177"/>
  <c r="K27" i="146"/>
  <c r="G39" i="169"/>
  <c r="F39" i="169" s="1"/>
  <c r="P18" i="177"/>
  <c r="Q10" i="177"/>
  <c r="I7" i="146"/>
  <c r="I17" i="146"/>
  <c r="H16" i="169"/>
  <c r="H19" i="169"/>
  <c r="G41" i="169"/>
  <c r="F41" i="169" s="1"/>
  <c r="I28" i="146"/>
  <c r="H9" i="169"/>
  <c r="I19" i="146"/>
  <c r="I24" i="146"/>
  <c r="P22" i="142"/>
  <c r="Q34" i="142"/>
  <c r="I31" i="146"/>
  <c r="I31" i="169" s="1"/>
  <c r="P27" i="142"/>
  <c r="I32" i="146"/>
  <c r="Q7" i="142"/>
  <c r="P50" i="142"/>
  <c r="H34" i="146"/>
  <c r="H34" i="169" s="1"/>
  <c r="P20" i="142"/>
  <c r="H30" i="146"/>
  <c r="H30" i="169" s="1"/>
  <c r="Q12" i="142"/>
  <c r="I9" i="146"/>
  <c r="I18" i="146"/>
  <c r="P38" i="141"/>
  <c r="Q33" i="141"/>
  <c r="P31" i="141"/>
  <c r="P17" i="141"/>
  <c r="Q37" i="141"/>
  <c r="I39" i="146"/>
  <c r="I39" i="169" s="1"/>
  <c r="Q42" i="141"/>
  <c r="J53" i="146"/>
  <c r="J51" i="146"/>
  <c r="Q47" i="141"/>
  <c r="Q44" i="141"/>
  <c r="I41" i="146"/>
  <c r="P21" i="141"/>
  <c r="H22" i="169"/>
  <c r="Q25" i="141"/>
  <c r="I22" i="146"/>
  <c r="P35" i="141"/>
  <c r="P19" i="141"/>
  <c r="F11" i="146"/>
  <c r="H35" i="169"/>
  <c r="Q36" i="135"/>
  <c r="I33" i="146"/>
  <c r="I33" i="169" s="1"/>
  <c r="F33" i="146"/>
  <c r="G33" i="169"/>
  <c r="F33" i="169" s="1"/>
  <c r="P48" i="134"/>
  <c r="J45" i="146" s="1"/>
  <c r="K45" i="146"/>
  <c r="P8" i="134"/>
  <c r="J5" i="146" s="1"/>
  <c r="K5" i="146"/>
  <c r="G34" i="169"/>
  <c r="F34" i="169" s="1"/>
  <c r="P46" i="134"/>
  <c r="H42" i="169"/>
  <c r="I29" i="169"/>
  <c r="G46" i="169"/>
  <c r="F46" i="169" s="1"/>
  <c r="P20" i="136"/>
  <c r="P52" i="136"/>
  <c r="K49" i="146"/>
  <c r="P7" i="133"/>
  <c r="J6" i="140" s="1"/>
  <c r="Q16" i="133"/>
  <c r="K15" i="140" s="1"/>
  <c r="I13" i="146"/>
  <c r="I13" i="169" s="1"/>
  <c r="I46" i="146"/>
  <c r="I46" i="169" s="1"/>
  <c r="Q49" i="133"/>
  <c r="K48" i="140" s="1"/>
  <c r="P21" i="133"/>
  <c r="J20" i="140" s="1"/>
  <c r="P28" i="133"/>
  <c r="J27" i="140" s="1"/>
  <c r="K25" i="146"/>
  <c r="F35" i="146"/>
  <c r="G35" i="169"/>
  <c r="F35" i="169" s="1"/>
  <c r="I37" i="146"/>
  <c r="I37" i="169" s="1"/>
  <c r="Q40" i="133"/>
  <c r="K39" i="140" s="1"/>
  <c r="Q45" i="133"/>
  <c r="K44" i="140" s="1"/>
  <c r="I42" i="146"/>
  <c r="Q37" i="133"/>
  <c r="K36" i="140" s="1"/>
  <c r="K36" i="146" s="1"/>
  <c r="F13" i="146"/>
  <c r="G13" i="169"/>
  <c r="F13" i="169" s="1"/>
  <c r="Q38" i="133"/>
  <c r="K37" i="140" s="1"/>
  <c r="I35" i="146"/>
  <c r="F37" i="146"/>
  <c r="G37" i="169"/>
  <c r="F37" i="169" s="1"/>
  <c r="P10" i="133"/>
  <c r="J9" i="140" s="1"/>
  <c r="Q14" i="133"/>
  <c r="K13" i="140" s="1"/>
  <c r="I11" i="146"/>
  <c r="I11" i="169" s="1"/>
  <c r="G30" i="169"/>
  <c r="F30" i="169" s="1"/>
  <c r="G20" i="169"/>
  <c r="F20" i="169" s="1"/>
  <c r="Q33" i="133"/>
  <c r="K32" i="140" s="1"/>
  <c r="P9" i="133"/>
  <c r="J8" i="140" s="1"/>
  <c r="P25" i="133"/>
  <c r="J24" i="140" s="1"/>
  <c r="Q23" i="133"/>
  <c r="K22" i="140" s="1"/>
  <c r="I20" i="146"/>
  <c r="I20" i="169" s="1"/>
  <c r="Q47" i="133"/>
  <c r="K46" i="140" s="1"/>
  <c r="K23" i="146"/>
  <c r="P26" i="133"/>
  <c r="J25" i="140" s="1"/>
  <c r="P50" i="133"/>
  <c r="J49" i="140" s="1"/>
  <c r="P35" i="133"/>
  <c r="J34" i="140" s="1"/>
  <c r="P32" i="133"/>
  <c r="P11" i="133"/>
  <c r="J10" i="140" s="1"/>
  <c r="P22" i="133"/>
  <c r="J21" i="140" s="1"/>
  <c r="J21" i="146" s="1"/>
  <c r="P27" i="133"/>
  <c r="J26" i="140" s="1"/>
  <c r="Q47" i="127"/>
  <c r="H50" i="169"/>
  <c r="Q10" i="126"/>
  <c r="K9" i="132" s="1"/>
  <c r="P42" i="126"/>
  <c r="J41" i="132" s="1"/>
  <c r="P17" i="126"/>
  <c r="J16" i="132" s="1"/>
  <c r="I27" i="169"/>
  <c r="P44" i="179"/>
  <c r="J43" i="132" s="1"/>
  <c r="Q53" i="179"/>
  <c r="K52" i="132" s="1"/>
  <c r="P30" i="179"/>
  <c r="J29" i="132" s="1"/>
  <c r="P37" i="179"/>
  <c r="J36" i="132" s="1"/>
  <c r="H17" i="169"/>
  <c r="Q7" i="125"/>
  <c r="H4" i="169"/>
  <c r="Q20" i="125"/>
  <c r="P19" i="124"/>
  <c r="J18" i="132" s="1"/>
  <c r="P13" i="124"/>
  <c r="J12" i="132" s="1"/>
  <c r="P45" i="124"/>
  <c r="J44" i="132" s="1"/>
  <c r="P11" i="124"/>
  <c r="J10" i="132" s="1"/>
  <c r="P39" i="124"/>
  <c r="J38" i="132" s="1"/>
  <c r="K21" i="123"/>
  <c r="I17" i="123"/>
  <c r="J33" i="123"/>
  <c r="J35" i="123"/>
  <c r="I49" i="123"/>
  <c r="I49" i="169" s="1"/>
  <c r="I24" i="123"/>
  <c r="H41" i="169"/>
  <c r="K30" i="123"/>
  <c r="I41" i="123"/>
  <c r="I16" i="123"/>
  <c r="P52" i="171"/>
  <c r="J13" i="123"/>
  <c r="P42" i="107"/>
  <c r="J39" i="123" s="1"/>
  <c r="K39" i="123"/>
  <c r="I45" i="123"/>
  <c r="I45" i="169" s="1"/>
  <c r="H8" i="169"/>
  <c r="P48" i="105"/>
  <c r="Q45" i="103"/>
  <c r="I42" i="123"/>
  <c r="F42" i="123"/>
  <c r="G42" i="169"/>
  <c r="F42" i="169" s="1"/>
  <c r="I14" i="123"/>
  <c r="I4" i="123"/>
  <c r="P7" i="103"/>
  <c r="P39" i="103"/>
  <c r="P14" i="103"/>
  <c r="J11" i="123" s="1"/>
  <c r="K11" i="123"/>
  <c r="P11" i="103"/>
  <c r="P17" i="103"/>
  <c r="P51" i="103"/>
  <c r="J48" i="123" s="1"/>
  <c r="K48" i="123"/>
  <c r="P49" i="103"/>
  <c r="K46" i="123"/>
  <c r="I8" i="123"/>
  <c r="P34" i="103"/>
  <c r="J31" i="123" s="1"/>
  <c r="K31" i="123"/>
  <c r="I5" i="123"/>
  <c r="I5" i="169" s="1"/>
  <c r="I44" i="123"/>
  <c r="P48" i="100"/>
  <c r="P15" i="100"/>
  <c r="J12" i="123" s="1"/>
  <c r="K12" i="123"/>
  <c r="F52" i="123"/>
  <c r="G52" i="169"/>
  <c r="F52" i="169" s="1"/>
  <c r="P19" i="99"/>
  <c r="I52" i="123"/>
  <c r="I52" i="169" s="1"/>
  <c r="P44" i="99"/>
  <c r="P17" i="99"/>
  <c r="P12" i="99"/>
  <c r="J9" i="123" s="1"/>
  <c r="K9" i="123"/>
  <c r="J37" i="123"/>
  <c r="P7" i="99"/>
  <c r="P37" i="99"/>
  <c r="J34" i="123" s="1"/>
  <c r="K34" i="123"/>
  <c r="P18" i="99"/>
  <c r="K15" i="123"/>
  <c r="P8" i="99"/>
  <c r="P52" i="99"/>
  <c r="P47" i="99"/>
  <c r="K37" i="123"/>
  <c r="P25" i="99"/>
  <c r="K50" i="123"/>
  <c r="P53" i="99"/>
  <c r="F36" i="123"/>
  <c r="G36" i="169"/>
  <c r="F36" i="169" s="1"/>
  <c r="P11" i="99"/>
  <c r="P27" i="99"/>
  <c r="Q39" i="99"/>
  <c r="I36" i="123"/>
  <c r="I36" i="169" s="1"/>
  <c r="P14" i="149"/>
  <c r="F26" i="123"/>
  <c r="G26" i="169"/>
  <c r="F26" i="169" s="1"/>
  <c r="F12" i="146"/>
  <c r="G12" i="169"/>
  <c r="F12" i="169" s="1"/>
  <c r="P12" i="177"/>
  <c r="F43" i="123"/>
  <c r="G43" i="169"/>
  <c r="F43" i="169" s="1"/>
  <c r="Q29" i="124"/>
  <c r="K28" i="132" s="1"/>
  <c r="Q19" i="116"/>
  <c r="I18" i="123"/>
  <c r="P21" i="149"/>
  <c r="L21" i="168"/>
  <c r="Q22" i="161"/>
  <c r="P29" i="133"/>
  <c r="J28" i="140" s="1"/>
  <c r="P33" i="116"/>
  <c r="K32" i="123"/>
  <c r="P28" i="103"/>
  <c r="K27" i="123"/>
  <c r="Q39" i="158"/>
  <c r="K38" i="160" s="1"/>
  <c r="K38" i="168" s="1"/>
  <c r="L38" i="160"/>
  <c r="L38" i="168" s="1"/>
  <c r="Q7" i="126"/>
  <c r="K6" i="132" s="1"/>
  <c r="Q51" i="133"/>
  <c r="K50" i="140" s="1"/>
  <c r="I50" i="146"/>
  <c r="P48" i="101"/>
  <c r="J47" i="123" s="1"/>
  <c r="K47" i="123"/>
  <c r="Q20" i="110"/>
  <c r="I19" i="123"/>
  <c r="Q33" i="158"/>
  <c r="K32" i="160" s="1"/>
  <c r="L32" i="160"/>
  <c r="Q49" i="161"/>
  <c r="L48" i="168"/>
  <c r="P11" i="110"/>
  <c r="J10" i="123" s="1"/>
  <c r="K10" i="123"/>
  <c r="Q46" i="164"/>
  <c r="L45" i="168"/>
  <c r="P41" i="108"/>
  <c r="J40" i="123" s="1"/>
  <c r="K40" i="123"/>
  <c r="H26" i="169"/>
  <c r="G22" i="169"/>
  <c r="F22" i="169" s="1"/>
  <c r="F22" i="123"/>
  <c r="F48" i="146"/>
  <c r="G48" i="169"/>
  <c r="F48" i="169" s="1"/>
  <c r="Q44" i="116"/>
  <c r="I43" i="123"/>
  <c r="K29" i="123"/>
  <c r="P30" i="99"/>
  <c r="Q9" i="177"/>
  <c r="I8" i="146"/>
  <c r="G44" i="169"/>
  <c r="F44" i="169" s="1"/>
  <c r="P27" i="134"/>
  <c r="K26" i="146"/>
  <c r="Q27" i="115"/>
  <c r="I26" i="123"/>
  <c r="Q11" i="147"/>
  <c r="I10" i="169"/>
  <c r="Q53" i="159"/>
  <c r="K52" i="160" s="1"/>
  <c r="K52" i="168" s="1"/>
  <c r="L52" i="160"/>
  <c r="L52" i="168" s="1"/>
  <c r="Q13" i="136"/>
  <c r="K10" i="146" s="1"/>
  <c r="R27" i="161"/>
  <c r="L24" i="168" s="1"/>
  <c r="J26" i="168"/>
  <c r="P39" i="144"/>
  <c r="F50" i="146"/>
  <c r="G50" i="169"/>
  <c r="F50" i="169" s="1"/>
  <c r="Q36" i="150"/>
  <c r="F19" i="123"/>
  <c r="G19" i="169"/>
  <c r="F19" i="169" s="1"/>
  <c r="Q42" i="151"/>
  <c r="F18" i="123"/>
  <c r="G18" i="169"/>
  <c r="F18" i="169" s="1"/>
  <c r="Q9" i="165"/>
  <c r="L8" i="168"/>
  <c r="Q14" i="165"/>
  <c r="L13" i="168"/>
  <c r="P17" i="134"/>
  <c r="P26" i="110"/>
  <c r="K25" i="123"/>
  <c r="Q33" i="161"/>
  <c r="Q31" i="165"/>
  <c r="K28" i="168" s="1"/>
  <c r="L30" i="168"/>
  <c r="Q26" i="161"/>
  <c r="L25" i="168"/>
  <c r="P25" i="124"/>
  <c r="J24" i="132" s="1"/>
  <c r="P6" i="121"/>
  <c r="Q10" i="154"/>
  <c r="Q39" i="147"/>
  <c r="I38" i="169"/>
  <c r="R45" i="166"/>
  <c r="L42" i="168" s="1"/>
  <c r="J44" i="168"/>
  <c r="P7" i="113"/>
  <c r="J6" i="123" s="1"/>
  <c r="K6" i="123"/>
  <c r="I25" i="169"/>
  <c r="P8" i="103"/>
  <c r="J7" i="123" s="1"/>
  <c r="K7" i="123"/>
  <c r="P45" i="105"/>
  <c r="G8" i="169"/>
  <c r="F8" i="169" s="1"/>
  <c r="F8" i="146"/>
  <c r="L12" i="168"/>
  <c r="Q13" i="161"/>
  <c r="P24" i="119"/>
  <c r="J21" i="123" s="1"/>
  <c r="P27" i="147"/>
  <c r="Q49" i="143"/>
  <c r="I48" i="146"/>
  <c r="I48" i="169" s="1"/>
  <c r="Q52" i="166"/>
  <c r="L51" i="168"/>
  <c r="Q23" i="106"/>
  <c r="K20" i="123" s="1"/>
  <c r="I22" i="123"/>
  <c r="P18" i="104"/>
  <c r="L33" i="168" l="1"/>
  <c r="I43" i="169"/>
  <c r="I4" i="146"/>
  <c r="K19" i="140"/>
  <c r="P20" i="133"/>
  <c r="J19" i="140" s="1"/>
  <c r="P34" i="133"/>
  <c r="J33" i="140" s="1"/>
  <c r="K33" i="140"/>
  <c r="J27" i="146"/>
  <c r="P13" i="133"/>
  <c r="J12" i="140" s="1"/>
  <c r="K12" i="140"/>
  <c r="K43" i="140"/>
  <c r="K43" i="146" s="1"/>
  <c r="P44" i="133"/>
  <c r="J43" i="140" s="1"/>
  <c r="J43" i="146" s="1"/>
  <c r="K38" i="140"/>
  <c r="K38" i="146" s="1"/>
  <c r="P39" i="133"/>
  <c r="J38" i="140" s="1"/>
  <c r="J38" i="146" s="1"/>
  <c r="K7" i="140"/>
  <c r="P8" i="133"/>
  <c r="J7" i="140" s="1"/>
  <c r="J31" i="140"/>
  <c r="P15" i="133"/>
  <c r="J14" i="140" s="1"/>
  <c r="K14" i="140"/>
  <c r="P42" i="133"/>
  <c r="J41" i="140" s="1"/>
  <c r="K41" i="140"/>
  <c r="K29" i="140"/>
  <c r="K29" i="146" s="1"/>
  <c r="P30" i="133"/>
  <c r="J29" i="140" s="1"/>
  <c r="J29" i="146" s="1"/>
  <c r="K42" i="140"/>
  <c r="K42" i="146" s="1"/>
  <c r="P43" i="133"/>
  <c r="J42" i="140" s="1"/>
  <c r="J49" i="146"/>
  <c r="P41" i="133"/>
  <c r="J40" i="140" s="1"/>
  <c r="J40" i="146" s="1"/>
  <c r="K40" i="140"/>
  <c r="K40" i="146" s="1"/>
  <c r="K40" i="169" s="1"/>
  <c r="P31" i="133"/>
  <c r="J30" i="140" s="1"/>
  <c r="K30" i="140"/>
  <c r="K14" i="146"/>
  <c r="P48" i="133"/>
  <c r="J47" i="140" s="1"/>
  <c r="J47" i="146" s="1"/>
  <c r="J47" i="169" s="1"/>
  <c r="K47" i="140"/>
  <c r="K15" i="146"/>
  <c r="K15" i="169" s="1"/>
  <c r="P17" i="133"/>
  <c r="J16" i="140" s="1"/>
  <c r="J16" i="146" s="1"/>
  <c r="K16" i="140"/>
  <c r="K4" i="140"/>
  <c r="P5" i="133"/>
  <c r="J4" i="140" s="1"/>
  <c r="P19" i="133"/>
  <c r="J18" i="140" s="1"/>
  <c r="K18" i="140"/>
  <c r="P54" i="129"/>
  <c r="J53" i="132" s="1"/>
  <c r="J53" i="169" s="1"/>
  <c r="K53" i="132"/>
  <c r="K53" i="169" s="1"/>
  <c r="J25" i="123"/>
  <c r="I23" i="169"/>
  <c r="K23" i="123"/>
  <c r="P26" i="99"/>
  <c r="K51" i="168"/>
  <c r="K49" i="168"/>
  <c r="Q19" i="166"/>
  <c r="K16" i="168" s="1"/>
  <c r="L16" i="168"/>
  <c r="K13" i="168"/>
  <c r="K11" i="168"/>
  <c r="K8" i="168"/>
  <c r="K6" i="168"/>
  <c r="I32" i="169"/>
  <c r="K45" i="168"/>
  <c r="K43" i="168"/>
  <c r="K35" i="168"/>
  <c r="K33" i="168"/>
  <c r="K30" i="168"/>
  <c r="K12" i="168"/>
  <c r="K10" i="168"/>
  <c r="K21" i="168"/>
  <c r="K19" i="168"/>
  <c r="K36" i="168"/>
  <c r="K34" i="168"/>
  <c r="K25" i="168"/>
  <c r="K23" i="168"/>
  <c r="Q20" i="161"/>
  <c r="K17" i="168" s="1"/>
  <c r="L17" i="168"/>
  <c r="K48" i="168"/>
  <c r="K46" i="168"/>
  <c r="I26" i="169"/>
  <c r="P26" i="152"/>
  <c r="I14" i="169"/>
  <c r="P24" i="148"/>
  <c r="K21" i="169"/>
  <c r="P17" i="147"/>
  <c r="P54" i="147"/>
  <c r="K51" i="169"/>
  <c r="I16" i="169"/>
  <c r="I44" i="146"/>
  <c r="I44" i="169" s="1"/>
  <c r="I12" i="146"/>
  <c r="I12" i="169" s="1"/>
  <c r="P15" i="144"/>
  <c r="I19" i="169"/>
  <c r="I24" i="169"/>
  <c r="I6" i="169"/>
  <c r="I28" i="169"/>
  <c r="K32" i="146"/>
  <c r="K6" i="146"/>
  <c r="P10" i="177"/>
  <c r="J7" i="146" s="1"/>
  <c r="K7" i="146"/>
  <c r="I7" i="169"/>
  <c r="K47" i="146"/>
  <c r="K47" i="169" s="1"/>
  <c r="J18" i="146"/>
  <c r="K17" i="146"/>
  <c r="I18" i="169"/>
  <c r="J17" i="146"/>
  <c r="J19" i="146"/>
  <c r="K28" i="146"/>
  <c r="K19" i="146"/>
  <c r="J40" i="169"/>
  <c r="I9" i="169"/>
  <c r="P7" i="142"/>
  <c r="K4" i="146"/>
  <c r="P12" i="142"/>
  <c r="J9" i="146" s="1"/>
  <c r="K9" i="146"/>
  <c r="K24" i="146"/>
  <c r="K18" i="146"/>
  <c r="I34" i="146"/>
  <c r="I34" i="169" s="1"/>
  <c r="P34" i="142"/>
  <c r="J31" i="146" s="1"/>
  <c r="J31" i="169" s="1"/>
  <c r="K31" i="146"/>
  <c r="K31" i="169" s="1"/>
  <c r="I22" i="169"/>
  <c r="J28" i="146"/>
  <c r="K16" i="146"/>
  <c r="P47" i="141"/>
  <c r="P33" i="141"/>
  <c r="P25" i="141"/>
  <c r="K22" i="146"/>
  <c r="P44" i="141"/>
  <c r="J41" i="146" s="1"/>
  <c r="K41" i="146"/>
  <c r="K39" i="146"/>
  <c r="K39" i="169" s="1"/>
  <c r="P42" i="141"/>
  <c r="I30" i="146"/>
  <c r="I30" i="169" s="1"/>
  <c r="P37" i="141"/>
  <c r="P36" i="135"/>
  <c r="J33" i="146" s="1"/>
  <c r="K33" i="146"/>
  <c r="K33" i="169" s="1"/>
  <c r="J24" i="146"/>
  <c r="J14" i="146"/>
  <c r="I42" i="169"/>
  <c r="K35" i="146"/>
  <c r="P38" i="133"/>
  <c r="K25" i="169"/>
  <c r="K46" i="146"/>
  <c r="K46" i="169" s="1"/>
  <c r="P49" i="133"/>
  <c r="J48" i="140" s="1"/>
  <c r="P14" i="133"/>
  <c r="K11" i="146"/>
  <c r="K11" i="169" s="1"/>
  <c r="P37" i="133"/>
  <c r="J36" i="140" s="1"/>
  <c r="P45" i="133"/>
  <c r="P16" i="133"/>
  <c r="K13" i="146"/>
  <c r="K13" i="169" s="1"/>
  <c r="K37" i="146"/>
  <c r="K37" i="169" s="1"/>
  <c r="P40" i="133"/>
  <c r="J39" i="140" s="1"/>
  <c r="I35" i="169"/>
  <c r="K29" i="169"/>
  <c r="J25" i="146"/>
  <c r="J23" i="146"/>
  <c r="P23" i="133"/>
  <c r="J22" i="140" s="1"/>
  <c r="K20" i="146"/>
  <c r="K20" i="169" s="1"/>
  <c r="P47" i="133"/>
  <c r="J46" i="140" s="1"/>
  <c r="J26" i="146"/>
  <c r="P33" i="133"/>
  <c r="J32" i="140" s="1"/>
  <c r="J32" i="146" s="1"/>
  <c r="P47" i="127"/>
  <c r="K27" i="169"/>
  <c r="I4" i="169"/>
  <c r="P10" i="126"/>
  <c r="J9" i="132" s="1"/>
  <c r="I17" i="169"/>
  <c r="I50" i="169"/>
  <c r="P53" i="179"/>
  <c r="J52" i="132" s="1"/>
  <c r="P20" i="125"/>
  <c r="P7" i="125"/>
  <c r="K17" i="123"/>
  <c r="J8" i="123"/>
  <c r="J4" i="123"/>
  <c r="K24" i="123"/>
  <c r="K41" i="123"/>
  <c r="I41" i="169"/>
  <c r="J32" i="123"/>
  <c r="J30" i="123"/>
  <c r="K16" i="123"/>
  <c r="K49" i="123"/>
  <c r="K49" i="169" s="1"/>
  <c r="J38" i="123"/>
  <c r="K8" i="123"/>
  <c r="K45" i="123"/>
  <c r="K45" i="169" s="1"/>
  <c r="K4" i="123"/>
  <c r="P45" i="103"/>
  <c r="J42" i="123" s="1"/>
  <c r="K42" i="123"/>
  <c r="I8" i="169"/>
  <c r="K14" i="123"/>
  <c r="J14" i="123"/>
  <c r="J5" i="123"/>
  <c r="J5" i="169" s="1"/>
  <c r="J15" i="123"/>
  <c r="J45" i="123"/>
  <c r="P55" i="99"/>
  <c r="K52" i="123"/>
  <c r="K52" i="169" s="1"/>
  <c r="K5" i="123"/>
  <c r="K5" i="169" s="1"/>
  <c r="K44" i="123"/>
  <c r="J51" i="123"/>
  <c r="J49" i="123"/>
  <c r="J50" i="123"/>
  <c r="J29" i="123"/>
  <c r="J27" i="123"/>
  <c r="J27" i="169" s="1"/>
  <c r="P39" i="99"/>
  <c r="J36" i="123" s="1"/>
  <c r="K36" i="123"/>
  <c r="K36" i="169" s="1"/>
  <c r="J46" i="123"/>
  <c r="J44" i="123"/>
  <c r="P44" i="116"/>
  <c r="K43" i="123"/>
  <c r="K43" i="169" s="1"/>
  <c r="P42" i="151"/>
  <c r="Q45" i="166"/>
  <c r="K44" i="168" s="1"/>
  <c r="L44" i="168"/>
  <c r="L26" i="168"/>
  <c r="Q27" i="161"/>
  <c r="P51" i="133"/>
  <c r="J50" i="140" s="1"/>
  <c r="K50" i="146"/>
  <c r="P36" i="150"/>
  <c r="P13" i="136"/>
  <c r="P20" i="110"/>
  <c r="K19" i="123"/>
  <c r="P39" i="147"/>
  <c r="P49" i="143"/>
  <c r="K48" i="146"/>
  <c r="K48" i="169" s="1"/>
  <c r="P10" i="154"/>
  <c r="P9" i="177"/>
  <c r="K8" i="146"/>
  <c r="P19" i="116"/>
  <c r="K18" i="123"/>
  <c r="P27" i="115"/>
  <c r="K26" i="123"/>
  <c r="L32" i="168"/>
  <c r="P7" i="126"/>
  <c r="J6" i="132" s="1"/>
  <c r="P23" i="106"/>
  <c r="K22" i="123"/>
  <c r="K10" i="169"/>
  <c r="P11" i="147"/>
  <c r="K32" i="168"/>
  <c r="P29" i="124"/>
  <c r="J28" i="132" s="1"/>
  <c r="J4" i="146" l="1"/>
  <c r="J4" i="169" s="1"/>
  <c r="J36" i="146"/>
  <c r="J11" i="146"/>
  <c r="J11" i="169" s="1"/>
  <c r="J13" i="140"/>
  <c r="J35" i="146"/>
  <c r="J37" i="140"/>
  <c r="J37" i="146" s="1"/>
  <c r="J37" i="169" s="1"/>
  <c r="J13" i="146"/>
  <c r="J13" i="169" s="1"/>
  <c r="J15" i="140"/>
  <c r="J15" i="146" s="1"/>
  <c r="J15" i="169" s="1"/>
  <c r="J29" i="169"/>
  <c r="K38" i="169"/>
  <c r="J42" i="146"/>
  <c r="J44" i="140"/>
  <c r="J44" i="146" s="1"/>
  <c r="J44" i="169" s="1"/>
  <c r="K12" i="146"/>
  <c r="K12" i="169" s="1"/>
  <c r="J23" i="123"/>
  <c r="J23" i="169" s="1"/>
  <c r="K23" i="169"/>
  <c r="J45" i="169"/>
  <c r="J49" i="169"/>
  <c r="K42" i="168"/>
  <c r="J21" i="169"/>
  <c r="J25" i="169"/>
  <c r="K26" i="168"/>
  <c r="K24" i="168"/>
  <c r="K32" i="169"/>
  <c r="J7" i="169"/>
  <c r="J33" i="169"/>
  <c r="J51" i="169"/>
  <c r="K14" i="169"/>
  <c r="J38" i="169"/>
  <c r="J36" i="169"/>
  <c r="K28" i="169"/>
  <c r="J32" i="169"/>
  <c r="K6" i="169"/>
  <c r="J46" i="146"/>
  <c r="J46" i="169" s="1"/>
  <c r="K7" i="169"/>
  <c r="J8" i="146"/>
  <c r="J6" i="146"/>
  <c r="J6" i="169" s="1"/>
  <c r="K18" i="169"/>
  <c r="K19" i="169"/>
  <c r="K24" i="169"/>
  <c r="K9" i="169"/>
  <c r="J9" i="169"/>
  <c r="K16" i="169"/>
  <c r="K34" i="146"/>
  <c r="K34" i="169" s="1"/>
  <c r="K44" i="146"/>
  <c r="K44" i="169" s="1"/>
  <c r="K35" i="169"/>
  <c r="K30" i="146"/>
  <c r="K30" i="169" s="1"/>
  <c r="J34" i="146"/>
  <c r="J34" i="169" s="1"/>
  <c r="K22" i="169"/>
  <c r="J30" i="146"/>
  <c r="J30" i="169" s="1"/>
  <c r="J14" i="169"/>
  <c r="K42" i="169"/>
  <c r="J35" i="169"/>
  <c r="J12" i="146"/>
  <c r="J12" i="169" s="1"/>
  <c r="J10" i="146"/>
  <c r="J39" i="146"/>
  <c r="J50" i="146"/>
  <c r="J50" i="169" s="1"/>
  <c r="J22" i="146"/>
  <c r="J20" i="146"/>
  <c r="K50" i="169"/>
  <c r="K17" i="169"/>
  <c r="K4" i="169"/>
  <c r="J28" i="169"/>
  <c r="J19" i="123"/>
  <c r="J19" i="169" s="1"/>
  <c r="J17" i="123"/>
  <c r="J17" i="169" s="1"/>
  <c r="K41" i="169"/>
  <c r="J26" i="123"/>
  <c r="J24" i="123"/>
  <c r="J18" i="123"/>
  <c r="J18" i="169" s="1"/>
  <c r="J16" i="123"/>
  <c r="J16" i="169" s="1"/>
  <c r="J43" i="123"/>
  <c r="J43" i="169" s="1"/>
  <c r="J41" i="123"/>
  <c r="J41" i="169" s="1"/>
  <c r="K8" i="169"/>
  <c r="J22" i="123"/>
  <c r="J20" i="123"/>
  <c r="J52" i="123"/>
  <c r="J52" i="169" s="1"/>
  <c r="K26" i="169"/>
  <c r="J42" i="169" l="1"/>
  <c r="J24" i="169"/>
  <c r="J39" i="169"/>
  <c r="J10" i="169"/>
  <c r="J8" i="169"/>
  <c r="J48" i="146"/>
  <c r="J48" i="169" s="1"/>
  <c r="J20" i="169"/>
  <c r="J22" i="169"/>
  <c r="J26" i="169"/>
</calcChain>
</file>

<file path=xl/sharedStrings.xml><?xml version="1.0" encoding="utf-8"?>
<sst xmlns="http://schemas.openxmlformats.org/spreadsheetml/2006/main" count="4412" uniqueCount="222">
  <si>
    <t>Canned tart cherries</t>
  </si>
  <si>
    <t>Canned sweet cherries</t>
  </si>
  <si>
    <t>Year</t>
  </si>
  <si>
    <t>Retail weight</t>
  </si>
  <si>
    <t>Nonedible share</t>
  </si>
  <si>
    <t>Consumer weight</t>
  </si>
  <si>
    <t>Total loss, all levels</t>
  </si>
  <si>
    <t>Loss from primary to retail weight</t>
  </si>
  <si>
    <t>Loss from retail/ institutional to consumer level</t>
  </si>
  <si>
    <t>Loss at consumer level</t>
  </si>
  <si>
    <t>Other (cooking loss and uneaten food)</t>
  </si>
  <si>
    <t>NA</t>
  </si>
  <si>
    <t>Gain from primary to retail weight</t>
  </si>
  <si>
    <t>Filename:</t>
  </si>
  <si>
    <t>Worksheets:</t>
  </si>
  <si>
    <t>Total fruit - Fresh and processed</t>
  </si>
  <si>
    <t>Total fresh fruit</t>
  </si>
  <si>
    <t>Total fresh citrus</t>
  </si>
  <si>
    <t>Fresh grapefruit</t>
  </si>
  <si>
    <t>Fresh lemons</t>
  </si>
  <si>
    <t>Fresh limes</t>
  </si>
  <si>
    <t>Total fresh noncitrus</t>
  </si>
  <si>
    <t>Fresh apples</t>
  </si>
  <si>
    <t>Fresh apricots</t>
  </si>
  <si>
    <t>Fresh avocados</t>
  </si>
  <si>
    <t>Fresh bananas</t>
  </si>
  <si>
    <t>Fresh cherries</t>
  </si>
  <si>
    <t>Fresh cranberries</t>
  </si>
  <si>
    <t>Fresh grapes</t>
  </si>
  <si>
    <t>Fresh mangoes</t>
  </si>
  <si>
    <t>Fresh pears</t>
  </si>
  <si>
    <t>Fresh pineapple</t>
  </si>
  <si>
    <t>Fresh papaya</t>
  </si>
  <si>
    <t>Fresh strawberries</t>
  </si>
  <si>
    <t>Fresh watermelon</t>
  </si>
  <si>
    <t>Total canned fruit</t>
  </si>
  <si>
    <t>Canned apples and applesauce</t>
  </si>
  <si>
    <t>Canned apricots</t>
  </si>
  <si>
    <t>Canned peaches</t>
  </si>
  <si>
    <t>Canned pears</t>
  </si>
  <si>
    <t>Canned olives</t>
  </si>
  <si>
    <t>Total frozen fruit</t>
  </si>
  <si>
    <t>Total frozen berries</t>
  </si>
  <si>
    <t>Frozen blackberries</t>
  </si>
  <si>
    <t>Frozen raspberries</t>
  </si>
  <si>
    <t>Frozen blueberries</t>
  </si>
  <si>
    <t>Other frozen berries</t>
  </si>
  <si>
    <t>Total other frozen fruit</t>
  </si>
  <si>
    <t>Frozen apples</t>
  </si>
  <si>
    <t>Frozen apricots</t>
  </si>
  <si>
    <t>Frozen peaches</t>
  </si>
  <si>
    <t>Total dried fruit</t>
  </si>
  <si>
    <t>Dried apples</t>
  </si>
  <si>
    <t>Dried apricots</t>
  </si>
  <si>
    <t>Dried dates</t>
  </si>
  <si>
    <t>Dried figs</t>
  </si>
  <si>
    <t>Dried peaches</t>
  </si>
  <si>
    <t>Dried pears</t>
  </si>
  <si>
    <t>Raisins</t>
  </si>
  <si>
    <t>Total fruit juice</t>
  </si>
  <si>
    <t>Total citrus juice</t>
  </si>
  <si>
    <t>Grapefruit juice</t>
  </si>
  <si>
    <t>Lemon juice</t>
  </si>
  <si>
    <t>Lime juice</t>
  </si>
  <si>
    <t>Total noncitrus juice</t>
  </si>
  <si>
    <t>Apple juice</t>
  </si>
  <si>
    <t>Cranberry juice</t>
  </si>
  <si>
    <t>Grape juice</t>
  </si>
  <si>
    <t>Pineapple juice</t>
  </si>
  <si>
    <t>Prune juice</t>
  </si>
  <si>
    <t>Fresh blueberries</t>
  </si>
  <si>
    <t>Per capita availability adjusted for loss</t>
  </si>
  <si>
    <t>Fresh kiwifruit</t>
  </si>
  <si>
    <t>Frozen sweet cherries</t>
  </si>
  <si>
    <t>Frozen tart cherries</t>
  </si>
  <si>
    <t>Frozen strawberries</t>
  </si>
  <si>
    <t>Frozen plums and prunes</t>
  </si>
  <si>
    <t>-- Lbs/year --</t>
  </si>
  <si>
    <t>-- Percent --</t>
  </si>
  <si>
    <t>-- Oz/day --</t>
  </si>
  <si>
    <t>-- G/day --</t>
  </si>
  <si>
    <t>-- Number --</t>
  </si>
  <si>
    <t>-- Grams --</t>
  </si>
  <si>
    <t>-- Cups --</t>
  </si>
  <si>
    <t>NA = Not available.</t>
  </si>
  <si>
    <t>Canned pineapple</t>
  </si>
  <si>
    <t>Fresh raspberries</t>
  </si>
  <si>
    <t>Edible weight</t>
  </si>
  <si>
    <t>Fresh cantaloupe</t>
  </si>
  <si>
    <t>-- Gal/year --</t>
  </si>
  <si>
    <t>Fruit.xlsx</t>
  </si>
  <si>
    <r>
      <t>Fresh oranges and temples: Per capita availability adjusted for loss</t>
    </r>
    <r>
      <rPr>
        <b/>
        <vertAlign val="superscript"/>
        <sz val="10"/>
        <rFont val="Arial"/>
        <family val="2"/>
      </rPr>
      <t>1</t>
    </r>
  </si>
  <si>
    <r>
      <t>Primary weight</t>
    </r>
    <r>
      <rPr>
        <vertAlign val="superscript"/>
        <sz val="10"/>
        <rFont val="Arial"/>
        <family val="2"/>
      </rPr>
      <t>2</t>
    </r>
  </si>
  <si>
    <r>
      <t>Calories per cup-equivalent</t>
    </r>
    <r>
      <rPr>
        <vertAlign val="superscript"/>
        <sz val="10"/>
        <rFont val="Arial"/>
        <family val="2"/>
      </rPr>
      <t>3</t>
    </r>
  </si>
  <si>
    <r>
      <t>Grams per cup-equivalent</t>
    </r>
    <r>
      <rPr>
        <vertAlign val="superscript"/>
        <sz val="10"/>
        <rFont val="Arial"/>
        <family val="2"/>
      </rPr>
      <t>3</t>
    </r>
  </si>
  <si>
    <r>
      <t>Calories available daily</t>
    </r>
    <r>
      <rPr>
        <vertAlign val="superscript"/>
        <sz val="10"/>
        <rFont val="Arial"/>
        <family val="2"/>
      </rPr>
      <t>4</t>
    </r>
  </si>
  <si>
    <r>
      <t>Food pattern equivalents available daily</t>
    </r>
    <r>
      <rPr>
        <vertAlign val="superscript"/>
        <sz val="10"/>
        <rFont val="Arial"/>
        <family val="2"/>
      </rPr>
      <t>5</t>
    </r>
  </si>
  <si>
    <r>
      <rPr>
        <vertAlign val="superscript"/>
        <sz val="10"/>
        <rFont val="Arial"/>
        <family val="2"/>
      </rPr>
      <t>1</t>
    </r>
    <r>
      <rPr>
        <sz val="10"/>
        <rFont val="Arial"/>
        <family val="2"/>
      </rPr>
      <t xml:space="preserve">This table uses aggregate food availability data, adjusts for losses, and converts the remaining supply into daily per capita calories and food pattern equivalents. </t>
    </r>
  </si>
  <si>
    <r>
      <rPr>
        <vertAlign val="superscript"/>
        <sz val="10"/>
        <rFont val="Arial"/>
        <family val="2"/>
      </rPr>
      <t>2</t>
    </r>
    <r>
      <rPr>
        <sz val="10"/>
        <rFont val="Arial"/>
        <family val="2"/>
      </rPr>
      <t xml:space="preserve">The basic availability estimate is made at a primary distribution level, which is dictated for each commodity by the structure of the marketing system and data availability. Fresh-weight equivalent. </t>
    </r>
  </si>
  <si>
    <r>
      <rPr>
        <vertAlign val="superscript"/>
        <sz val="10"/>
        <rFont val="Arial"/>
        <family val="2"/>
      </rPr>
      <t>4</t>
    </r>
    <r>
      <rPr>
        <sz val="10"/>
        <rFont val="Arial"/>
        <family val="2"/>
      </rPr>
      <t xml:space="preserve">Food pattern equivalents multiplied by calories per cup-equivalent. </t>
    </r>
  </si>
  <si>
    <r>
      <rPr>
        <vertAlign val="superscript"/>
        <sz val="10"/>
        <rFont val="Arial"/>
        <family val="2"/>
      </rPr>
      <t>5</t>
    </r>
    <r>
      <rPr>
        <sz val="10"/>
        <rFont val="Arial"/>
        <family val="2"/>
      </rPr>
      <t>Grams per day divided by grams per cup-equivalent.</t>
    </r>
  </si>
  <si>
    <r>
      <t>Fresh tangerines and tangelos: Per capita availability adjusted for loss</t>
    </r>
    <r>
      <rPr>
        <b/>
        <vertAlign val="superscript"/>
        <sz val="10"/>
        <rFont val="Arial"/>
        <family val="2"/>
      </rPr>
      <t>1</t>
    </r>
  </si>
  <si>
    <r>
      <rPr>
        <vertAlign val="superscript"/>
        <sz val="10"/>
        <rFont val="Arial"/>
        <family val="2"/>
      </rPr>
      <t>2</t>
    </r>
    <r>
      <rPr>
        <sz val="10"/>
        <rFont val="Arial"/>
        <family val="2"/>
      </rPr>
      <t>The basic availability estimate is made at a primary distribution level, which is dictated for each commodity by the structure of the marketing system and data availability.</t>
    </r>
  </si>
  <si>
    <r>
      <t>Fresh grapefruit: Per capita availability adjusted for loss</t>
    </r>
    <r>
      <rPr>
        <b/>
        <vertAlign val="superscript"/>
        <sz val="10"/>
        <rFont val="Arial"/>
        <family val="2"/>
      </rPr>
      <t>1</t>
    </r>
  </si>
  <si>
    <r>
      <rPr>
        <vertAlign val="superscript"/>
        <sz val="10"/>
        <rFont val="Arial"/>
        <family val="2"/>
      </rPr>
      <t>2</t>
    </r>
    <r>
      <rPr>
        <sz val="10"/>
        <rFont val="Arial"/>
        <family val="2"/>
      </rPr>
      <t xml:space="preserve">The basic availability estimate is made at a primary distribution level, which is dictated for each commodity by the structure of the marketing system and data availability. </t>
    </r>
  </si>
  <si>
    <r>
      <t>Fresh lemons: Per capita availability adjusted for loss</t>
    </r>
    <r>
      <rPr>
        <b/>
        <vertAlign val="superscript"/>
        <sz val="10"/>
        <rFont val="Arial"/>
        <family val="2"/>
      </rPr>
      <t>1</t>
    </r>
  </si>
  <si>
    <r>
      <t>Fresh limes: Per capita availability adjusted for loss</t>
    </r>
    <r>
      <rPr>
        <b/>
        <vertAlign val="superscript"/>
        <sz val="10"/>
        <rFont val="Arial"/>
        <family val="2"/>
      </rPr>
      <t>1</t>
    </r>
  </si>
  <si>
    <r>
      <t>Fresh citrus fruit: Per capita availability adjusted for loss</t>
    </r>
    <r>
      <rPr>
        <b/>
        <vertAlign val="superscript"/>
        <sz val="10"/>
        <rFont val="Arial"/>
        <family val="2"/>
      </rPr>
      <t>1</t>
    </r>
  </si>
  <si>
    <r>
      <t>Retail weight</t>
    </r>
    <r>
      <rPr>
        <vertAlign val="superscript"/>
        <sz val="10"/>
        <rFont val="Arial"/>
        <family val="2"/>
      </rPr>
      <t>2</t>
    </r>
  </si>
  <si>
    <r>
      <t>Calories available daily</t>
    </r>
    <r>
      <rPr>
        <vertAlign val="superscript"/>
        <sz val="10"/>
        <rFont val="Arial"/>
        <family val="2"/>
      </rPr>
      <t>3</t>
    </r>
  </si>
  <si>
    <r>
      <t>Food pattern equivalents available daily</t>
    </r>
    <r>
      <rPr>
        <vertAlign val="superscript"/>
        <sz val="10"/>
        <rFont val="Arial"/>
        <family val="2"/>
      </rPr>
      <t>4</t>
    </r>
  </si>
  <si>
    <r>
      <rPr>
        <vertAlign val="superscript"/>
        <sz val="10"/>
        <rFont val="Arial"/>
        <family val="2"/>
      </rPr>
      <t>3</t>
    </r>
    <r>
      <rPr>
        <sz val="10"/>
        <rFont val="Arial"/>
        <family val="2"/>
      </rPr>
      <t xml:space="preserve">Food pattern equivalents multiplied by calories per cup-equivalent. </t>
    </r>
  </si>
  <si>
    <r>
      <rPr>
        <vertAlign val="superscript"/>
        <sz val="10"/>
        <rFont val="Arial"/>
        <family val="2"/>
      </rPr>
      <t>4</t>
    </r>
    <r>
      <rPr>
        <sz val="10"/>
        <rFont val="Arial"/>
        <family val="2"/>
      </rPr>
      <t>Grams per day divided by grams per-cup equivalent.</t>
    </r>
  </si>
  <si>
    <r>
      <t>Fresh apples: Per capita availability adjusted for loss</t>
    </r>
    <r>
      <rPr>
        <b/>
        <vertAlign val="superscript"/>
        <sz val="10"/>
        <rFont val="Arial"/>
        <family val="2"/>
      </rPr>
      <t>1</t>
    </r>
  </si>
  <si>
    <r>
      <t>Fresh apricots: Per capita availability adjusted for loss</t>
    </r>
    <r>
      <rPr>
        <b/>
        <vertAlign val="superscript"/>
        <sz val="10"/>
        <rFont val="Arial"/>
        <family val="2"/>
      </rPr>
      <t>1</t>
    </r>
  </si>
  <si>
    <r>
      <t>Fresh avocados: Per capita availability adjusted for loss</t>
    </r>
    <r>
      <rPr>
        <b/>
        <vertAlign val="superscript"/>
        <sz val="10"/>
        <rFont val="Arial"/>
        <family val="2"/>
      </rPr>
      <t>1</t>
    </r>
  </si>
  <si>
    <r>
      <t>Fresh bananas: Per capita availability adjusted for loss</t>
    </r>
    <r>
      <rPr>
        <b/>
        <vertAlign val="superscript"/>
        <sz val="10"/>
        <rFont val="Arial"/>
        <family val="2"/>
      </rPr>
      <t>1</t>
    </r>
  </si>
  <si>
    <r>
      <t>Fresh blueberries: Per capita availability adjusted for loss</t>
    </r>
    <r>
      <rPr>
        <b/>
        <vertAlign val="superscript"/>
        <sz val="10"/>
        <rFont val="Arial"/>
        <family val="2"/>
      </rPr>
      <t>1</t>
    </r>
  </si>
  <si>
    <r>
      <t>Fresh cantaloupe: Per capita availability adjusted for loss</t>
    </r>
    <r>
      <rPr>
        <b/>
        <vertAlign val="superscript"/>
        <sz val="10"/>
        <rFont val="Arial"/>
        <family val="2"/>
      </rPr>
      <t>1</t>
    </r>
  </si>
  <si>
    <r>
      <t>Fresh cherries: Per capita availability adjusted for loss</t>
    </r>
    <r>
      <rPr>
        <b/>
        <vertAlign val="superscript"/>
        <sz val="10"/>
        <rFont val="Arial"/>
        <family val="2"/>
      </rPr>
      <t>1</t>
    </r>
  </si>
  <si>
    <r>
      <t>Fresh cranberries: Per capita availability adjusted for loss</t>
    </r>
    <r>
      <rPr>
        <b/>
        <vertAlign val="superscript"/>
        <sz val="10"/>
        <rFont val="Arial"/>
        <family val="2"/>
      </rPr>
      <t>1</t>
    </r>
  </si>
  <si>
    <r>
      <t>Fresh grapes: Per capita availability adjusted for loss</t>
    </r>
    <r>
      <rPr>
        <b/>
        <vertAlign val="superscript"/>
        <sz val="10"/>
        <rFont val="Arial"/>
        <family val="2"/>
      </rPr>
      <t>1</t>
    </r>
  </si>
  <si>
    <r>
      <t>Fresh honeydew melons: Per capita availability adjusted for loss</t>
    </r>
    <r>
      <rPr>
        <b/>
        <vertAlign val="superscript"/>
        <sz val="10"/>
        <rFont val="Arial"/>
        <family val="2"/>
      </rPr>
      <t>1</t>
    </r>
  </si>
  <si>
    <r>
      <t>Fresh kiwifruit: Per capita availability adjusted for loss</t>
    </r>
    <r>
      <rPr>
        <b/>
        <vertAlign val="superscript"/>
        <sz val="10"/>
        <rFont val="Arial"/>
        <family val="2"/>
      </rPr>
      <t>1</t>
    </r>
  </si>
  <si>
    <r>
      <t>Fresh mangoes: Per capita availability adjusted for loss</t>
    </r>
    <r>
      <rPr>
        <b/>
        <vertAlign val="superscript"/>
        <sz val="10"/>
        <rFont val="Arial"/>
        <family val="2"/>
      </rPr>
      <t>1</t>
    </r>
  </si>
  <si>
    <r>
      <t>Fresh papaya: Per capita availability adjusted for loss</t>
    </r>
    <r>
      <rPr>
        <b/>
        <vertAlign val="superscript"/>
        <sz val="10"/>
        <rFont val="Arial"/>
        <family val="2"/>
      </rPr>
      <t>1</t>
    </r>
  </si>
  <si>
    <r>
      <t>Fresh peaches and nectarines: Per capita availability adjusted for loss</t>
    </r>
    <r>
      <rPr>
        <b/>
        <vertAlign val="superscript"/>
        <sz val="10"/>
        <rFont val="Arial"/>
        <family val="2"/>
      </rPr>
      <t>1</t>
    </r>
  </si>
  <si>
    <r>
      <t>Fresh pears: Per capita availability adjusted for loss</t>
    </r>
    <r>
      <rPr>
        <b/>
        <vertAlign val="superscript"/>
        <sz val="10"/>
        <rFont val="Arial"/>
        <family val="2"/>
      </rPr>
      <t>1</t>
    </r>
  </si>
  <si>
    <r>
      <t>Fresh pineapple: Per capita availability adjusted for loss</t>
    </r>
    <r>
      <rPr>
        <b/>
        <vertAlign val="superscript"/>
        <sz val="10"/>
        <rFont val="Arial"/>
        <family val="2"/>
      </rPr>
      <t>1</t>
    </r>
  </si>
  <si>
    <r>
      <t>Fresh plums and prunes: Per capita availability adjusted for loss</t>
    </r>
    <r>
      <rPr>
        <b/>
        <vertAlign val="superscript"/>
        <sz val="10"/>
        <rFont val="Arial"/>
        <family val="2"/>
      </rPr>
      <t>1</t>
    </r>
  </si>
  <si>
    <r>
      <t>Fresh raspberries: Per capita availability adjusted for loss</t>
    </r>
    <r>
      <rPr>
        <b/>
        <vertAlign val="superscript"/>
        <sz val="10"/>
        <rFont val="Arial"/>
        <family val="2"/>
      </rPr>
      <t>1</t>
    </r>
  </si>
  <si>
    <r>
      <t>Fresh strawberries: Per capita availability adjusted for loss</t>
    </r>
    <r>
      <rPr>
        <b/>
        <vertAlign val="superscript"/>
        <sz val="10"/>
        <rFont val="Arial"/>
        <family val="2"/>
      </rPr>
      <t>1</t>
    </r>
  </si>
  <si>
    <r>
      <t>Fresh watermelon: Per capita availability adjusted for loss</t>
    </r>
    <r>
      <rPr>
        <b/>
        <vertAlign val="superscript"/>
        <sz val="10"/>
        <rFont val="Arial"/>
        <family val="2"/>
      </rPr>
      <t>1</t>
    </r>
  </si>
  <si>
    <r>
      <t>Fresh noncitrus fruit: Per capita availability adjusted for loss</t>
    </r>
    <r>
      <rPr>
        <b/>
        <vertAlign val="superscript"/>
        <sz val="10"/>
        <rFont val="Arial"/>
        <family val="2"/>
      </rPr>
      <t>1</t>
    </r>
  </si>
  <si>
    <r>
      <rPr>
        <vertAlign val="superscript"/>
        <sz val="10"/>
        <rFont val="Arial"/>
        <family val="2"/>
      </rPr>
      <t>4</t>
    </r>
    <r>
      <rPr>
        <sz val="10"/>
        <rFont val="Arial"/>
        <family val="2"/>
      </rPr>
      <t>Grams per day divided by grams per cup-equivalent.</t>
    </r>
  </si>
  <si>
    <r>
      <t>Fresh fruit: Per capita availability adjusted for loss</t>
    </r>
    <r>
      <rPr>
        <b/>
        <vertAlign val="superscript"/>
        <sz val="10"/>
        <rFont val="Arial"/>
        <family val="2"/>
      </rPr>
      <t>1</t>
    </r>
  </si>
  <si>
    <r>
      <t>Canned apples and applesauce: Per capita availability adjusted for loss</t>
    </r>
    <r>
      <rPr>
        <b/>
        <vertAlign val="superscript"/>
        <sz val="10"/>
        <rFont val="Arial"/>
        <family val="2"/>
      </rPr>
      <t>1</t>
    </r>
  </si>
  <si>
    <r>
      <t>Canned apricots: Per capita availability adjusted for loss</t>
    </r>
    <r>
      <rPr>
        <b/>
        <vertAlign val="superscript"/>
        <sz val="10"/>
        <rFont val="Arial"/>
        <family val="2"/>
      </rPr>
      <t>1</t>
    </r>
  </si>
  <si>
    <r>
      <t>Calories per cup-equivalent</t>
    </r>
    <r>
      <rPr>
        <vertAlign val="superscript"/>
        <sz val="10"/>
        <rFont val="Arial"/>
        <family val="2"/>
      </rPr>
      <t>4</t>
    </r>
  </si>
  <si>
    <r>
      <t>Grams per cup-equivalent</t>
    </r>
    <r>
      <rPr>
        <vertAlign val="superscript"/>
        <sz val="10"/>
        <rFont val="Arial"/>
        <family val="2"/>
      </rPr>
      <t>4</t>
    </r>
  </si>
  <si>
    <r>
      <t>Calories available daily</t>
    </r>
    <r>
      <rPr>
        <vertAlign val="superscript"/>
        <sz val="10"/>
        <rFont val="Arial"/>
        <family val="2"/>
      </rPr>
      <t>5</t>
    </r>
  </si>
  <si>
    <r>
      <t>Food pattern equivalents available daily</t>
    </r>
    <r>
      <rPr>
        <vertAlign val="superscript"/>
        <sz val="10"/>
        <rFont val="Arial"/>
        <family val="2"/>
      </rPr>
      <t>6</t>
    </r>
  </si>
  <si>
    <r>
      <rPr>
        <vertAlign val="superscript"/>
        <sz val="10"/>
        <rFont val="Arial"/>
        <family val="2"/>
      </rPr>
      <t>3</t>
    </r>
    <r>
      <rPr>
        <sz val="10"/>
        <rFont val="Arial"/>
        <family val="2"/>
      </rPr>
      <t xml:space="preserve">Per capita weight increased from primary weight to retail weight. </t>
    </r>
  </si>
  <si>
    <r>
      <rPr>
        <vertAlign val="superscript"/>
        <sz val="10"/>
        <rFont val="Arial"/>
        <family val="2"/>
      </rPr>
      <t>5</t>
    </r>
    <r>
      <rPr>
        <sz val="10"/>
        <rFont val="Arial"/>
        <family val="2"/>
      </rPr>
      <t xml:space="preserve">Food pattern equivalents multiplied by calories per cup-equivalent. </t>
    </r>
  </si>
  <si>
    <r>
      <rPr>
        <vertAlign val="superscript"/>
        <sz val="10"/>
        <rFont val="Arial"/>
        <family val="2"/>
      </rPr>
      <t>6</t>
    </r>
    <r>
      <rPr>
        <sz val="10"/>
        <rFont val="Arial"/>
        <family val="2"/>
      </rPr>
      <t>Grams per day divided by grams per cup-equivalent.</t>
    </r>
  </si>
  <si>
    <r>
      <t>Canned sweet cherries: Per capita availability adjusted for loss</t>
    </r>
    <r>
      <rPr>
        <b/>
        <vertAlign val="superscript"/>
        <sz val="10"/>
        <rFont val="Arial"/>
        <family val="2"/>
      </rPr>
      <t>1</t>
    </r>
  </si>
  <si>
    <r>
      <rPr>
        <vertAlign val="superscript"/>
        <sz val="10"/>
        <rFont val="Arial"/>
        <family val="2"/>
      </rPr>
      <t>1</t>
    </r>
    <r>
      <rPr>
        <sz val="10"/>
        <rFont val="Arial"/>
        <family val="2"/>
      </rPr>
      <t>This table uses aggregate food availability data, adjusts for losses, and converts the remaining supply into daily per capita calories and food pattern equivalents.</t>
    </r>
  </si>
  <si>
    <r>
      <t>Canned tart cherries: Per capita availability adjusted for loss</t>
    </r>
    <r>
      <rPr>
        <b/>
        <vertAlign val="superscript"/>
        <sz val="10"/>
        <rFont val="Arial"/>
        <family val="2"/>
      </rPr>
      <t>1</t>
    </r>
  </si>
  <si>
    <r>
      <t>Canned peaches: Per capita availability adjusted for loss</t>
    </r>
    <r>
      <rPr>
        <b/>
        <vertAlign val="superscript"/>
        <sz val="10"/>
        <rFont val="Arial"/>
        <family val="2"/>
      </rPr>
      <t>1</t>
    </r>
  </si>
  <si>
    <r>
      <t>Canned pears: Per capita availability adjusted for loss</t>
    </r>
    <r>
      <rPr>
        <b/>
        <vertAlign val="superscript"/>
        <sz val="10"/>
        <rFont val="Arial"/>
        <family val="2"/>
      </rPr>
      <t>1</t>
    </r>
  </si>
  <si>
    <r>
      <t>Canned pineapples: Per capita availability adjusted for loss</t>
    </r>
    <r>
      <rPr>
        <b/>
        <vertAlign val="superscript"/>
        <sz val="10"/>
        <rFont val="Arial"/>
        <family val="2"/>
      </rPr>
      <t>1</t>
    </r>
  </si>
  <si>
    <r>
      <t>Canned plums and prunes: Per capita availability adjusted for loss</t>
    </r>
    <r>
      <rPr>
        <b/>
        <vertAlign val="superscript"/>
        <sz val="10"/>
        <rFont val="Arial"/>
        <family val="2"/>
      </rPr>
      <t>1</t>
    </r>
  </si>
  <si>
    <r>
      <t>Canned olives: Per capita availability adjusted for loss</t>
    </r>
    <r>
      <rPr>
        <b/>
        <vertAlign val="superscript"/>
        <sz val="10"/>
        <rFont val="Arial"/>
        <family val="2"/>
      </rPr>
      <t>1</t>
    </r>
  </si>
  <si>
    <r>
      <t>Canned fruit: Per capita availability adjusted for loss</t>
    </r>
    <r>
      <rPr>
        <b/>
        <vertAlign val="superscript"/>
        <sz val="10"/>
        <rFont val="Arial"/>
        <family val="2"/>
      </rPr>
      <t>1</t>
    </r>
  </si>
  <si>
    <r>
      <rPr>
        <vertAlign val="superscript"/>
        <sz val="10"/>
        <rFont val="Arial"/>
        <family val="2"/>
      </rPr>
      <t>5</t>
    </r>
    <r>
      <rPr>
        <sz val="10"/>
        <rFont val="Arial"/>
        <family val="2"/>
      </rPr>
      <t xml:space="preserve">Grams per day divided by grams per cup-equivalent. </t>
    </r>
  </si>
  <si>
    <r>
      <t>Frozen blueberries: Per capita availability adjusted for loss</t>
    </r>
    <r>
      <rPr>
        <b/>
        <vertAlign val="superscript"/>
        <sz val="10"/>
        <rFont val="Arial"/>
        <family val="2"/>
      </rPr>
      <t>1</t>
    </r>
  </si>
  <si>
    <r>
      <t>Frozen raspberries: Per capita availability adjusted for loss</t>
    </r>
    <r>
      <rPr>
        <b/>
        <vertAlign val="superscript"/>
        <sz val="10"/>
        <rFont val="Arial"/>
        <family val="2"/>
      </rPr>
      <t>1</t>
    </r>
  </si>
  <si>
    <r>
      <t>Frozen strawberries: Per capita availability adjusted for loss</t>
    </r>
    <r>
      <rPr>
        <b/>
        <vertAlign val="superscript"/>
        <sz val="10"/>
        <rFont val="Arial"/>
        <family val="2"/>
      </rPr>
      <t>1</t>
    </r>
  </si>
  <si>
    <r>
      <t>Frozen berries: Per capita availability adjusted for loss</t>
    </r>
    <r>
      <rPr>
        <b/>
        <vertAlign val="superscript"/>
        <sz val="10"/>
        <rFont val="Arial"/>
        <family val="2"/>
      </rPr>
      <t>1</t>
    </r>
  </si>
  <si>
    <r>
      <t>Frozen apples: Per capita availability adjusted for loss</t>
    </r>
    <r>
      <rPr>
        <b/>
        <vertAlign val="superscript"/>
        <sz val="10"/>
        <rFont val="Arial"/>
        <family val="2"/>
      </rPr>
      <t>1</t>
    </r>
  </si>
  <si>
    <r>
      <t>Frozen apricots: Per capita availability adjusted for loss</t>
    </r>
    <r>
      <rPr>
        <b/>
        <vertAlign val="superscript"/>
        <sz val="10"/>
        <rFont val="Arial"/>
        <family val="2"/>
      </rPr>
      <t>1</t>
    </r>
  </si>
  <si>
    <r>
      <t>Frozen sweet cherries: Per capita availability adjusted for loss</t>
    </r>
    <r>
      <rPr>
        <b/>
        <vertAlign val="superscript"/>
        <sz val="10"/>
        <rFont val="Arial"/>
        <family val="2"/>
      </rPr>
      <t>1</t>
    </r>
  </si>
  <si>
    <r>
      <t>Frozen tart cherries: Per capita availability adjusted for loss</t>
    </r>
    <r>
      <rPr>
        <b/>
        <vertAlign val="superscript"/>
        <sz val="10"/>
        <rFont val="Arial"/>
        <family val="2"/>
      </rPr>
      <t>1</t>
    </r>
  </si>
  <si>
    <r>
      <t>Frozen peaches: Per capita availability adjusted for loss</t>
    </r>
    <r>
      <rPr>
        <b/>
        <vertAlign val="superscript"/>
        <sz val="10"/>
        <rFont val="Arial"/>
        <family val="2"/>
      </rPr>
      <t>1</t>
    </r>
  </si>
  <si>
    <r>
      <t>Other frozen fruit: Per capita availability adjusted for loss</t>
    </r>
    <r>
      <rPr>
        <b/>
        <vertAlign val="superscript"/>
        <sz val="10"/>
        <rFont val="Arial"/>
        <family val="2"/>
      </rPr>
      <t>1</t>
    </r>
  </si>
  <si>
    <r>
      <t>Frozen fruit: Per capita availability adjusted for loss</t>
    </r>
    <r>
      <rPr>
        <b/>
        <vertAlign val="superscript"/>
        <sz val="10"/>
        <rFont val="Arial"/>
        <family val="2"/>
      </rPr>
      <t>1</t>
    </r>
  </si>
  <si>
    <r>
      <t>Dried apples: Per capita availability adjusted for loss</t>
    </r>
    <r>
      <rPr>
        <b/>
        <vertAlign val="superscript"/>
        <sz val="10"/>
        <rFont val="Arial"/>
        <family val="2"/>
      </rPr>
      <t>1</t>
    </r>
  </si>
  <si>
    <r>
      <t>Dried apricots: Per capita availability adjusted for loss</t>
    </r>
    <r>
      <rPr>
        <b/>
        <vertAlign val="superscript"/>
        <sz val="10"/>
        <rFont val="Arial"/>
        <family val="2"/>
      </rPr>
      <t>1</t>
    </r>
  </si>
  <si>
    <r>
      <t>Dried dates: Per capita availability adjusted for loss</t>
    </r>
    <r>
      <rPr>
        <b/>
        <vertAlign val="superscript"/>
        <sz val="10"/>
        <rFont val="Arial"/>
        <family val="2"/>
      </rPr>
      <t>1</t>
    </r>
  </si>
  <si>
    <r>
      <t>Dried figs: Per capita availability adjusted for loss</t>
    </r>
    <r>
      <rPr>
        <b/>
        <vertAlign val="superscript"/>
        <sz val="10"/>
        <rFont val="Arial"/>
        <family val="2"/>
      </rPr>
      <t>1</t>
    </r>
  </si>
  <si>
    <r>
      <t>Dried peaches: Per capita availability adjusted for loss</t>
    </r>
    <r>
      <rPr>
        <b/>
        <vertAlign val="superscript"/>
        <sz val="10"/>
        <rFont val="Arial"/>
        <family val="2"/>
      </rPr>
      <t>1</t>
    </r>
  </si>
  <si>
    <r>
      <rPr>
        <vertAlign val="superscript"/>
        <sz val="10"/>
        <rFont val="Arial"/>
        <family val="2"/>
      </rPr>
      <t>6</t>
    </r>
    <r>
      <rPr>
        <sz val="10"/>
        <rFont val="Arial"/>
        <family val="2"/>
      </rPr>
      <t>No longer updated after 2005.</t>
    </r>
  </si>
  <si>
    <r>
      <t>Dried plums (prunes): Per capita availability adjusted for loss</t>
    </r>
    <r>
      <rPr>
        <b/>
        <vertAlign val="superscript"/>
        <sz val="10"/>
        <rFont val="Arial"/>
        <family val="2"/>
      </rPr>
      <t>1</t>
    </r>
  </si>
  <si>
    <r>
      <rPr>
        <vertAlign val="superscript"/>
        <sz val="10"/>
        <rFont val="Arial"/>
        <family val="2"/>
      </rPr>
      <t>6</t>
    </r>
    <r>
      <rPr>
        <sz val="10"/>
        <rFont val="Arial"/>
        <family val="2"/>
      </rPr>
      <t>Discontinued - Raisin Administrative Committee data on shipments no longer available to public.</t>
    </r>
  </si>
  <si>
    <r>
      <rPr>
        <vertAlign val="superscript"/>
        <sz val="10"/>
        <rFont val="Arial"/>
        <family val="2"/>
      </rPr>
      <t>5</t>
    </r>
    <r>
      <rPr>
        <sz val="10"/>
        <rFont val="Arial"/>
        <family val="2"/>
      </rPr>
      <t>Beginning 2018 Raisin Administrative Committee data on raisin shipments no longer available to public.</t>
    </r>
  </si>
  <si>
    <r>
      <rPr>
        <vertAlign val="superscript"/>
        <sz val="10"/>
        <rFont val="Arial"/>
        <family val="2"/>
      </rPr>
      <t>4</t>
    </r>
    <r>
      <rPr>
        <sz val="10"/>
        <rFont val="Arial"/>
        <family val="2"/>
      </rPr>
      <t xml:space="preserve">Grams per day divided by grams per cup-equivalent. </t>
    </r>
  </si>
  <si>
    <r>
      <t>Grapefruit juice: Per capita availability adjusted for loss</t>
    </r>
    <r>
      <rPr>
        <b/>
        <vertAlign val="superscript"/>
        <sz val="10"/>
        <rFont val="Arial"/>
        <family val="2"/>
      </rPr>
      <t>1</t>
    </r>
  </si>
  <si>
    <r>
      <t>Lemon juice: Per capita availability adjusted for loss</t>
    </r>
    <r>
      <rPr>
        <b/>
        <vertAlign val="superscript"/>
        <sz val="10"/>
        <rFont val="Arial"/>
        <family val="2"/>
      </rPr>
      <t>1</t>
    </r>
  </si>
  <si>
    <r>
      <t>Lime juice: Per capita availability adjusted for loss</t>
    </r>
    <r>
      <rPr>
        <b/>
        <vertAlign val="superscript"/>
        <sz val="10"/>
        <rFont val="Arial"/>
        <family val="2"/>
      </rPr>
      <t>1</t>
    </r>
  </si>
  <si>
    <r>
      <t>Orange, temple, tangerine and tangelo juice: Per capita availability adjusted for loss</t>
    </r>
    <r>
      <rPr>
        <b/>
        <vertAlign val="superscript"/>
        <sz val="10"/>
        <rFont val="Arial"/>
        <family val="2"/>
      </rPr>
      <t>1</t>
    </r>
  </si>
  <si>
    <r>
      <t>Citrus juice: Per capita availability adjusted for loss</t>
    </r>
    <r>
      <rPr>
        <b/>
        <vertAlign val="superscript"/>
        <sz val="10"/>
        <rFont val="Arial"/>
        <family val="2"/>
      </rPr>
      <t>1</t>
    </r>
  </si>
  <si>
    <r>
      <t>Apple juice: Per capita availability adjusted for loss</t>
    </r>
    <r>
      <rPr>
        <b/>
        <vertAlign val="superscript"/>
        <sz val="10"/>
        <rFont val="Arial"/>
        <family val="2"/>
      </rPr>
      <t>1</t>
    </r>
  </si>
  <si>
    <r>
      <t>Cranberry juice: Per capita availability adjusted for loss</t>
    </r>
    <r>
      <rPr>
        <b/>
        <vertAlign val="superscript"/>
        <sz val="10"/>
        <rFont val="Arial"/>
        <family val="2"/>
      </rPr>
      <t>1</t>
    </r>
  </si>
  <si>
    <r>
      <t>Grape juice: Per capita availability adjusted for loss</t>
    </r>
    <r>
      <rPr>
        <b/>
        <vertAlign val="superscript"/>
        <sz val="10"/>
        <rFont val="Arial"/>
        <family val="2"/>
      </rPr>
      <t>1</t>
    </r>
  </si>
  <si>
    <r>
      <t>Pineapple juice: Per capita availability adjusted for loss</t>
    </r>
    <r>
      <rPr>
        <b/>
        <vertAlign val="superscript"/>
        <sz val="10"/>
        <rFont val="Arial"/>
        <family val="2"/>
      </rPr>
      <t>1</t>
    </r>
  </si>
  <si>
    <r>
      <t>Prune juice: Per capita availability adjusted for loss</t>
    </r>
    <r>
      <rPr>
        <b/>
        <vertAlign val="superscript"/>
        <sz val="10"/>
        <rFont val="Arial"/>
        <family val="2"/>
      </rPr>
      <t>1</t>
    </r>
  </si>
  <si>
    <r>
      <t>Noncitrus juice: Per capita availability adjusted for loss</t>
    </r>
    <r>
      <rPr>
        <b/>
        <vertAlign val="superscript"/>
        <sz val="10"/>
        <rFont val="Arial"/>
        <family val="2"/>
      </rPr>
      <t>1</t>
    </r>
  </si>
  <si>
    <r>
      <t>Fruit juice: Per capita availability adjusted for loss</t>
    </r>
    <r>
      <rPr>
        <b/>
        <vertAlign val="superscript"/>
        <sz val="10"/>
        <rFont val="Arial"/>
        <family val="2"/>
      </rPr>
      <t>1</t>
    </r>
  </si>
  <si>
    <r>
      <t>Fruit: Per capita availability adjusted for loss</t>
    </r>
    <r>
      <rPr>
        <b/>
        <vertAlign val="superscript"/>
        <sz val="10"/>
        <rFont val="Arial"/>
        <family val="2"/>
      </rPr>
      <t>1</t>
    </r>
  </si>
  <si>
    <t>Table of Contents</t>
  </si>
  <si>
    <t xml:space="preserve">Note: The loss factors presented here are preliminary estimates and are intended to serve as a starting point for additional research and discussion. The USDA, Economic Research Service (ERS) welcomes suggestions to expand on and improve USDA, ERS loss estimates. </t>
  </si>
  <si>
    <t>Contact Linda Kantor or Andrzej Blazejczyk for more information.</t>
  </si>
  <si>
    <t>Source: USDA, Economic Research Service using data from various sources as documented on the Food Availability Data System home page.</t>
  </si>
  <si>
    <t>See Loss-Adjusted Food Availability Documentation on the Food Availability Data System home page.</t>
  </si>
  <si>
    <t>Notes: Loss estimates at the consumer level have been updated for most commodities. USDA, Economic Research Service did not change the consumer level loss estimate for fresh grapefruit.</t>
  </si>
  <si>
    <t>Lbs = pounds, Oz = ounces, G = grams.</t>
  </si>
  <si>
    <r>
      <rPr>
        <vertAlign val="superscript"/>
        <sz val="10"/>
        <rFont val="Arial"/>
        <family val="2"/>
      </rPr>
      <t>3</t>
    </r>
    <r>
      <rPr>
        <sz val="10"/>
        <rFont val="Arial"/>
        <family val="2"/>
      </rPr>
      <t xml:space="preserve">Calories per cup-equivalent and grams per cup-equivalent were obtained from USDA, Agricultural Research Service, Food Surveys Research Group, </t>
    </r>
    <r>
      <rPr>
        <i/>
        <sz val="10"/>
        <rFont val="Arial"/>
        <family val="2"/>
      </rPr>
      <t>Food Patterns Equivalents Database 2017-2018: Methodology and User Guide</t>
    </r>
    <r>
      <rPr>
        <sz val="10"/>
        <rFont val="Arial"/>
        <family val="2"/>
      </rPr>
      <t xml:space="preserve"> [online], October 2020. </t>
    </r>
  </si>
  <si>
    <r>
      <rPr>
        <vertAlign val="superscript"/>
        <sz val="10"/>
        <rFont val="Arial"/>
        <family val="2"/>
      </rPr>
      <t>3</t>
    </r>
    <r>
      <rPr>
        <sz val="10"/>
        <rFont val="Arial"/>
        <family val="2"/>
      </rPr>
      <t>Calories per cup-equivalent and grams per cup-equivalent were obtained from USDA, Agricultural Research Service, Food Surveys Research Group,</t>
    </r>
    <r>
      <rPr>
        <i/>
        <sz val="10"/>
        <rFont val="Arial"/>
        <family val="2"/>
      </rPr>
      <t xml:space="preserve"> Food Patterns Equivalents Database 2017-2018: Methodology and User Guide</t>
    </r>
    <r>
      <rPr>
        <sz val="10"/>
        <rFont val="Arial"/>
        <family val="2"/>
      </rPr>
      <t xml:space="preserve"> [online], October 2020. </t>
    </r>
  </si>
  <si>
    <r>
      <rPr>
        <vertAlign val="superscript"/>
        <sz val="10"/>
        <rFont val="Arial"/>
        <family val="2"/>
      </rPr>
      <t>4</t>
    </r>
    <r>
      <rPr>
        <sz val="10"/>
        <rFont val="Arial"/>
        <family val="2"/>
      </rPr>
      <t>Calories per cup-equivalent and grams per cup-equivalent were obtained from USDA, Agricultural Research Service, Food Surveys Research Group,</t>
    </r>
    <r>
      <rPr>
        <i/>
        <sz val="10"/>
        <rFont val="Arial"/>
        <family val="2"/>
      </rPr>
      <t xml:space="preserve"> Food Patterns Equivalents Database 2017-2018: Methodology and User Guide</t>
    </r>
    <r>
      <rPr>
        <sz val="10"/>
        <rFont val="Arial"/>
        <family val="2"/>
      </rPr>
      <t xml:space="preserve"> [online], October 2020. </t>
    </r>
  </si>
  <si>
    <r>
      <rPr>
        <vertAlign val="superscript"/>
        <sz val="10"/>
        <rFont val="Arial"/>
        <family val="2"/>
      </rPr>
      <t>4</t>
    </r>
    <r>
      <rPr>
        <sz val="10"/>
        <rFont val="Arial"/>
        <family val="2"/>
      </rPr>
      <t xml:space="preserve">Calories per cup-equivalent and grams per cup-equivalent were obtained from USDA, Agricultural Research Service, Food Surveys Research Group, </t>
    </r>
    <r>
      <rPr>
        <i/>
        <sz val="10"/>
        <rFont val="Arial"/>
        <family val="2"/>
      </rPr>
      <t>Food Patterns Equivalents Database 2017-2018: Methodology and User Guide</t>
    </r>
    <r>
      <rPr>
        <sz val="10"/>
        <rFont val="Arial"/>
        <family val="2"/>
      </rPr>
      <t xml:space="preserve"> [online], October 2020. </t>
    </r>
  </si>
  <si>
    <r>
      <t>Frozen blackberries: Per capita availability adjusted for loss</t>
    </r>
    <r>
      <rPr>
        <b/>
        <vertAlign val="superscript"/>
        <sz val="10"/>
        <rFont val="Arial"/>
        <family val="2"/>
      </rPr>
      <t>1, 6</t>
    </r>
  </si>
  <si>
    <r>
      <t>Gain from primary to retail weight</t>
    </r>
    <r>
      <rPr>
        <vertAlign val="superscript"/>
        <sz val="9"/>
        <rFont val="Arial"/>
        <family val="2"/>
      </rPr>
      <t>3</t>
    </r>
  </si>
  <si>
    <r>
      <t>Other frozen berries: Per capita availability adjusted for loss</t>
    </r>
    <r>
      <rPr>
        <b/>
        <vertAlign val="superscript"/>
        <sz val="10"/>
        <rFont val="Arial"/>
        <family val="2"/>
      </rPr>
      <t>1, 6</t>
    </r>
  </si>
  <si>
    <r>
      <rPr>
        <vertAlign val="superscript"/>
        <sz val="10"/>
        <rFont val="Arial"/>
        <family val="2"/>
      </rPr>
      <t>4</t>
    </r>
    <r>
      <rPr>
        <sz val="10"/>
        <rFont val="Arial"/>
        <family val="2"/>
      </rPr>
      <t>Food pattern equivalents multiplied by calories per cup-equivalent.</t>
    </r>
  </si>
  <si>
    <r>
      <t>Frozen plums and prunes: Per capita availability adjusted for loss</t>
    </r>
    <r>
      <rPr>
        <b/>
        <vertAlign val="superscript"/>
        <sz val="10"/>
        <rFont val="Arial"/>
        <family val="2"/>
      </rPr>
      <t>1, 6</t>
    </r>
  </si>
  <si>
    <r>
      <t>Dried pears: Per capita availability adjusted for loss</t>
    </r>
    <r>
      <rPr>
        <b/>
        <vertAlign val="superscript"/>
        <sz val="10"/>
        <rFont val="Arial"/>
        <family val="2"/>
      </rPr>
      <t>1, 6</t>
    </r>
  </si>
  <si>
    <r>
      <rPr>
        <vertAlign val="superscript"/>
        <sz val="10"/>
        <rFont val="Arial"/>
        <family val="2"/>
      </rPr>
      <t>5</t>
    </r>
    <r>
      <rPr>
        <sz val="10"/>
        <rFont val="Arial"/>
        <family val="2"/>
      </rPr>
      <t xml:space="preserve">Grams per day divided by grams per cup-equivalent. </t>
    </r>
  </si>
  <si>
    <r>
      <t>Raisins: Per capita availability adjusted for loss</t>
    </r>
    <r>
      <rPr>
        <b/>
        <vertAlign val="superscript"/>
        <sz val="10"/>
        <rFont val="Arial"/>
        <family val="2"/>
      </rPr>
      <t>1, 6</t>
    </r>
  </si>
  <si>
    <r>
      <t>Dried fruit: Per capita availability adjusted for loss</t>
    </r>
    <r>
      <rPr>
        <b/>
        <vertAlign val="superscript"/>
        <sz val="10"/>
        <rFont val="Arial"/>
        <family val="2"/>
      </rPr>
      <t>1, 5</t>
    </r>
  </si>
  <si>
    <t>Lbs = pounds, Gal = gallons, Oz = ounces, G = grams.</t>
  </si>
  <si>
    <t>Fresh oranges and temples</t>
  </si>
  <si>
    <t>Fresh tangerines and tangelos</t>
  </si>
  <si>
    <t>Fresh honeydew melons</t>
  </si>
  <si>
    <t>Fresh peaches and nectarines</t>
  </si>
  <si>
    <t>Fresh plums and prunes</t>
  </si>
  <si>
    <t>Canned plums and prunes</t>
  </si>
  <si>
    <t>Dried plums (prunes)</t>
  </si>
  <si>
    <t>Orange, temple, tangerine and tangelo juice</t>
  </si>
  <si>
    <r>
      <rPr>
        <vertAlign val="superscript"/>
        <sz val="10"/>
        <rFont val="Arial"/>
        <family val="2"/>
      </rPr>
      <t>6</t>
    </r>
    <r>
      <rPr>
        <sz val="10"/>
        <rFont val="Arial"/>
        <family val="2"/>
      </rPr>
      <t>No longer updated after 2017. Beginning in 2018 crop year, USDA, National Agricultural Statistics Service discontinued reporting domestic production. There is no data on trade.</t>
    </r>
  </si>
  <si>
    <r>
      <rPr>
        <vertAlign val="superscript"/>
        <sz val="10"/>
        <rFont val="Arial"/>
        <family val="2"/>
      </rPr>
      <t>6</t>
    </r>
    <r>
      <rPr>
        <sz val="10"/>
        <rFont val="Arial"/>
        <family val="2"/>
      </rPr>
      <t xml:space="preserve">USDA, National Agricultural Statistics Service production estimates for frozen plums and prunes were discontinued beginning in Crop Year 2016 and thus are no longer available. </t>
    </r>
  </si>
  <si>
    <r>
      <rPr>
        <vertAlign val="superscript"/>
        <sz val="10"/>
        <rFont val="Arial"/>
        <family val="2"/>
      </rPr>
      <t>6</t>
    </r>
    <r>
      <rPr>
        <sz val="10"/>
        <rFont val="Arial"/>
        <family val="2"/>
      </rPr>
      <t>Beginning 2018 crop year, USDA, National Agricultural Statistics Service discontinued reporting domestic production for boysenberries.</t>
    </r>
  </si>
  <si>
    <t xml:space="preserve">Data as of March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</si>
</sst>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
    <numFmt numFmtId="165" formatCode="0.000"/>
    <numFmt numFmtId="166" formatCode="mmmm\ d\,\ yyyy"/>
  </numFmts>
  <fonts count="15" x14ac:knownFonts="1">
    <font>
      <sz val="10"/>
      <name val="Arial"/>
    </font>
    <font>
      <sz val="10"/>
      <name val="Arial"/>
      <family val="2"/>
    </font>
    <font>
      <sz val="8"/>
      <name val="Arial"/>
      <family val="2"/>
    </font>
    <font>
      <b/>
      <sz val="18"/>
      <name val="Arial"/>
      <family val="2"/>
    </font>
    <font>
      <b/>
      <sz val="12"/>
      <name val="Arial"/>
      <family val="2"/>
    </font>
    <font>
      <u/>
      <sz val="10"/>
      <color indexed="12"/>
      <name val="Arial"/>
      <family val="2"/>
    </font>
    <font>
      <b/>
      <sz val="10"/>
      <name val="Arial"/>
      <family val="2"/>
    </font>
    <font>
      <sz val="10"/>
      <name val="Arial"/>
      <family val="2"/>
    </font>
    <font>
      <sz val="10"/>
      <name val="Arial"/>
      <family val="2"/>
    </font>
    <font>
      <b/>
      <vertAlign val="superscript"/>
      <sz val="10"/>
      <name val="Arial"/>
      <family val="2"/>
    </font>
    <font>
      <vertAlign val="superscript"/>
      <sz val="10"/>
      <name val="Arial"/>
      <family val="2"/>
    </font>
    <font>
      <i/>
      <sz val="10"/>
      <name val="Arial"/>
      <family val="2"/>
    </font>
    <font>
      <sz val="9"/>
      <name val="Arial"/>
      <family val="2"/>
    </font>
    <font>
      <vertAlign val="superscript"/>
      <sz val="9"/>
      <name val="Arial"/>
      <family val="2"/>
    </font>
    <font>
      <i/>
      <sz val="9"/>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bottom style="thin">
        <color theme="0" tint="-0.14996795556505021"/>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auto="1"/>
      </top>
      <bottom style="thin">
        <color auto="1"/>
      </bottom>
      <diagonal/>
    </border>
    <border>
      <left style="thin">
        <color theme="0" tint="-0.34998626667073579"/>
      </left>
      <right style="thin">
        <color theme="0" tint="-0.34998626667073579"/>
      </right>
      <top/>
      <bottom style="double">
        <color auto="1"/>
      </bottom>
      <diagonal/>
    </border>
    <border>
      <left style="thin">
        <color theme="0" tint="-0.34998626667073579"/>
      </left>
      <right style="thin">
        <color theme="0" tint="-0.34998626667073579"/>
      </right>
      <top style="thin">
        <color indexed="64"/>
      </top>
      <bottom style="thin">
        <color auto="1"/>
      </bottom>
      <diagonal/>
    </border>
    <border>
      <left style="thin">
        <color theme="0" tint="-0.34998626667073579"/>
      </left>
      <right/>
      <top style="thin">
        <color theme="0" tint="-0.34998626667073579"/>
      </top>
      <bottom style="double">
        <color auto="1"/>
      </bottom>
      <diagonal/>
    </border>
    <border>
      <left/>
      <right/>
      <top style="thin">
        <color theme="0" tint="-0.34998626667073579"/>
      </top>
      <bottom style="double">
        <color auto="1"/>
      </bottom>
      <diagonal/>
    </border>
    <border>
      <left/>
      <right style="thin">
        <color theme="0" tint="-0.34998626667073579"/>
      </right>
      <top style="thin">
        <color theme="0" tint="-0.34998626667073579"/>
      </top>
      <bottom style="double">
        <color auto="1"/>
      </bottom>
      <diagonal/>
    </border>
    <border>
      <left style="thin">
        <color theme="0" tint="-0.34998626667073579"/>
      </left>
      <right/>
      <top/>
      <bottom style="double">
        <color auto="1"/>
      </bottom>
      <diagonal/>
    </border>
  </borders>
  <cellStyleXfs count="22">
    <xf numFmtId="0" fontId="0" fillId="0" borderId="0"/>
    <xf numFmtId="3" fontId="1" fillId="0" borderId="0" applyFill="0" applyBorder="0" applyAlignment="0" applyProtection="0"/>
    <xf numFmtId="3" fontId="7" fillId="0" borderId="0" applyFill="0" applyBorder="0" applyAlignment="0" applyProtection="0"/>
    <xf numFmtId="3" fontId="8" fillId="0" borderId="0" applyFill="0" applyBorder="0" applyAlignment="0" applyProtection="0"/>
    <xf numFmtId="5" fontId="1" fillId="0" borderId="0" applyFill="0" applyBorder="0" applyAlignment="0" applyProtection="0"/>
    <xf numFmtId="5" fontId="7" fillId="0" borderId="0" applyFill="0" applyBorder="0" applyAlignment="0" applyProtection="0"/>
    <xf numFmtId="5" fontId="8" fillId="0" borderId="0" applyFill="0" applyBorder="0" applyAlignment="0" applyProtection="0"/>
    <xf numFmtId="166" fontId="1" fillId="0" borderId="0" applyFill="0" applyBorder="0" applyAlignment="0" applyProtection="0"/>
    <xf numFmtId="166" fontId="7" fillId="0" borderId="0" applyFill="0" applyBorder="0" applyAlignment="0" applyProtection="0"/>
    <xf numFmtId="166" fontId="8" fillId="0" borderId="0" applyFill="0" applyBorder="0" applyAlignment="0" applyProtection="0"/>
    <xf numFmtId="2" fontId="1" fillId="0" borderId="0" applyFill="0" applyBorder="0" applyAlignment="0" applyProtection="0"/>
    <xf numFmtId="2" fontId="7" fillId="0" borderId="0" applyFill="0" applyBorder="0" applyAlignment="0" applyProtection="0"/>
    <xf numFmtId="2" fontId="8"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7" fillId="0" borderId="0"/>
    <xf numFmtId="0" fontId="1" fillId="0" borderId="0" applyNumberFormat="0" applyFill="0" applyBorder="0" applyAlignment="0" applyProtection="0"/>
    <xf numFmtId="0" fontId="1" fillId="0" borderId="0"/>
    <xf numFmtId="0" fontId="1" fillId="0" borderId="1" applyNumberFormat="0" applyFill="0" applyAlignment="0" applyProtection="0"/>
    <xf numFmtId="0" fontId="7" fillId="0" borderId="1" applyNumberFormat="0" applyFill="0" applyAlignment="0" applyProtection="0"/>
    <xf numFmtId="0" fontId="8" fillId="0" borderId="1" applyNumberFormat="0" applyFill="0" applyAlignment="0" applyProtection="0"/>
  </cellStyleXfs>
  <cellXfs count="186">
    <xf numFmtId="0" fontId="0" fillId="0" borderId="0" xfId="0"/>
    <xf numFmtId="0" fontId="1" fillId="0" borderId="0" xfId="17"/>
    <xf numFmtId="0" fontId="6" fillId="0" borderId="0" xfId="17" applyFont="1"/>
    <xf numFmtId="0" fontId="1" fillId="0" borderId="0" xfId="18"/>
    <xf numFmtId="0" fontId="5" fillId="0" borderId="0" xfId="15" applyAlignment="1" applyProtection="1"/>
    <xf numFmtId="0" fontId="5" fillId="0" borderId="0" xfId="15" quotePrefix="1" applyAlignment="1" applyProtection="1">
      <alignment horizontal="left"/>
    </xf>
    <xf numFmtId="0" fontId="1" fillId="0" borderId="0" xfId="18" quotePrefix="1" applyAlignment="1">
      <alignment horizontal="left"/>
    </xf>
    <xf numFmtId="0" fontId="7" fillId="0" borderId="0" xfId="17" applyFont="1"/>
    <xf numFmtId="0" fontId="6" fillId="0" borderId="7" xfId="0" quotePrefix="1" applyFont="1" applyBorder="1"/>
    <xf numFmtId="0" fontId="7" fillId="0" borderId="0" xfId="0" applyFont="1"/>
    <xf numFmtId="0" fontId="7" fillId="3" borderId="4" xfId="0" applyFont="1" applyFill="1" applyBorder="1" applyAlignment="1">
      <alignment horizontal="center" wrapText="1"/>
    </xf>
    <xf numFmtId="0" fontId="7" fillId="3" borderId="4" xfId="0" quotePrefix="1" applyFont="1" applyFill="1" applyBorder="1" applyAlignment="1">
      <alignment horizontal="center" wrapText="1"/>
    </xf>
    <xf numFmtId="0" fontId="7" fillId="3" borderId="4" xfId="0" quotePrefix="1" applyFont="1" applyFill="1" applyBorder="1" applyAlignment="1">
      <alignment horizontal="centerContinuous" wrapText="1"/>
    </xf>
    <xf numFmtId="0" fontId="7" fillId="3" borderId="0" xfId="0" applyFont="1" applyFill="1" applyAlignment="1">
      <alignment horizontal="centerContinuous" wrapText="1"/>
    </xf>
    <xf numFmtId="0" fontId="7" fillId="3" borderId="4" xfId="0" applyFont="1" applyFill="1" applyBorder="1" applyAlignment="1">
      <alignment vertical="center" wrapText="1"/>
    </xf>
    <xf numFmtId="0" fontId="7" fillId="3" borderId="0" xfId="0" applyFont="1" applyFill="1" applyAlignment="1">
      <alignment vertical="center" wrapText="1"/>
    </xf>
    <xf numFmtId="0" fontId="7" fillId="3" borderId="4" xfId="0" applyFont="1" applyFill="1" applyBorder="1" applyAlignment="1">
      <alignment horizontal="centerContinuous" vertical="center" wrapText="1"/>
    </xf>
    <xf numFmtId="1" fontId="7" fillId="0" borderId="0" xfId="16" applyNumberFormat="1" applyAlignment="1">
      <alignment horizontal="center" vertical="center" wrapText="1"/>
    </xf>
    <xf numFmtId="0" fontId="7" fillId="0" borderId="0" xfId="16"/>
    <xf numFmtId="1" fontId="7" fillId="0" borderId="11" xfId="0" applyNumberFormat="1" applyFont="1" applyBorder="1" applyAlignment="1">
      <alignment horizontal="center"/>
    </xf>
    <xf numFmtId="2" fontId="7" fillId="0" borderId="11" xfId="0" applyNumberFormat="1" applyFont="1" applyBorder="1"/>
    <xf numFmtId="164" fontId="7" fillId="0" borderId="11" xfId="0" applyNumberFormat="1" applyFont="1" applyBorder="1"/>
    <xf numFmtId="1" fontId="7" fillId="0" borderId="11" xfId="0" applyNumberFormat="1" applyFont="1" applyBorder="1"/>
    <xf numFmtId="165" fontId="7" fillId="0" borderId="11" xfId="0" applyNumberFormat="1" applyFont="1" applyBorder="1"/>
    <xf numFmtId="165" fontId="7" fillId="0" borderId="0" xfId="0" applyNumberFormat="1" applyFont="1"/>
    <xf numFmtId="1" fontId="7" fillId="2" borderId="11" xfId="0" applyNumberFormat="1" applyFont="1" applyFill="1" applyBorder="1" applyAlignment="1">
      <alignment horizontal="center"/>
    </xf>
    <xf numFmtId="2" fontId="7" fillId="2" borderId="11" xfId="0" applyNumberFormat="1" applyFont="1" applyFill="1" applyBorder="1"/>
    <xf numFmtId="164" fontId="7" fillId="2" borderId="11" xfId="0" applyNumberFormat="1" applyFont="1" applyFill="1" applyBorder="1"/>
    <xf numFmtId="1" fontId="7" fillId="2" borderId="11" xfId="0" applyNumberFormat="1" applyFont="1" applyFill="1" applyBorder="1"/>
    <xf numFmtId="165" fontId="7" fillId="2" borderId="11" xfId="0" applyNumberFormat="1" applyFont="1" applyFill="1" applyBorder="1"/>
    <xf numFmtId="1" fontId="7" fillId="0" borderId="11" xfId="0" quotePrefix="1" applyNumberFormat="1" applyFont="1" applyBorder="1" applyAlignment="1">
      <alignment horizontal="center"/>
    </xf>
    <xf numFmtId="1" fontId="7" fillId="2" borderId="12" xfId="0" applyNumberFormat="1" applyFont="1" applyFill="1" applyBorder="1" applyAlignment="1">
      <alignment horizontal="center"/>
    </xf>
    <xf numFmtId="164" fontId="7" fillId="2" borderId="12" xfId="0" applyNumberFormat="1" applyFont="1" applyFill="1" applyBorder="1"/>
    <xf numFmtId="2" fontId="7" fillId="2" borderId="12" xfId="0" applyNumberFormat="1" applyFont="1" applyFill="1" applyBorder="1"/>
    <xf numFmtId="1" fontId="7" fillId="2" borderId="12" xfId="0" applyNumberFormat="1" applyFont="1" applyFill="1" applyBorder="1"/>
    <xf numFmtId="165" fontId="7" fillId="2" borderId="12" xfId="0" applyNumberFormat="1" applyFont="1" applyFill="1" applyBorder="1"/>
    <xf numFmtId="1" fontId="7" fillId="3" borderId="11" xfId="0" applyNumberFormat="1" applyFont="1" applyFill="1" applyBorder="1" applyAlignment="1">
      <alignment horizontal="center"/>
    </xf>
    <xf numFmtId="2" fontId="7" fillId="3" borderId="11" xfId="0" applyNumberFormat="1" applyFont="1" applyFill="1" applyBorder="1"/>
    <xf numFmtId="164" fontId="7" fillId="3" borderId="11" xfId="0" applyNumberFormat="1" applyFont="1" applyFill="1" applyBorder="1"/>
    <xf numFmtId="1" fontId="7" fillId="3" borderId="11" xfId="0" applyNumberFormat="1" applyFont="1" applyFill="1" applyBorder="1"/>
    <xf numFmtId="165" fontId="7" fillId="3" borderId="11" xfId="0" applyNumberFormat="1" applyFont="1" applyFill="1" applyBorder="1"/>
    <xf numFmtId="1" fontId="7" fillId="3" borderId="12" xfId="0" applyNumberFormat="1" applyFont="1" applyFill="1" applyBorder="1" applyAlignment="1">
      <alignment horizontal="center"/>
    </xf>
    <xf numFmtId="2" fontId="7" fillId="3" borderId="12" xfId="0" applyNumberFormat="1" applyFont="1" applyFill="1" applyBorder="1"/>
    <xf numFmtId="164" fontId="7" fillId="3" borderId="12" xfId="0" applyNumberFormat="1" applyFont="1" applyFill="1" applyBorder="1"/>
    <xf numFmtId="164" fontId="7" fillId="0" borderId="12" xfId="0" applyNumberFormat="1" applyFont="1" applyBorder="1"/>
    <xf numFmtId="1" fontId="7" fillId="3" borderId="12" xfId="0" applyNumberFormat="1" applyFont="1" applyFill="1" applyBorder="1"/>
    <xf numFmtId="165" fontId="7" fillId="0" borderId="12" xfId="0" applyNumberFormat="1" applyFont="1" applyBorder="1"/>
    <xf numFmtId="165" fontId="7" fillId="3" borderId="12" xfId="0" applyNumberFormat="1" applyFont="1" applyFill="1" applyBorder="1"/>
    <xf numFmtId="0" fontId="7" fillId="0" borderId="1" xfId="0" applyFont="1" applyBorder="1"/>
    <xf numFmtId="0" fontId="7" fillId="0" borderId="17" xfId="16" applyBorder="1" applyAlignment="1">
      <alignment vertical="center"/>
    </xf>
    <xf numFmtId="1" fontId="7" fillId="0" borderId="19" xfId="16" applyNumberFormat="1" applyBorder="1" applyAlignment="1">
      <alignment vertical="center"/>
    </xf>
    <xf numFmtId="1" fontId="7" fillId="0" borderId="0" xfId="0" applyNumberFormat="1" applyFont="1"/>
    <xf numFmtId="0" fontId="6" fillId="0" borderId="7" xfId="0" applyFont="1" applyBorder="1"/>
    <xf numFmtId="0" fontId="7" fillId="0" borderId="20" xfId="16" quotePrefix="1" applyBorder="1" applyAlignment="1">
      <alignment vertical="center"/>
    </xf>
    <xf numFmtId="1" fontId="7" fillId="0" borderId="15" xfId="16" applyNumberFormat="1" applyBorder="1" applyAlignment="1">
      <alignment vertical="center"/>
    </xf>
    <xf numFmtId="1" fontId="7" fillId="0" borderId="0" xfId="0" applyNumberFormat="1" applyFont="1" applyAlignment="1">
      <alignment vertical="center"/>
    </xf>
    <xf numFmtId="0" fontId="7" fillId="0" borderId="15" xfId="16" applyBorder="1" applyAlignment="1">
      <alignment vertical="center"/>
    </xf>
    <xf numFmtId="0" fontId="7" fillId="0" borderId="15" xfId="16" quotePrefix="1" applyBorder="1" applyAlignment="1">
      <alignment vertical="center"/>
    </xf>
    <xf numFmtId="2" fontId="7" fillId="0" borderId="12" xfId="0" applyNumberFormat="1" applyFont="1" applyBorder="1"/>
    <xf numFmtId="1" fontId="7" fillId="0" borderId="9"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quotePrefix="1" applyFont="1" applyBorder="1" applyAlignment="1">
      <alignment horizontal="centerContinuous" vertical="center" wrapText="1"/>
    </xf>
    <xf numFmtId="0" fontId="7" fillId="0" borderId="0" xfId="0" applyFont="1" applyAlignment="1">
      <alignment horizontal="centerContinuous" vertical="center" wrapText="1"/>
    </xf>
    <xf numFmtId="0" fontId="7" fillId="0" borderId="4" xfId="0" quotePrefix="1" applyFont="1" applyBorder="1" applyAlignment="1">
      <alignment horizontal="center" vertical="center" wrapText="1"/>
    </xf>
    <xf numFmtId="2" fontId="7" fillId="0" borderId="0" xfId="0" applyNumberFormat="1" applyFont="1"/>
    <xf numFmtId="1" fontId="7" fillId="2" borderId="11" xfId="0" quotePrefix="1" applyNumberFormat="1" applyFont="1" applyFill="1" applyBorder="1" applyAlignment="1">
      <alignment horizontal="center"/>
    </xf>
    <xf numFmtId="164" fontId="7" fillId="0" borderId="0" xfId="0" applyNumberFormat="1" applyFont="1"/>
    <xf numFmtId="164" fontId="7" fillId="0" borderId="1" xfId="0" applyNumberFormat="1" applyFont="1" applyBorder="1"/>
    <xf numFmtId="1" fontId="7" fillId="0" borderId="21" xfId="0" applyNumberFormat="1" applyFont="1" applyBorder="1" applyAlignment="1">
      <alignment horizontal="center"/>
    </xf>
    <xf numFmtId="2" fontId="7" fillId="0" borderId="11" xfId="0" applyNumberFormat="1" applyFont="1" applyBorder="1" applyAlignment="1">
      <alignment horizontal="right"/>
    </xf>
    <xf numFmtId="164" fontId="7" fillId="0" borderId="11" xfId="0" applyNumberFormat="1" applyFont="1" applyBorder="1" applyAlignment="1">
      <alignment horizontal="right"/>
    </xf>
    <xf numFmtId="1" fontId="7" fillId="0" borderId="11" xfId="0" applyNumberFormat="1" applyFont="1" applyBorder="1" applyAlignment="1">
      <alignment horizontal="right"/>
    </xf>
    <xf numFmtId="165" fontId="7" fillId="0" borderId="11" xfId="0" applyNumberFormat="1" applyFont="1" applyBorder="1" applyAlignment="1">
      <alignment horizontal="right"/>
    </xf>
    <xf numFmtId="165" fontId="7" fillId="0" borderId="0" xfId="0" applyNumberFormat="1" applyFont="1" applyAlignment="1">
      <alignment horizontal="right"/>
    </xf>
    <xf numFmtId="0" fontId="7" fillId="0" borderId="0" xfId="0" applyFont="1" applyAlignment="1">
      <alignment horizontal="right"/>
    </xf>
    <xf numFmtId="2" fontId="7" fillId="2" borderId="11" xfId="0" applyNumberFormat="1" applyFont="1" applyFill="1" applyBorder="1" applyAlignment="1">
      <alignment horizontal="right"/>
    </xf>
    <xf numFmtId="164" fontId="7" fillId="2" borderId="11" xfId="0" applyNumberFormat="1" applyFont="1" applyFill="1" applyBorder="1" applyAlignment="1">
      <alignment horizontal="right"/>
    </xf>
    <xf numFmtId="1" fontId="7" fillId="2" borderId="11" xfId="0" applyNumberFormat="1" applyFont="1" applyFill="1" applyBorder="1" applyAlignment="1">
      <alignment horizontal="right"/>
    </xf>
    <xf numFmtId="165" fontId="7" fillId="2" borderId="11" xfId="0" applyNumberFormat="1" applyFont="1" applyFill="1" applyBorder="1" applyAlignment="1">
      <alignment horizontal="right"/>
    </xf>
    <xf numFmtId="2" fontId="7" fillId="2" borderId="12" xfId="0" applyNumberFormat="1" applyFont="1" applyFill="1" applyBorder="1" applyAlignment="1">
      <alignment horizontal="right"/>
    </xf>
    <xf numFmtId="164" fontId="7" fillId="2" borderId="12" xfId="0" applyNumberFormat="1" applyFont="1" applyFill="1" applyBorder="1" applyAlignment="1">
      <alignment horizontal="right"/>
    </xf>
    <xf numFmtId="165" fontId="7" fillId="2" borderId="12" xfId="0" applyNumberFormat="1" applyFont="1" applyFill="1" applyBorder="1" applyAlignment="1">
      <alignment horizontal="right"/>
    </xf>
    <xf numFmtId="2" fontId="7" fillId="3" borderId="11" xfId="0" applyNumberFormat="1" applyFont="1" applyFill="1" applyBorder="1" applyAlignment="1">
      <alignment horizontal="right"/>
    </xf>
    <xf numFmtId="164" fontId="7" fillId="3" borderId="11" xfId="0" applyNumberFormat="1" applyFont="1" applyFill="1" applyBorder="1" applyAlignment="1">
      <alignment horizontal="right"/>
    </xf>
    <xf numFmtId="165" fontId="7" fillId="3" borderId="11" xfId="0" applyNumberFormat="1" applyFont="1" applyFill="1" applyBorder="1" applyAlignment="1">
      <alignment horizontal="right"/>
    </xf>
    <xf numFmtId="2" fontId="7" fillId="3" borderId="12" xfId="0" applyNumberFormat="1" applyFont="1" applyFill="1" applyBorder="1" applyAlignment="1">
      <alignment horizontal="right"/>
    </xf>
    <xf numFmtId="164" fontId="7" fillId="3" borderId="12" xfId="0" applyNumberFormat="1" applyFont="1" applyFill="1" applyBorder="1" applyAlignment="1">
      <alignment horizontal="right"/>
    </xf>
    <xf numFmtId="165" fontId="7" fillId="3" borderId="12" xfId="0" applyNumberFormat="1" applyFont="1" applyFill="1" applyBorder="1" applyAlignment="1">
      <alignment horizontal="right"/>
    </xf>
    <xf numFmtId="2" fontId="7" fillId="3" borderId="14" xfId="0" applyNumberFormat="1" applyFont="1" applyFill="1" applyBorder="1" applyAlignment="1">
      <alignment horizontal="right"/>
    </xf>
    <xf numFmtId="165" fontId="7" fillId="3" borderId="14" xfId="0" applyNumberFormat="1" applyFont="1" applyFill="1" applyBorder="1" applyAlignment="1">
      <alignment horizontal="right"/>
    </xf>
    <xf numFmtId="0" fontId="7" fillId="0" borderId="19" xfId="16" quotePrefix="1" applyBorder="1" applyAlignment="1">
      <alignment vertical="center"/>
    </xf>
    <xf numFmtId="0" fontId="7" fillId="3" borderId="4" xfId="0" applyFont="1" applyFill="1" applyBorder="1" applyAlignment="1">
      <alignment horizontal="center" vertical="center" wrapText="1"/>
    </xf>
    <xf numFmtId="0" fontId="7" fillId="3" borderId="4" xfId="0" quotePrefix="1" applyFont="1" applyFill="1" applyBorder="1" applyAlignment="1">
      <alignment horizontal="centerContinuous" vertical="center" wrapText="1"/>
    </xf>
    <xf numFmtId="0" fontId="7" fillId="3" borderId="0" xfId="0" applyFont="1" applyFill="1" applyAlignment="1">
      <alignment horizontal="centerContinuous" vertical="center" wrapText="1"/>
    </xf>
    <xf numFmtId="0" fontId="7" fillId="3" borderId="4" xfId="0" quotePrefix="1" applyFont="1" applyFill="1" applyBorder="1" applyAlignment="1">
      <alignment horizontal="center" vertical="center" wrapText="1"/>
    </xf>
    <xf numFmtId="0" fontId="7" fillId="3" borderId="0" xfId="0" applyFont="1" applyFill="1" applyAlignment="1">
      <alignment horizontal="center" wrapText="1"/>
    </xf>
    <xf numFmtId="2" fontId="7" fillId="0" borderId="12" xfId="0" applyNumberFormat="1" applyFont="1" applyBorder="1" applyAlignment="1">
      <alignment horizontal="right"/>
    </xf>
    <xf numFmtId="1" fontId="7" fillId="0" borderId="12" xfId="0" applyNumberFormat="1" applyFont="1" applyBorder="1"/>
    <xf numFmtId="0" fontId="7" fillId="0" borderId="0" xfId="0" applyFont="1" applyAlignment="1">
      <alignment wrapText="1"/>
    </xf>
    <xf numFmtId="1" fontId="7" fillId="0" borderId="0" xfId="0" applyNumberFormat="1" applyFont="1" applyAlignment="1">
      <alignment wrapText="1"/>
    </xf>
    <xf numFmtId="2" fontId="7" fillId="0" borderId="0" xfId="0" applyNumberFormat="1" applyFont="1" applyAlignment="1">
      <alignment wrapText="1"/>
    </xf>
    <xf numFmtId="0" fontId="7" fillId="0" borderId="0" xfId="16" applyAlignment="1">
      <alignment wrapText="1"/>
    </xf>
    <xf numFmtId="0" fontId="10" fillId="0" borderId="0" xfId="0" quotePrefix="1" applyFont="1" applyAlignment="1">
      <alignment wrapText="1"/>
    </xf>
    <xf numFmtId="1" fontId="7" fillId="3" borderId="12" xfId="0" applyNumberFormat="1" applyFont="1" applyFill="1" applyBorder="1" applyAlignment="1">
      <alignment horizontal="right"/>
    </xf>
    <xf numFmtId="1" fontId="7" fillId="3" borderId="14" xfId="0" applyNumberFormat="1" applyFont="1" applyFill="1" applyBorder="1" applyAlignment="1">
      <alignment horizontal="right"/>
    </xf>
    <xf numFmtId="0" fontId="7" fillId="0" borderId="18" xfId="0" applyFont="1" applyBorder="1"/>
    <xf numFmtId="1" fontId="7" fillId="0" borderId="12" xfId="0" applyNumberFormat="1" applyFont="1" applyBorder="1" applyAlignment="1">
      <alignment horizontal="center"/>
    </xf>
    <xf numFmtId="1" fontId="7" fillId="2" borderId="13" xfId="0" applyNumberFormat="1" applyFont="1" applyFill="1" applyBorder="1" applyAlignment="1">
      <alignment horizontal="center"/>
    </xf>
    <xf numFmtId="2" fontId="7" fillId="2" borderId="13" xfId="0" applyNumberFormat="1" applyFont="1" applyFill="1" applyBorder="1" applyAlignment="1">
      <alignment horizontal="right"/>
    </xf>
    <xf numFmtId="164" fontId="7" fillId="2" borderId="13" xfId="0" applyNumberFormat="1" applyFont="1" applyFill="1" applyBorder="1"/>
    <xf numFmtId="2" fontId="7" fillId="2" borderId="13" xfId="0" applyNumberFormat="1" applyFont="1" applyFill="1" applyBorder="1"/>
    <xf numFmtId="1" fontId="7" fillId="2" borderId="13" xfId="0" applyNumberFormat="1" applyFont="1" applyFill="1" applyBorder="1"/>
    <xf numFmtId="165" fontId="7" fillId="2" borderId="13" xfId="0" applyNumberFormat="1" applyFont="1" applyFill="1" applyBorder="1"/>
    <xf numFmtId="1" fontId="7" fillId="2" borderId="12" xfId="0" applyNumberFormat="1" applyFont="1" applyFill="1" applyBorder="1" applyAlignment="1">
      <alignment horizontal="right"/>
    </xf>
    <xf numFmtId="1" fontId="7" fillId="3" borderId="11" xfId="0" applyNumberFormat="1" applyFont="1" applyFill="1" applyBorder="1" applyAlignment="1">
      <alignment horizontal="right"/>
    </xf>
    <xf numFmtId="0" fontId="7" fillId="0" borderId="0" xfId="0" applyFont="1" applyAlignment="1">
      <alignment vertical="center" wrapText="1"/>
    </xf>
    <xf numFmtId="1" fontId="6" fillId="0" borderId="7" xfId="0" applyNumberFormat="1" applyFont="1" applyBorder="1"/>
    <xf numFmtId="2" fontId="7" fillId="0" borderId="21" xfId="0" applyNumberFormat="1" applyFont="1" applyBorder="1"/>
    <xf numFmtId="164" fontId="7" fillId="0" borderId="21" xfId="0" applyNumberFormat="1" applyFont="1" applyBorder="1"/>
    <xf numFmtId="1" fontId="7" fillId="0" borderId="21" xfId="0" applyNumberFormat="1" applyFont="1" applyBorder="1"/>
    <xf numFmtId="165" fontId="7" fillId="0" borderId="21" xfId="0" applyNumberFormat="1" applyFont="1" applyBorder="1"/>
    <xf numFmtId="0" fontId="2" fillId="0" borderId="22" xfId="0" applyFont="1" applyBorder="1" applyAlignment="1">
      <alignment horizontal="center" vertical="center" wrapText="1"/>
    </xf>
    <xf numFmtId="0" fontId="12" fillId="3" borderId="4" xfId="0" applyFont="1" applyFill="1" applyBorder="1" applyAlignment="1">
      <alignment horizontal="center" wrapText="1"/>
    </xf>
    <xf numFmtId="0" fontId="12" fillId="3" borderId="4" xfId="0" quotePrefix="1" applyFont="1" applyFill="1" applyBorder="1" applyAlignment="1">
      <alignment horizontal="center" wrapText="1"/>
    </xf>
    <xf numFmtId="1" fontId="12" fillId="3" borderId="3" xfId="0" applyNumberFormat="1" applyFont="1" applyFill="1" applyBorder="1" applyAlignment="1">
      <alignment vertical="distributed" wrapText="1"/>
    </xf>
    <xf numFmtId="0" fontId="12" fillId="3" borderId="4" xfId="0" applyFont="1" applyFill="1" applyBorder="1" applyAlignment="1">
      <alignment vertical="center" wrapText="1"/>
    </xf>
    <xf numFmtId="0" fontId="12" fillId="0" borderId="8" xfId="0" applyFont="1" applyBorder="1" applyAlignment="1">
      <alignment horizontal="centerContinuous"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7" fillId="0" borderId="4" xfId="0" applyFont="1" applyBorder="1"/>
    <xf numFmtId="0" fontId="1" fillId="0" borderId="0" xfId="0" applyFont="1"/>
    <xf numFmtId="1" fontId="7" fillId="2" borderId="14" xfId="0" applyNumberFormat="1" applyFont="1" applyFill="1" applyBorder="1" applyAlignment="1">
      <alignment horizontal="center"/>
    </xf>
    <xf numFmtId="2" fontId="7" fillId="2" borderId="14" xfId="0" applyNumberFormat="1" applyFont="1" applyFill="1" applyBorder="1"/>
    <xf numFmtId="164" fontId="7" fillId="2" borderId="14" xfId="0" applyNumberFormat="1" applyFont="1" applyFill="1" applyBorder="1"/>
    <xf numFmtId="1" fontId="7" fillId="2" borderId="14" xfId="0" applyNumberFormat="1" applyFont="1" applyFill="1" applyBorder="1"/>
    <xf numFmtId="165" fontId="7" fillId="2" borderId="14" xfId="0" applyNumberFormat="1" applyFont="1" applyFill="1" applyBorder="1"/>
    <xf numFmtId="0" fontId="14" fillId="0" borderId="24" xfId="16" quotePrefix="1" applyFont="1" applyBorder="1" applyAlignment="1">
      <alignment horizontal="center" vertical="center" wrapText="1"/>
    </xf>
    <xf numFmtId="1" fontId="7" fillId="2" borderId="23" xfId="0" applyNumberFormat="1" applyFont="1" applyFill="1" applyBorder="1" applyAlignment="1">
      <alignment horizontal="center"/>
    </xf>
    <xf numFmtId="2" fontId="7" fillId="2" borderId="23" xfId="0" applyNumberFormat="1" applyFont="1" applyFill="1" applyBorder="1"/>
    <xf numFmtId="164" fontId="7" fillId="2" borderId="7" xfId="0" applyNumberFormat="1" applyFont="1" applyFill="1" applyBorder="1"/>
    <xf numFmtId="164" fontId="7" fillId="2" borderId="23" xfId="0" applyNumberFormat="1" applyFont="1" applyFill="1" applyBorder="1"/>
    <xf numFmtId="164" fontId="7" fillId="2" borderId="16" xfId="0" applyNumberFormat="1" applyFont="1" applyFill="1" applyBorder="1"/>
    <xf numFmtId="164" fontId="7" fillId="2" borderId="21" xfId="0" applyNumberFormat="1" applyFont="1" applyFill="1" applyBorder="1"/>
    <xf numFmtId="164" fontId="7" fillId="2" borderId="25" xfId="0" applyNumberFormat="1" applyFont="1" applyFill="1" applyBorder="1"/>
    <xf numFmtId="164" fontId="7" fillId="2" borderId="26" xfId="0" applyNumberFormat="1" applyFont="1" applyFill="1" applyBorder="1"/>
    <xf numFmtId="164" fontId="7" fillId="2" borderId="27" xfId="0" applyNumberFormat="1" applyFont="1" applyFill="1" applyBorder="1"/>
    <xf numFmtId="1" fontId="7" fillId="2" borderId="23" xfId="0" applyNumberFormat="1" applyFont="1" applyFill="1" applyBorder="1"/>
    <xf numFmtId="165" fontId="7" fillId="2" borderId="23" xfId="0" applyNumberFormat="1" applyFont="1" applyFill="1" applyBorder="1"/>
    <xf numFmtId="0" fontId="1" fillId="0" borderId="1" xfId="0" applyFont="1" applyBorder="1"/>
    <xf numFmtId="1" fontId="7" fillId="2" borderId="7" xfId="0" applyNumberFormat="1" applyFont="1" applyFill="1" applyBorder="1" applyAlignment="1">
      <alignment horizontal="center"/>
    </xf>
    <xf numFmtId="1" fontId="7" fillId="2" borderId="0" xfId="0" applyNumberFormat="1" applyFont="1" applyFill="1" applyAlignment="1">
      <alignment horizontal="center"/>
    </xf>
    <xf numFmtId="164" fontId="7" fillId="2" borderId="28" xfId="0" applyNumberFormat="1" applyFont="1" applyFill="1" applyBorder="1"/>
    <xf numFmtId="0" fontId="11" fillId="0" borderId="24" xfId="16" quotePrefix="1" applyFont="1" applyBorder="1" applyAlignment="1">
      <alignment horizontal="center" vertical="center" wrapText="1"/>
    </xf>
    <xf numFmtId="1" fontId="7" fillId="2" borderId="26" xfId="0" applyNumberFormat="1" applyFont="1" applyFill="1" applyBorder="1" applyAlignment="1">
      <alignment horizontal="center"/>
    </xf>
    <xf numFmtId="1" fontId="7" fillId="2" borderId="25" xfId="0" applyNumberFormat="1" applyFont="1" applyFill="1" applyBorder="1" applyAlignment="1">
      <alignment horizontal="center"/>
    </xf>
    <xf numFmtId="2" fontId="7" fillId="2" borderId="26" xfId="0" applyNumberFormat="1" applyFont="1" applyFill="1" applyBorder="1" applyAlignment="1">
      <alignment horizontal="right"/>
    </xf>
    <xf numFmtId="164" fontId="7" fillId="2" borderId="26" xfId="0" applyNumberFormat="1" applyFont="1" applyFill="1" applyBorder="1" applyAlignment="1">
      <alignment horizontal="right"/>
    </xf>
    <xf numFmtId="164" fontId="7" fillId="2" borderId="14" xfId="0" applyNumberFormat="1" applyFont="1" applyFill="1" applyBorder="1" applyAlignment="1">
      <alignment horizontal="right"/>
    </xf>
    <xf numFmtId="165" fontId="7" fillId="2" borderId="14" xfId="0" applyNumberFormat="1" applyFont="1" applyFill="1" applyBorder="1" applyAlignment="1">
      <alignment horizontal="right"/>
    </xf>
    <xf numFmtId="2" fontId="7" fillId="2" borderId="26" xfId="0" applyNumberFormat="1" applyFont="1" applyFill="1" applyBorder="1"/>
    <xf numFmtId="1" fontId="7" fillId="2" borderId="26" xfId="0" applyNumberFormat="1" applyFont="1" applyFill="1" applyBorder="1"/>
    <xf numFmtId="2" fontId="7" fillId="2" borderId="14" xfId="0" applyNumberFormat="1" applyFont="1" applyFill="1" applyBorder="1" applyAlignment="1">
      <alignment horizontal="right"/>
    </xf>
    <xf numFmtId="1" fontId="7" fillId="2" borderId="28" xfId="0" applyNumberFormat="1" applyFont="1" applyFill="1" applyBorder="1" applyAlignment="1">
      <alignment horizontal="center"/>
    </xf>
    <xf numFmtId="0" fontId="1" fillId="0" borderId="20" xfId="16" quotePrefix="1" applyFont="1" applyBorder="1" applyAlignment="1">
      <alignment vertical="center"/>
    </xf>
    <xf numFmtId="0" fontId="1" fillId="3" borderId="4" xfId="0" applyFont="1" applyFill="1" applyBorder="1" applyAlignment="1">
      <alignment horizontal="center" wrapText="1"/>
    </xf>
    <xf numFmtId="0" fontId="1" fillId="3" borderId="4" xfId="0" quotePrefix="1" applyFont="1" applyFill="1" applyBorder="1" applyAlignment="1">
      <alignment horizontal="center" wrapText="1"/>
    </xf>
    <xf numFmtId="2" fontId="1" fillId="0" borderId="0" xfId="0" applyNumberFormat="1" applyFont="1"/>
    <xf numFmtId="165" fontId="1" fillId="0" borderId="11" xfId="0" applyNumberFormat="1" applyFont="1" applyBorder="1"/>
    <xf numFmtId="165" fontId="1" fillId="2" borderId="11" xfId="0" applyNumberFormat="1" applyFont="1" applyFill="1" applyBorder="1"/>
    <xf numFmtId="165" fontId="1" fillId="2" borderId="12" xfId="0" applyNumberFormat="1" applyFont="1" applyFill="1" applyBorder="1"/>
    <xf numFmtId="165" fontId="1" fillId="3" borderId="11" xfId="0" applyNumberFormat="1" applyFont="1" applyFill="1" applyBorder="1"/>
    <xf numFmtId="165" fontId="1" fillId="3" borderId="12" xfId="0" applyNumberFormat="1" applyFont="1" applyFill="1" applyBorder="1"/>
    <xf numFmtId="165" fontId="1" fillId="2" borderId="14" xfId="0" applyNumberFormat="1" applyFont="1" applyFill="1" applyBorder="1"/>
    <xf numFmtId="0" fontId="1" fillId="0" borderId="5" xfId="0" applyFont="1" applyBorder="1" applyAlignment="1">
      <alignment horizontal="centerContinuous" vertical="center"/>
    </xf>
    <xf numFmtId="0" fontId="1" fillId="0" borderId="8" xfId="0" applyFont="1" applyBorder="1" applyAlignment="1">
      <alignment horizontal="centerContinuous" vertical="center"/>
    </xf>
    <xf numFmtId="1" fontId="1" fillId="3" borderId="3" xfId="0" applyNumberFormat="1" applyFont="1" applyFill="1" applyBorder="1" applyAlignment="1">
      <alignment horizontal="center" wrapText="1"/>
    </xf>
    <xf numFmtId="1" fontId="7" fillId="3" borderId="0" xfId="0" applyNumberFormat="1" applyFont="1" applyFill="1" applyAlignment="1">
      <alignment horizontal="center"/>
    </xf>
    <xf numFmtId="0" fontId="1" fillId="0" borderId="19" xfId="16" quotePrefix="1" applyFont="1" applyBorder="1" applyAlignment="1">
      <alignment vertical="center"/>
    </xf>
    <xf numFmtId="0" fontId="1" fillId="0" borderId="4" xfId="0" applyFont="1" applyBorder="1" applyAlignment="1">
      <alignment horizontal="center" vertical="center" wrapText="1"/>
    </xf>
    <xf numFmtId="164" fontId="1" fillId="0" borderId="0" xfId="0" applyNumberFormat="1" applyFont="1"/>
    <xf numFmtId="165" fontId="1" fillId="0" borderId="0" xfId="0" applyNumberFormat="1" applyFont="1"/>
    <xf numFmtId="1" fontId="7" fillId="3" borderId="16" xfId="0" applyNumberFormat="1" applyFont="1" applyFill="1" applyBorder="1" applyAlignment="1">
      <alignment horizontal="center"/>
    </xf>
    <xf numFmtId="1" fontId="7" fillId="2" borderId="14" xfId="0" applyNumberFormat="1" applyFont="1" applyFill="1" applyBorder="1" applyAlignment="1">
      <alignment horizontal="right"/>
    </xf>
    <xf numFmtId="164" fontId="7" fillId="3" borderId="13" xfId="0" applyNumberFormat="1" applyFont="1" applyFill="1" applyBorder="1"/>
    <xf numFmtId="2" fontId="7" fillId="3" borderId="13" xfId="0" applyNumberFormat="1" applyFont="1" applyFill="1" applyBorder="1"/>
  </cellXfs>
  <cellStyles count="22">
    <cellStyle name="Comma0" xfId="1" xr:uid="{00000000-0005-0000-0000-000000000000}"/>
    <cellStyle name="Comma0 2" xfId="2" xr:uid="{00000000-0005-0000-0000-000001000000}"/>
    <cellStyle name="Comma0 3" xfId="3" xr:uid="{00000000-0005-0000-0000-000002000000}"/>
    <cellStyle name="Currency0" xfId="4" xr:uid="{00000000-0005-0000-0000-000003000000}"/>
    <cellStyle name="Currency0 2" xfId="5" xr:uid="{00000000-0005-0000-0000-000004000000}"/>
    <cellStyle name="Currency0 3" xfId="6" xr:uid="{00000000-0005-0000-0000-000005000000}"/>
    <cellStyle name="Date" xfId="7" xr:uid="{00000000-0005-0000-0000-000006000000}"/>
    <cellStyle name="Date 2" xfId="8" xr:uid="{00000000-0005-0000-0000-000007000000}"/>
    <cellStyle name="Date 3" xfId="9" xr:uid="{00000000-0005-0000-0000-000008000000}"/>
    <cellStyle name="Fixed" xfId="10" xr:uid="{00000000-0005-0000-0000-000009000000}"/>
    <cellStyle name="Fixed 2" xfId="11" xr:uid="{00000000-0005-0000-0000-00000A000000}"/>
    <cellStyle name="Fixed 3" xfId="12" xr:uid="{00000000-0005-0000-0000-00000B000000}"/>
    <cellStyle name="Heading 1" xfId="13" builtinId="16" customBuiltin="1"/>
    <cellStyle name="Heading 2" xfId="14" builtinId="17" customBuiltin="1"/>
    <cellStyle name="Hyperlink" xfId="15" builtinId="8"/>
    <cellStyle name="Normal" xfId="0" builtinId="0"/>
    <cellStyle name="Normal 2" xfId="16" xr:uid="{00000000-0005-0000-0000-000010000000}"/>
    <cellStyle name="normal_sweets" xfId="17" xr:uid="{00000000-0005-0000-0000-000011000000}"/>
    <cellStyle name="Normal_sweets_1" xfId="18" xr:uid="{00000000-0005-0000-0000-000012000000}"/>
    <cellStyle name="Total" xfId="19" builtinId="25" customBuiltin="1"/>
    <cellStyle name="Total 2" xfId="20" xr:uid="{00000000-0005-0000-0000-000014000000}"/>
    <cellStyle name="Total 3" xfId="21"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tabSelected="1" zoomScale="95" workbookViewId="0"/>
  </sheetViews>
  <sheetFormatPr defaultColWidth="9.109375" defaultRowHeight="13.2" x14ac:dyDescent="0.25"/>
  <cols>
    <col min="1" max="1" width="16.6640625" style="3" customWidth="1"/>
    <col min="2" max="16384" width="9.109375" style="3"/>
  </cols>
  <sheetData>
    <row r="1" spans="1:9" ht="13.8" customHeight="1" x14ac:dyDescent="0.25">
      <c r="A1" t="s">
        <v>189</v>
      </c>
    </row>
    <row r="2" spans="1:9" ht="13.8" customHeight="1" x14ac:dyDescent="0.25"/>
    <row r="3" spans="1:9" ht="13.8" customHeight="1" x14ac:dyDescent="0.25">
      <c r="A3" s="1" t="s">
        <v>13</v>
      </c>
      <c r="B3" s="2" t="s">
        <v>90</v>
      </c>
    </row>
    <row r="4" spans="1:9" ht="13.8" customHeight="1" x14ac:dyDescent="0.25">
      <c r="A4" s="1"/>
      <c r="B4" s="2"/>
    </row>
    <row r="5" spans="1:9" ht="13.8" customHeight="1" x14ac:dyDescent="0.25">
      <c r="A5" s="7" t="s">
        <v>14</v>
      </c>
      <c r="B5" s="4" t="s">
        <v>15</v>
      </c>
    </row>
    <row r="6" spans="1:9" ht="13.8" customHeight="1" x14ac:dyDescent="0.25">
      <c r="A6" s="1"/>
      <c r="B6" s="4"/>
      <c r="F6" s="6"/>
    </row>
    <row r="7" spans="1:9" ht="13.8" customHeight="1" x14ac:dyDescent="0.25">
      <c r="B7" s="4" t="s">
        <v>16</v>
      </c>
      <c r="F7" s="6"/>
      <c r="G7" s="4" t="s">
        <v>51</v>
      </c>
      <c r="I7" s="6"/>
    </row>
    <row r="8" spans="1:9" ht="13.8" customHeight="1" x14ac:dyDescent="0.25">
      <c r="B8" s="4"/>
      <c r="F8" s="6"/>
      <c r="G8" s="4"/>
      <c r="I8" s="6"/>
    </row>
    <row r="9" spans="1:9" ht="13.8" customHeight="1" x14ac:dyDescent="0.25">
      <c r="B9" s="4"/>
      <c r="F9" s="6"/>
      <c r="G9" s="4" t="s">
        <v>52</v>
      </c>
      <c r="I9" s="6"/>
    </row>
    <row r="10" spans="1:9" ht="13.8" customHeight="1" x14ac:dyDescent="0.25">
      <c r="B10" s="4" t="s">
        <v>17</v>
      </c>
      <c r="F10" s="6"/>
      <c r="G10" s="4" t="s">
        <v>53</v>
      </c>
      <c r="I10" s="6"/>
    </row>
    <row r="11" spans="1:9" ht="13.8" customHeight="1" x14ac:dyDescent="0.25">
      <c r="A11" s="6"/>
      <c r="B11" s="4" t="s">
        <v>210</v>
      </c>
      <c r="F11" s="6"/>
      <c r="G11" s="4" t="s">
        <v>54</v>
      </c>
      <c r="I11" s="6"/>
    </row>
    <row r="12" spans="1:9" ht="13.8" customHeight="1" x14ac:dyDescent="0.25">
      <c r="A12" s="6"/>
      <c r="B12" s="4" t="s">
        <v>211</v>
      </c>
      <c r="F12" s="6"/>
      <c r="G12" s="4" t="s">
        <v>55</v>
      </c>
      <c r="I12" s="6"/>
    </row>
    <row r="13" spans="1:9" ht="13.8" customHeight="1" x14ac:dyDescent="0.25">
      <c r="A13" s="6"/>
      <c r="B13" s="4" t="s">
        <v>18</v>
      </c>
      <c r="F13" s="6"/>
      <c r="G13" s="4" t="s">
        <v>56</v>
      </c>
      <c r="I13" s="6"/>
    </row>
    <row r="14" spans="1:9" ht="13.8" customHeight="1" x14ac:dyDescent="0.25">
      <c r="A14" s="6"/>
      <c r="B14" s="4" t="s">
        <v>19</v>
      </c>
      <c r="F14" s="6"/>
      <c r="G14" s="4" t="s">
        <v>57</v>
      </c>
      <c r="I14" s="6"/>
    </row>
    <row r="15" spans="1:9" ht="13.8" customHeight="1" x14ac:dyDescent="0.25">
      <c r="A15" s="6"/>
      <c r="B15" s="4" t="s">
        <v>20</v>
      </c>
      <c r="F15" s="6"/>
      <c r="G15" s="4" t="s">
        <v>216</v>
      </c>
      <c r="I15" s="6"/>
    </row>
    <row r="16" spans="1:9" ht="13.8" customHeight="1" x14ac:dyDescent="0.25">
      <c r="A16" s="6"/>
      <c r="B16" s="4"/>
      <c r="F16" s="6"/>
      <c r="G16" s="4" t="s">
        <v>58</v>
      </c>
      <c r="I16" s="6"/>
    </row>
    <row r="17" spans="1:9" ht="13.8" customHeight="1" x14ac:dyDescent="0.25">
      <c r="A17" s="6"/>
      <c r="B17" s="4" t="s">
        <v>21</v>
      </c>
      <c r="F17" s="6"/>
      <c r="G17" s="4"/>
      <c r="I17" s="6"/>
    </row>
    <row r="18" spans="1:9" ht="13.8" customHeight="1" x14ac:dyDescent="0.25">
      <c r="A18" s="6"/>
      <c r="B18" s="4"/>
      <c r="F18" s="6"/>
      <c r="G18" s="4"/>
      <c r="I18" s="6"/>
    </row>
    <row r="19" spans="1:9" ht="13.8" customHeight="1" x14ac:dyDescent="0.25">
      <c r="A19" s="6"/>
      <c r="B19" s="4" t="s">
        <v>22</v>
      </c>
      <c r="F19" s="6"/>
      <c r="G19" s="4" t="s">
        <v>59</v>
      </c>
      <c r="I19" s="6"/>
    </row>
    <row r="20" spans="1:9" ht="13.8" customHeight="1" x14ac:dyDescent="0.25">
      <c r="A20" s="6"/>
      <c r="B20" s="4" t="s">
        <v>23</v>
      </c>
      <c r="F20" s="6"/>
      <c r="G20" s="4"/>
      <c r="I20" s="6"/>
    </row>
    <row r="21" spans="1:9" ht="13.8" customHeight="1" x14ac:dyDescent="0.25">
      <c r="A21" s="6"/>
      <c r="B21" s="4" t="s">
        <v>24</v>
      </c>
      <c r="F21" s="6"/>
      <c r="G21" s="4" t="s">
        <v>60</v>
      </c>
      <c r="I21" s="6"/>
    </row>
    <row r="22" spans="1:9" ht="13.8" customHeight="1" x14ac:dyDescent="0.25">
      <c r="A22" s="6"/>
      <c r="B22" s="4" t="s">
        <v>25</v>
      </c>
      <c r="F22" s="6"/>
      <c r="G22" s="4" t="s">
        <v>61</v>
      </c>
      <c r="I22" s="6"/>
    </row>
    <row r="23" spans="1:9" ht="13.8" customHeight="1" x14ac:dyDescent="0.25">
      <c r="A23" s="6"/>
      <c r="B23" s="4" t="s">
        <v>70</v>
      </c>
      <c r="C23" s="4"/>
      <c r="F23" s="6"/>
      <c r="G23" s="4" t="s">
        <v>62</v>
      </c>
      <c r="I23" s="6"/>
    </row>
    <row r="24" spans="1:9" ht="13.8" customHeight="1" x14ac:dyDescent="0.25">
      <c r="A24" s="6"/>
      <c r="B24" s="5" t="s">
        <v>88</v>
      </c>
      <c r="F24" s="6"/>
      <c r="G24" s="4" t="s">
        <v>63</v>
      </c>
      <c r="I24" s="6"/>
    </row>
    <row r="25" spans="1:9" ht="13.8" customHeight="1" x14ac:dyDescent="0.25">
      <c r="A25" s="6"/>
      <c r="B25" s="4" t="s">
        <v>26</v>
      </c>
      <c r="F25" s="6"/>
      <c r="G25" s="4" t="s">
        <v>217</v>
      </c>
      <c r="I25" s="6"/>
    </row>
    <row r="26" spans="1:9" ht="13.8" customHeight="1" x14ac:dyDescent="0.25">
      <c r="A26" s="6"/>
      <c r="B26" s="4" t="s">
        <v>27</v>
      </c>
      <c r="F26" s="6"/>
      <c r="I26" s="6"/>
    </row>
    <row r="27" spans="1:9" ht="13.8" customHeight="1" x14ac:dyDescent="0.25">
      <c r="A27" s="6"/>
      <c r="B27" s="4" t="s">
        <v>28</v>
      </c>
      <c r="F27" s="6"/>
      <c r="G27" s="4" t="s">
        <v>64</v>
      </c>
      <c r="I27" s="6"/>
    </row>
    <row r="28" spans="1:9" ht="13.8" customHeight="1" x14ac:dyDescent="0.25">
      <c r="A28" s="6"/>
      <c r="B28" s="4" t="s">
        <v>212</v>
      </c>
      <c r="F28" s="6"/>
      <c r="G28" s="4" t="s">
        <v>65</v>
      </c>
      <c r="I28" s="6"/>
    </row>
    <row r="29" spans="1:9" ht="13.8" customHeight="1" x14ac:dyDescent="0.25">
      <c r="A29" s="6"/>
      <c r="B29" s="4" t="s">
        <v>72</v>
      </c>
      <c r="F29" s="6"/>
      <c r="G29" s="4" t="s">
        <v>66</v>
      </c>
      <c r="I29" s="6"/>
    </row>
    <row r="30" spans="1:9" ht="13.8" customHeight="1" x14ac:dyDescent="0.25">
      <c r="A30" s="6"/>
      <c r="B30" s="4" t="s">
        <v>29</v>
      </c>
      <c r="F30" s="6"/>
      <c r="G30" s="4" t="s">
        <v>67</v>
      </c>
      <c r="I30" s="6"/>
    </row>
    <row r="31" spans="1:9" ht="13.8" customHeight="1" x14ac:dyDescent="0.25">
      <c r="A31" s="6"/>
      <c r="B31" s="4" t="s">
        <v>32</v>
      </c>
      <c r="F31" s="6"/>
      <c r="G31" s="4" t="s">
        <v>68</v>
      </c>
      <c r="I31" s="6"/>
    </row>
    <row r="32" spans="1:9" ht="13.8" customHeight="1" x14ac:dyDescent="0.25">
      <c r="A32" s="6"/>
      <c r="B32" s="4" t="s">
        <v>213</v>
      </c>
      <c r="F32" s="6"/>
      <c r="G32" s="4" t="s">
        <v>69</v>
      </c>
      <c r="I32" s="6"/>
    </row>
    <row r="33" spans="1:6" ht="13.8" customHeight="1" x14ac:dyDescent="0.25">
      <c r="A33" s="6"/>
      <c r="B33" s="4" t="s">
        <v>30</v>
      </c>
      <c r="F33" s="6"/>
    </row>
    <row r="34" spans="1:6" ht="13.8" customHeight="1" x14ac:dyDescent="0.25">
      <c r="A34" s="6"/>
      <c r="B34" s="4" t="s">
        <v>31</v>
      </c>
      <c r="F34" s="6"/>
    </row>
    <row r="35" spans="1:6" ht="13.8" customHeight="1" x14ac:dyDescent="0.25">
      <c r="A35" s="6"/>
      <c r="B35" s="4" t="s">
        <v>214</v>
      </c>
      <c r="F35" s="6"/>
    </row>
    <row r="36" spans="1:6" ht="13.8" customHeight="1" x14ac:dyDescent="0.25">
      <c r="A36" s="6"/>
      <c r="B36" s="4" t="s">
        <v>86</v>
      </c>
      <c r="F36" s="6"/>
    </row>
    <row r="37" spans="1:6" ht="13.8" customHeight="1" x14ac:dyDescent="0.25">
      <c r="A37" s="6"/>
      <c r="B37" s="4" t="s">
        <v>33</v>
      </c>
      <c r="F37" s="6"/>
    </row>
    <row r="38" spans="1:6" ht="13.8" customHeight="1" x14ac:dyDescent="0.25">
      <c r="A38" s="6"/>
      <c r="B38" s="4" t="s">
        <v>34</v>
      </c>
      <c r="F38" s="6"/>
    </row>
    <row r="39" spans="1:6" ht="13.8" customHeight="1" x14ac:dyDescent="0.25">
      <c r="A39" s="6"/>
      <c r="F39" s="6"/>
    </row>
    <row r="40" spans="1:6" ht="13.8" customHeight="1" x14ac:dyDescent="0.25">
      <c r="A40" s="6"/>
      <c r="B40" s="4" t="s">
        <v>35</v>
      </c>
      <c r="F40" s="6"/>
    </row>
    <row r="41" spans="1:6" ht="13.8" customHeight="1" x14ac:dyDescent="0.25">
      <c r="A41" s="6"/>
      <c r="B41" s="4"/>
      <c r="F41" s="6"/>
    </row>
    <row r="42" spans="1:6" ht="13.8" customHeight="1" x14ac:dyDescent="0.25">
      <c r="A42" s="6"/>
      <c r="B42" s="4" t="s">
        <v>36</v>
      </c>
      <c r="F42" s="6"/>
    </row>
    <row r="43" spans="1:6" ht="13.8" customHeight="1" x14ac:dyDescent="0.25">
      <c r="A43" s="6"/>
      <c r="B43" s="4" t="s">
        <v>37</v>
      </c>
      <c r="F43" s="6"/>
    </row>
    <row r="44" spans="1:6" ht="13.8" customHeight="1" x14ac:dyDescent="0.25">
      <c r="A44" s="6"/>
      <c r="B44" s="4" t="s">
        <v>1</v>
      </c>
      <c r="F44" s="6"/>
    </row>
    <row r="45" spans="1:6" ht="13.8" customHeight="1" x14ac:dyDescent="0.25">
      <c r="A45" s="6"/>
      <c r="B45" s="4" t="s">
        <v>0</v>
      </c>
      <c r="F45" s="6"/>
    </row>
    <row r="46" spans="1:6" ht="13.8" customHeight="1" x14ac:dyDescent="0.25">
      <c r="A46" s="6"/>
      <c r="B46" s="4" t="s">
        <v>38</v>
      </c>
      <c r="F46" s="6"/>
    </row>
    <row r="47" spans="1:6" ht="13.8" customHeight="1" x14ac:dyDescent="0.25">
      <c r="A47" s="6"/>
      <c r="B47" s="4" t="s">
        <v>39</v>
      </c>
      <c r="F47" s="6"/>
    </row>
    <row r="48" spans="1:6" ht="13.8" customHeight="1" x14ac:dyDescent="0.25">
      <c r="A48" s="6"/>
      <c r="B48" s="4" t="s">
        <v>85</v>
      </c>
      <c r="F48" s="6"/>
    </row>
    <row r="49" spans="1:6" ht="13.8" customHeight="1" x14ac:dyDescent="0.25">
      <c r="A49" s="6"/>
      <c r="B49" s="4" t="s">
        <v>215</v>
      </c>
      <c r="F49" s="6"/>
    </row>
    <row r="50" spans="1:6" ht="13.8" customHeight="1" x14ac:dyDescent="0.25">
      <c r="A50" s="6"/>
      <c r="B50" s="4" t="s">
        <v>40</v>
      </c>
      <c r="F50" s="6"/>
    </row>
    <row r="51" spans="1:6" ht="13.8" customHeight="1" x14ac:dyDescent="0.25">
      <c r="A51" s="6"/>
      <c r="F51" s="6"/>
    </row>
    <row r="52" spans="1:6" ht="13.8" customHeight="1" x14ac:dyDescent="0.25">
      <c r="A52" s="6"/>
      <c r="B52" s="4" t="s">
        <v>41</v>
      </c>
      <c r="F52" s="6"/>
    </row>
    <row r="53" spans="1:6" ht="13.8" customHeight="1" x14ac:dyDescent="0.25">
      <c r="A53" s="6"/>
      <c r="B53" s="4"/>
      <c r="F53" s="6"/>
    </row>
    <row r="54" spans="1:6" ht="13.8" customHeight="1" x14ac:dyDescent="0.25">
      <c r="A54" s="6"/>
      <c r="B54" s="4" t="s">
        <v>42</v>
      </c>
      <c r="F54" s="6"/>
    </row>
    <row r="55" spans="1:6" ht="13.8" customHeight="1" x14ac:dyDescent="0.25">
      <c r="A55" s="6"/>
      <c r="B55" s="4" t="s">
        <v>43</v>
      </c>
      <c r="F55" s="6"/>
    </row>
    <row r="56" spans="1:6" ht="13.8" customHeight="1" x14ac:dyDescent="0.25">
      <c r="A56" s="6"/>
      <c r="B56" s="4" t="s">
        <v>45</v>
      </c>
      <c r="F56" s="6"/>
    </row>
    <row r="57" spans="1:6" ht="13.8" customHeight="1" x14ac:dyDescent="0.25">
      <c r="A57" s="6"/>
      <c r="B57" s="4" t="s">
        <v>44</v>
      </c>
      <c r="F57" s="6"/>
    </row>
    <row r="58" spans="1:6" ht="13.8" customHeight="1" x14ac:dyDescent="0.25">
      <c r="A58" s="6"/>
      <c r="B58" s="4" t="s">
        <v>75</v>
      </c>
      <c r="F58" s="6"/>
    </row>
    <row r="59" spans="1:6" ht="13.8" customHeight="1" x14ac:dyDescent="0.25">
      <c r="A59" s="6"/>
      <c r="B59" s="4" t="s">
        <v>46</v>
      </c>
      <c r="F59" s="6"/>
    </row>
    <row r="60" spans="1:6" ht="13.8" customHeight="1" x14ac:dyDescent="0.25">
      <c r="A60" s="6"/>
      <c r="B60" s="4"/>
      <c r="F60" s="6"/>
    </row>
    <row r="61" spans="1:6" ht="13.8" customHeight="1" x14ac:dyDescent="0.25">
      <c r="A61" s="6"/>
      <c r="B61" s="4" t="s">
        <v>47</v>
      </c>
      <c r="F61" s="6"/>
    </row>
    <row r="62" spans="1:6" ht="13.8" customHeight="1" x14ac:dyDescent="0.25">
      <c r="A62" s="6"/>
      <c r="B62" s="4" t="s">
        <v>48</v>
      </c>
      <c r="F62" s="6"/>
    </row>
    <row r="63" spans="1:6" ht="13.8" customHeight="1" x14ac:dyDescent="0.25">
      <c r="A63" s="6"/>
      <c r="B63" s="4" t="s">
        <v>49</v>
      </c>
      <c r="F63" s="6"/>
    </row>
    <row r="64" spans="1:6" ht="13.8" customHeight="1" x14ac:dyDescent="0.25">
      <c r="A64" s="6"/>
      <c r="B64" s="4" t="s">
        <v>73</v>
      </c>
      <c r="F64" s="6"/>
    </row>
    <row r="65" spans="1:6" ht="13.8" customHeight="1" x14ac:dyDescent="0.25">
      <c r="A65" s="6"/>
      <c r="B65" s="4" t="s">
        <v>74</v>
      </c>
      <c r="F65" s="6"/>
    </row>
    <row r="66" spans="1:6" ht="13.8" customHeight="1" x14ac:dyDescent="0.25">
      <c r="A66" s="6"/>
      <c r="B66" s="4" t="s">
        <v>50</v>
      </c>
      <c r="F66" s="6"/>
    </row>
    <row r="67" spans="1:6" ht="13.8" customHeight="1" x14ac:dyDescent="0.25">
      <c r="A67" s="6"/>
      <c r="B67" s="4" t="s">
        <v>76</v>
      </c>
      <c r="F67" s="6"/>
    </row>
    <row r="68" spans="1:6" ht="13.8" customHeight="1" x14ac:dyDescent="0.25">
      <c r="B68"/>
    </row>
    <row r="69" spans="1:6" ht="13.8" customHeight="1" x14ac:dyDescent="0.25">
      <c r="A69" s="3" t="s">
        <v>190</v>
      </c>
      <c r="B69"/>
    </row>
    <row r="70" spans="1:6" ht="13.8" customHeight="1" x14ac:dyDescent="0.25">
      <c r="A70" s="3" t="s">
        <v>191</v>
      </c>
      <c r="B70"/>
    </row>
    <row r="71" spans="1:6" ht="13.8" customHeight="1" x14ac:dyDescent="0.25">
      <c r="A71" s="3" t="s">
        <v>221</v>
      </c>
    </row>
  </sheetData>
  <phoneticPr fontId="2" type="noConversion"/>
  <hyperlinks>
    <hyperlink ref="B5" location="Fruit!A1" display="Total fruit - Fresh and processed" xr:uid="{00000000-0004-0000-0000-000000000000}"/>
    <hyperlink ref="B7" location="'Fresh fruit'!A1" display="Total fresh fruit" xr:uid="{00000000-0004-0000-0000-000001000000}"/>
    <hyperlink ref="B10" location="'Fresh citrus'!A1" display="Total fresh citrus" xr:uid="{00000000-0004-0000-0000-000002000000}"/>
    <hyperlink ref="B11" location="'Fresh oranges'!A1" display="Fresh oranges" xr:uid="{00000000-0004-0000-0000-000003000000}"/>
    <hyperlink ref="B12:B26" location="'Durum flour'!A1" display="Durum flour" xr:uid="{00000000-0004-0000-0000-000004000000}"/>
    <hyperlink ref="B27" location="'Fresh grapes'!A1" display="Fresh grapes" xr:uid="{00000000-0004-0000-0000-000005000000}"/>
    <hyperlink ref="B38" location="'Fresh watermelon'!A1" display="Fresh watermelon" xr:uid="{00000000-0004-0000-0000-000006000000}"/>
    <hyperlink ref="B40" location="'Canned fruit'!A1" display="Total canned fruit" xr:uid="{00000000-0004-0000-0000-000007000000}"/>
    <hyperlink ref="B42" location="'Canned apples'!A1" display="Canned apples and applesauce" xr:uid="{00000000-0004-0000-0000-000008000000}"/>
    <hyperlink ref="B43" location="'Canned apricots'!A1" display="Canned apricots" xr:uid="{00000000-0004-0000-0000-000009000000}"/>
    <hyperlink ref="B49" location="'Canned plums'!A1" display="Canned plums" xr:uid="{00000000-0004-0000-0000-00000A000000}"/>
    <hyperlink ref="B12" location="'Fresh tangerines'!A1" display="Fresh tangerines" xr:uid="{00000000-0004-0000-0000-00000B000000}"/>
    <hyperlink ref="B13" location="'Fresh grapefruit'!A1" display="Fresh grapefruit" xr:uid="{00000000-0004-0000-0000-00000C000000}"/>
    <hyperlink ref="B14" location="'Fresh lemons'!A1" display="Fresh lemons" xr:uid="{00000000-0004-0000-0000-00000D000000}"/>
    <hyperlink ref="B15" location="'Fresh limes'!A1" display="Fresh limes" xr:uid="{00000000-0004-0000-0000-00000E000000}"/>
    <hyperlink ref="B17" location="'Fresh noncitrus'!A1" display="Total fresh noncitrus" xr:uid="{00000000-0004-0000-0000-00000F000000}"/>
    <hyperlink ref="B19" location="'Fresh apples'!A1" display="Fresh apples" xr:uid="{00000000-0004-0000-0000-000010000000}"/>
    <hyperlink ref="B20" location="'Fresh apricots'!A1" display="Fresh apricots" xr:uid="{00000000-0004-0000-0000-000011000000}"/>
    <hyperlink ref="B21" location="'Fresh avocados'!A1" display="Fresh avocados" xr:uid="{00000000-0004-0000-0000-000012000000}"/>
    <hyperlink ref="B22" location="'Fresh bananas'!A1" display="Fresh bananas" xr:uid="{00000000-0004-0000-0000-000013000000}"/>
    <hyperlink ref="B24" location="'Fresh cantaloupe'!A1" display="Fresh cantaloupe" xr:uid="{00000000-0004-0000-0000-000014000000}"/>
    <hyperlink ref="B25" location="'Fresh cherries'!A1" display="Fresh cherries" xr:uid="{00000000-0004-0000-0000-000015000000}"/>
    <hyperlink ref="B26" location="'Fresh cranberries'!A1" display="Fresh cranberries" xr:uid="{00000000-0004-0000-0000-000016000000}"/>
    <hyperlink ref="B28" location="'Fresh honeydew'!A1" display="Fresh honeydew" xr:uid="{00000000-0004-0000-0000-000017000000}"/>
    <hyperlink ref="B29" location="'Fresh kiwi'!A1" display="Fresh kiwi" xr:uid="{00000000-0004-0000-0000-000018000000}"/>
    <hyperlink ref="B30" location="'Fresh mangoes'!A1" display="Fresh mangoes" xr:uid="{00000000-0004-0000-0000-000019000000}"/>
    <hyperlink ref="B33" location="'Fresh pears'!A1" display="Fresh pears" xr:uid="{00000000-0004-0000-0000-00001A000000}"/>
    <hyperlink ref="B34" location="'Fresh pineapple'!A1" display="Fresh pineapple" xr:uid="{00000000-0004-0000-0000-00001B000000}"/>
    <hyperlink ref="B31" location="'Fresh papaya'!A1" display="Fresh papaya" xr:uid="{00000000-0004-0000-0000-00001C000000}"/>
    <hyperlink ref="B35" location="'Fresh plums'!A1" display="Fresh plums" xr:uid="{00000000-0004-0000-0000-00001D000000}"/>
    <hyperlink ref="B37" location="'Fresh strawberries'!A1" display="Fresh strawberries" xr:uid="{00000000-0004-0000-0000-00001E000000}"/>
    <hyperlink ref="B44" location="'Canned sweet cherries'!A1" display="Canned sweet cherries" xr:uid="{00000000-0004-0000-0000-00001F000000}"/>
    <hyperlink ref="B46" location="'Canned peaches'!A1" display="Canned peaches" xr:uid="{00000000-0004-0000-0000-000020000000}"/>
    <hyperlink ref="B47" location="'Canned pears'!A1" display="Canned pears" xr:uid="{00000000-0004-0000-0000-000021000000}"/>
    <hyperlink ref="B48" location="'Canned pineapple'!A1" display="Canned pinapple" xr:uid="{00000000-0004-0000-0000-000022000000}"/>
    <hyperlink ref="B50" location="'Canned olives'!A1" display="Canned olives" xr:uid="{00000000-0004-0000-0000-000023000000}"/>
    <hyperlink ref="B52" location="'Frozen fruit'!A1" display="Total frozen fruit" xr:uid="{00000000-0004-0000-0000-000024000000}"/>
    <hyperlink ref="B54" location="'Frozen berries'!A1" display="Total frozen berries" xr:uid="{00000000-0004-0000-0000-000025000000}"/>
    <hyperlink ref="B55" location="'Frozen blackberries'!A1" display="Frozen blackberries" xr:uid="{00000000-0004-0000-0000-000026000000}"/>
    <hyperlink ref="B57:B63" location="'Canned olives'!A1" display="Canned olives" xr:uid="{00000000-0004-0000-0000-000027000000}"/>
    <hyperlink ref="B56" location="'Frozen blueberries'!A1" display="Frozen blueberries" xr:uid="{00000000-0004-0000-0000-000028000000}"/>
    <hyperlink ref="B57" location="'Frozen raspberries'!A1" display="Frozen raspberries" xr:uid="{00000000-0004-0000-0000-000029000000}"/>
    <hyperlink ref="B58" location="'Frozen strawberries'!A1" display="Frozen strawberroes" xr:uid="{00000000-0004-0000-0000-00002A000000}"/>
    <hyperlink ref="B59" location="'Frozen other berries'!A1" display="Other frozen berries" xr:uid="{00000000-0004-0000-0000-00002B000000}"/>
    <hyperlink ref="B61" location="'Frozen other fruit'!A1" display="Total other frozen fruit" xr:uid="{00000000-0004-0000-0000-00002C000000}"/>
    <hyperlink ref="B62" location="'Frozen apples'!A1" display="Frozen apples" xr:uid="{00000000-0004-0000-0000-00002D000000}"/>
    <hyperlink ref="B63" location="'Frozen apricots'!A1" display="Frozen apricots" xr:uid="{00000000-0004-0000-0000-00002E000000}"/>
    <hyperlink ref="B65" location="'Frozen tart cherries'!A1" display="Frozen tart cherries" xr:uid="{00000000-0004-0000-0000-00002F000000}"/>
    <hyperlink ref="B66" location="'Frozen peaches'!A1" display="Frozen peaches" xr:uid="{00000000-0004-0000-0000-000030000000}"/>
    <hyperlink ref="G10:G15" location="'Canned olives'!A1" display="Canned olives" xr:uid="{00000000-0004-0000-0000-000031000000}"/>
    <hyperlink ref="G16:G22" location="'Canned olives'!A1" display="Canned olives" xr:uid="{00000000-0004-0000-0000-000032000000}"/>
    <hyperlink ref="G7" location="'Dried fruit'!A1" display="Total dried fruit" xr:uid="{00000000-0004-0000-0000-000033000000}"/>
    <hyperlink ref="G9" location="'Dried apples'!A1" display="Dried apples" xr:uid="{00000000-0004-0000-0000-000034000000}"/>
    <hyperlink ref="G10" location="'Dried apricots'!A1" display="Dried apricots" xr:uid="{00000000-0004-0000-0000-000035000000}"/>
    <hyperlink ref="G11" location="'Dried dates'!A1" display="Dried dates" xr:uid="{00000000-0004-0000-0000-000036000000}"/>
    <hyperlink ref="G12" location="'Dried figs'!A1" display="Dried figs" xr:uid="{00000000-0004-0000-0000-000037000000}"/>
    <hyperlink ref="G13" location="'Dried peaches'!A1" display="Dried peaches" xr:uid="{00000000-0004-0000-0000-000038000000}"/>
    <hyperlink ref="G14" location="'Dried pears'!A1" display="Dried pears" xr:uid="{00000000-0004-0000-0000-000039000000}"/>
    <hyperlink ref="G15" location="'Dried plums'!A1" display="Dried plums" xr:uid="{00000000-0004-0000-0000-00003A000000}"/>
    <hyperlink ref="G16" location="Raisins!A1" display="Raisins" xr:uid="{00000000-0004-0000-0000-00003B000000}"/>
    <hyperlink ref="G25" location="'Orange juice'!A1" display="Orange juice" xr:uid="{00000000-0004-0000-0000-00003C000000}"/>
    <hyperlink ref="G24" location="'Lime juice'!A1" display="Lime juice" xr:uid="{00000000-0004-0000-0000-00003D000000}"/>
    <hyperlink ref="G23" location="'Lemon juice'!A1" display="Lemon juice" xr:uid="{00000000-0004-0000-0000-00003E000000}"/>
    <hyperlink ref="G27" location="'Noncitrus juice'!A1" display="Total noncitrus juice" xr:uid="{00000000-0004-0000-0000-00003F000000}"/>
    <hyperlink ref="G28:G31" location="'Canned olives'!A1" display="Canned olives" xr:uid="{00000000-0004-0000-0000-000040000000}"/>
    <hyperlink ref="G32" location="'Prune juice'!A1" display="Prune juice" xr:uid="{00000000-0004-0000-0000-000041000000}"/>
    <hyperlink ref="G19" location="Juice!A1" display="Total fruit juice" xr:uid="{00000000-0004-0000-0000-000042000000}"/>
    <hyperlink ref="G21" location="'Citrus juice'!A1" display="Total citrus juice" xr:uid="{00000000-0004-0000-0000-000043000000}"/>
    <hyperlink ref="G22" location="'Grapefruit juice'!A1" display="Grapefruit juice" xr:uid="{00000000-0004-0000-0000-000044000000}"/>
    <hyperlink ref="G28" location="'Apple juice'!A1" display="Apple juice" xr:uid="{00000000-0004-0000-0000-000045000000}"/>
    <hyperlink ref="G29" location="'Cranberry juice'!A1" display="Cranberry juice" xr:uid="{00000000-0004-0000-0000-000046000000}"/>
    <hyperlink ref="G30" location="'Grape juice'!A1" display="Grape juice" xr:uid="{00000000-0004-0000-0000-000047000000}"/>
    <hyperlink ref="G31" location="'Pineapple juice'!A1" display="Pineapple juice" xr:uid="{00000000-0004-0000-0000-000048000000}"/>
    <hyperlink ref="B32" location="'Fresh peaches'!A1" display="Fresh peaches" xr:uid="{00000000-0004-0000-0000-000049000000}"/>
    <hyperlink ref="B23:C23" location="'Fresh blueberries'!A1" display="Fresh blueberries" xr:uid="{00000000-0004-0000-0000-00004A000000}"/>
    <hyperlink ref="B67" location="'Frozen plums'!A1" display="Frozen plums" xr:uid="{00000000-0004-0000-0000-00004B000000}"/>
    <hyperlink ref="B64" location="'Frozen sweet cherries'!A1" display="Frozen sweet cherries" xr:uid="{00000000-0004-0000-0000-00004C000000}"/>
    <hyperlink ref="B45" location="'Canned tart cherries'!A1" display="Canned tart cherries" xr:uid="{00000000-0004-0000-0000-00004D000000}"/>
    <hyperlink ref="B36" location="'Fresh raspberries'!A1" display="Fresh raspberries" xr:uid="{00000000-0004-0000-0000-00004E000000}"/>
  </hyperlinks>
  <pageMargins left="0.75" right="0.75" top="0.46" bottom="0.39" header="0.39" footer="0.3"/>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115</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0.45208044788638985</v>
      </c>
      <c r="C5" s="21">
        <v>6</v>
      </c>
      <c r="D5" s="20">
        <f t="shared" ref="D5:D46" si="0">+B5-B5*(C5/100)</f>
        <v>0.42495562101320644</v>
      </c>
      <c r="E5" s="21">
        <v>9.3232931258867566</v>
      </c>
      <c r="F5" s="21">
        <f t="shared" ref="F5:F46" si="1">+(D5-D5*(E5)/100)</f>
        <v>0.38533576281121279</v>
      </c>
      <c r="G5" s="21">
        <v>26</v>
      </c>
      <c r="H5" s="21">
        <f>F5-(F5*G5/100)</f>
        <v>0.28514846448029746</v>
      </c>
      <c r="I5" s="21">
        <v>32</v>
      </c>
      <c r="J5" s="22">
        <f t="shared" ref="J5:J46" si="2">100-(K5/B5*100)</f>
        <v>57.109192234889441</v>
      </c>
      <c r="K5" s="23">
        <f>+H5-H5*I5/100</f>
        <v>0.19390095584660227</v>
      </c>
      <c r="L5" s="23">
        <f t="shared" ref="L5:L46" si="3">+(K5/365)*16</f>
        <v>8.4997679275222917E-3</v>
      </c>
      <c r="M5" s="23">
        <f t="shared" ref="M5:M37" si="4">+L5*28.3495</f>
        <v>0.24096417086129321</v>
      </c>
      <c r="N5" s="21">
        <v>237</v>
      </c>
      <c r="O5" s="21">
        <v>148</v>
      </c>
      <c r="P5" s="21">
        <f t="shared" ref="P5:P46" si="5">+Q5*N5</f>
        <v>0.38586830063598981</v>
      </c>
      <c r="Q5" s="23">
        <f t="shared" ref="Q5:Q46" si="6">+M5/O5</f>
        <v>1.6281362896033325E-3</v>
      </c>
      <c r="R5" s="24"/>
    </row>
    <row r="6" spans="1:22" x14ac:dyDescent="0.25">
      <c r="A6" s="25">
        <v>1971</v>
      </c>
      <c r="B6" s="26">
        <v>0.83068077299059528</v>
      </c>
      <c r="C6" s="27">
        <v>6</v>
      </c>
      <c r="D6" s="26">
        <f t="shared" si="0"/>
        <v>0.78083992661115953</v>
      </c>
      <c r="E6" s="27">
        <v>9.3232931258867566</v>
      </c>
      <c r="F6" s="27">
        <f t="shared" si="1"/>
        <v>0.70803993140924204</v>
      </c>
      <c r="G6" s="27">
        <v>26</v>
      </c>
      <c r="H6" s="27">
        <f t="shared" ref="H6:H50" si="7">F6-(F6*G6/100)</f>
        <v>0.5239495492428391</v>
      </c>
      <c r="I6" s="27">
        <v>32</v>
      </c>
      <c r="J6" s="28">
        <f t="shared" si="2"/>
        <v>57.109192234889441</v>
      </c>
      <c r="K6" s="29">
        <f t="shared" ref="K6:K50" si="8">+H6-H6*I6/100</f>
        <v>0.35628569348513062</v>
      </c>
      <c r="L6" s="29">
        <f t="shared" si="3"/>
        <v>1.5618003002087917E-2</v>
      </c>
      <c r="M6" s="29">
        <f t="shared" si="4"/>
        <v>0.44276257610769137</v>
      </c>
      <c r="N6" s="27">
        <v>237</v>
      </c>
      <c r="O6" s="27">
        <v>148</v>
      </c>
      <c r="P6" s="27">
        <f t="shared" si="5"/>
        <v>0.70901844957785709</v>
      </c>
      <c r="Q6" s="29">
        <f t="shared" si="6"/>
        <v>2.9916390277546713E-3</v>
      </c>
      <c r="R6" s="24"/>
    </row>
    <row r="7" spans="1:22" x14ac:dyDescent="0.25">
      <c r="A7" s="25">
        <v>1972</v>
      </c>
      <c r="B7" s="26">
        <v>0.4325951899988566</v>
      </c>
      <c r="C7" s="27">
        <v>6</v>
      </c>
      <c r="D7" s="26">
        <f t="shared" si="0"/>
        <v>0.40663947859892519</v>
      </c>
      <c r="E7" s="27">
        <v>9.3232931258867566</v>
      </c>
      <c r="F7" s="27">
        <f t="shared" si="1"/>
        <v>0.36872728804356986</v>
      </c>
      <c r="G7" s="27">
        <v>26</v>
      </c>
      <c r="H7" s="27">
        <f t="shared" si="7"/>
        <v>0.27285819315224169</v>
      </c>
      <c r="I7" s="27">
        <v>32</v>
      </c>
      <c r="J7" s="28">
        <f t="shared" si="2"/>
        <v>57.109192234889441</v>
      </c>
      <c r="K7" s="29">
        <f t="shared" si="8"/>
        <v>0.18554357134352434</v>
      </c>
      <c r="L7" s="29">
        <f t="shared" si="3"/>
        <v>8.1334168260175053E-3</v>
      </c>
      <c r="M7" s="29">
        <f t="shared" si="4"/>
        <v>0.23057830030918325</v>
      </c>
      <c r="N7" s="27">
        <v>237</v>
      </c>
      <c r="O7" s="27">
        <v>148</v>
      </c>
      <c r="P7" s="27">
        <f t="shared" si="5"/>
        <v>0.3692368727924083</v>
      </c>
      <c r="Q7" s="29">
        <f t="shared" si="6"/>
        <v>1.5579614885755625E-3</v>
      </c>
      <c r="R7" s="24"/>
    </row>
    <row r="8" spans="1:22" x14ac:dyDescent="0.25">
      <c r="A8" s="25">
        <v>1973</v>
      </c>
      <c r="B8" s="26">
        <v>0.71162621691386407</v>
      </c>
      <c r="C8" s="27">
        <v>6</v>
      </c>
      <c r="D8" s="26">
        <f t="shared" si="0"/>
        <v>0.66892864389903228</v>
      </c>
      <c r="E8" s="27">
        <v>9.3232931258867566</v>
      </c>
      <c r="F8" s="27">
        <f t="shared" si="1"/>
        <v>0.60656246562530636</v>
      </c>
      <c r="G8" s="27">
        <v>26</v>
      </c>
      <c r="H8" s="27">
        <f t="shared" si="7"/>
        <v>0.44885622456272667</v>
      </c>
      <c r="I8" s="27">
        <v>32</v>
      </c>
      <c r="J8" s="28">
        <f t="shared" si="2"/>
        <v>57.109192234889441</v>
      </c>
      <c r="K8" s="29">
        <f t="shared" si="8"/>
        <v>0.30522223270265414</v>
      </c>
      <c r="L8" s="29">
        <f t="shared" si="3"/>
        <v>1.3379604721212236E-2</v>
      </c>
      <c r="M8" s="29">
        <f t="shared" si="4"/>
        <v>0.37930510404400625</v>
      </c>
      <c r="N8" s="27">
        <v>237</v>
      </c>
      <c r="O8" s="27">
        <v>148</v>
      </c>
      <c r="P8" s="27">
        <f t="shared" si="5"/>
        <v>0.60740074093533425</v>
      </c>
      <c r="Q8" s="29">
        <f t="shared" si="6"/>
        <v>2.5628723246216636E-3</v>
      </c>
      <c r="R8" s="24"/>
    </row>
    <row r="9" spans="1:22" x14ac:dyDescent="0.25">
      <c r="A9" s="25">
        <v>1974</v>
      </c>
      <c r="B9" s="26">
        <v>1.2457096897883602</v>
      </c>
      <c r="C9" s="27">
        <v>6</v>
      </c>
      <c r="D9" s="26">
        <f t="shared" si="0"/>
        <v>1.1709671084010584</v>
      </c>
      <c r="E9" s="27">
        <v>9.3232931258867566</v>
      </c>
      <c r="F9" s="27">
        <f t="shared" si="1"/>
        <v>1.0617944124771077</v>
      </c>
      <c r="G9" s="27">
        <v>26</v>
      </c>
      <c r="H9" s="27">
        <f t="shared" si="7"/>
        <v>0.78572786523305971</v>
      </c>
      <c r="I9" s="27">
        <v>32</v>
      </c>
      <c r="J9" s="28">
        <f t="shared" si="2"/>
        <v>57.109192234889441</v>
      </c>
      <c r="K9" s="29">
        <f t="shared" si="8"/>
        <v>0.53429494835848068</v>
      </c>
      <c r="L9" s="29">
        <f t="shared" si="3"/>
        <v>2.3421148421193673E-2</v>
      </c>
      <c r="M9" s="29">
        <f t="shared" si="4"/>
        <v>0.66397784716663</v>
      </c>
      <c r="N9" s="27">
        <v>237</v>
      </c>
      <c r="O9" s="27">
        <v>148</v>
      </c>
      <c r="P9" s="27">
        <f t="shared" si="5"/>
        <v>1.063261822827644</v>
      </c>
      <c r="Q9" s="29">
        <f t="shared" si="6"/>
        <v>4.4863368051799328E-3</v>
      </c>
      <c r="R9" s="24"/>
    </row>
    <row r="10" spans="1:22" x14ac:dyDescent="0.25">
      <c r="A10" s="25">
        <v>1975</v>
      </c>
      <c r="B10" s="26">
        <v>0.73249896977862961</v>
      </c>
      <c r="C10" s="27">
        <v>6</v>
      </c>
      <c r="D10" s="26">
        <f t="shared" si="0"/>
        <v>0.68854903159191183</v>
      </c>
      <c r="E10" s="27">
        <v>9.3232931258867566</v>
      </c>
      <c r="F10" s="27">
        <f t="shared" si="1"/>
        <v>0.6243535870611433</v>
      </c>
      <c r="G10" s="27">
        <v>26</v>
      </c>
      <c r="H10" s="27">
        <f t="shared" si="7"/>
        <v>0.46202165442524601</v>
      </c>
      <c r="I10" s="27">
        <v>32</v>
      </c>
      <c r="J10" s="28">
        <f t="shared" si="2"/>
        <v>57.109192234889441</v>
      </c>
      <c r="K10" s="29">
        <f t="shared" si="8"/>
        <v>0.31417472500916732</v>
      </c>
      <c r="L10" s="29">
        <f t="shared" si="3"/>
        <v>1.3772042740127883E-2</v>
      </c>
      <c r="M10" s="29">
        <f t="shared" si="4"/>
        <v>0.39043052566125541</v>
      </c>
      <c r="N10" s="27">
        <v>237</v>
      </c>
      <c r="O10" s="27">
        <v>148</v>
      </c>
      <c r="P10" s="27">
        <f t="shared" si="5"/>
        <v>0.62521644987646985</v>
      </c>
      <c r="Q10" s="29">
        <f t="shared" si="6"/>
        <v>2.6380440923057798E-3</v>
      </c>
      <c r="R10" s="24"/>
    </row>
    <row r="11" spans="1:22" x14ac:dyDescent="0.25">
      <c r="A11" s="19">
        <v>1976</v>
      </c>
      <c r="B11" s="20">
        <v>1.1878826793863371</v>
      </c>
      <c r="C11" s="21">
        <v>6</v>
      </c>
      <c r="D11" s="20">
        <f t="shared" si="0"/>
        <v>1.1166097186231569</v>
      </c>
      <c r="E11" s="21">
        <v>9.3232931258867566</v>
      </c>
      <c r="F11" s="21">
        <f t="shared" si="1"/>
        <v>1.0125049214837807</v>
      </c>
      <c r="G11" s="21">
        <v>26</v>
      </c>
      <c r="H11" s="21">
        <f t="shared" si="7"/>
        <v>0.7492536418979977</v>
      </c>
      <c r="I11" s="21">
        <v>32</v>
      </c>
      <c r="J11" s="22">
        <f t="shared" si="2"/>
        <v>57.109192234889441</v>
      </c>
      <c r="K11" s="23">
        <f t="shared" si="8"/>
        <v>0.50949247649063845</v>
      </c>
      <c r="L11" s="23">
        <f t="shared" si="3"/>
        <v>2.2333916777671822E-2</v>
      </c>
      <c r="M11" s="23">
        <f t="shared" si="4"/>
        <v>0.6331553736886073</v>
      </c>
      <c r="N11" s="21">
        <v>237</v>
      </c>
      <c r="O11" s="21">
        <v>148</v>
      </c>
      <c r="P11" s="21">
        <f t="shared" si="5"/>
        <v>1.0139042132716212</v>
      </c>
      <c r="Q11" s="23">
        <f t="shared" si="6"/>
        <v>4.2780768492473465E-3</v>
      </c>
      <c r="R11" s="24"/>
    </row>
    <row r="12" spans="1:22" x14ac:dyDescent="0.25">
      <c r="A12" s="19">
        <v>1977</v>
      </c>
      <c r="B12" s="20">
        <v>1.1342223675189227</v>
      </c>
      <c r="C12" s="21">
        <v>6</v>
      </c>
      <c r="D12" s="20">
        <f t="shared" si="0"/>
        <v>1.0661690254677874</v>
      </c>
      <c r="E12" s="21">
        <v>9.3232931258867566</v>
      </c>
      <c r="F12" s="21">
        <f t="shared" si="1"/>
        <v>0.96676696200601531</v>
      </c>
      <c r="G12" s="21">
        <v>26</v>
      </c>
      <c r="H12" s="21">
        <f t="shared" si="7"/>
        <v>0.71540755188445138</v>
      </c>
      <c r="I12" s="21">
        <v>32</v>
      </c>
      <c r="J12" s="22">
        <f t="shared" si="2"/>
        <v>57.109192234889441</v>
      </c>
      <c r="K12" s="23">
        <f t="shared" si="8"/>
        <v>0.48647713528142694</v>
      </c>
      <c r="L12" s="23">
        <f t="shared" si="3"/>
        <v>2.1325025108226935E-2</v>
      </c>
      <c r="M12" s="23">
        <f t="shared" si="4"/>
        <v>0.60455379930567943</v>
      </c>
      <c r="N12" s="21">
        <v>237</v>
      </c>
      <c r="O12" s="21">
        <v>148</v>
      </c>
      <c r="P12" s="21">
        <f t="shared" si="5"/>
        <v>0.96810304348274356</v>
      </c>
      <c r="Q12" s="23">
        <f t="shared" si="6"/>
        <v>4.0848229682816182E-3</v>
      </c>
      <c r="R12" s="24"/>
    </row>
    <row r="13" spans="1:22" x14ac:dyDescent="0.25">
      <c r="A13" s="19">
        <v>1978</v>
      </c>
      <c r="B13" s="20">
        <v>1.2700765999505808</v>
      </c>
      <c r="C13" s="21">
        <v>6</v>
      </c>
      <c r="D13" s="20">
        <f t="shared" si="0"/>
        <v>1.193872003953546</v>
      </c>
      <c r="E13" s="21">
        <v>9.3232931258867566</v>
      </c>
      <c r="F13" s="21">
        <f t="shared" si="1"/>
        <v>1.0825638174770587</v>
      </c>
      <c r="G13" s="21">
        <v>26</v>
      </c>
      <c r="H13" s="21">
        <f t="shared" si="7"/>
        <v>0.80109722493302349</v>
      </c>
      <c r="I13" s="21">
        <v>32</v>
      </c>
      <c r="J13" s="22">
        <f t="shared" si="2"/>
        <v>57.109192234889434</v>
      </c>
      <c r="K13" s="23">
        <f t="shared" si="8"/>
        <v>0.54474611295445596</v>
      </c>
      <c r="L13" s="23">
        <f t="shared" si="3"/>
        <v>2.3879281663756975E-2</v>
      </c>
      <c r="M13" s="23">
        <f t="shared" si="4"/>
        <v>0.67696569552667829</v>
      </c>
      <c r="N13" s="21">
        <v>237</v>
      </c>
      <c r="O13" s="21">
        <v>148</v>
      </c>
      <c r="P13" s="21">
        <f t="shared" si="5"/>
        <v>1.0840599313501538</v>
      </c>
      <c r="Q13" s="23">
        <f t="shared" si="6"/>
        <v>4.5740925373424206E-3</v>
      </c>
      <c r="R13" s="24"/>
    </row>
    <row r="14" spans="1:22" x14ac:dyDescent="0.25">
      <c r="A14" s="19">
        <v>1979</v>
      </c>
      <c r="B14" s="20">
        <v>0.85445779920463893</v>
      </c>
      <c r="C14" s="21">
        <v>6</v>
      </c>
      <c r="D14" s="20">
        <f t="shared" si="0"/>
        <v>0.80319033125236061</v>
      </c>
      <c r="E14" s="21">
        <v>9.3232931258867566</v>
      </c>
      <c r="F14" s="21">
        <f t="shared" si="1"/>
        <v>0.72830654231092218</v>
      </c>
      <c r="G14" s="21">
        <v>26</v>
      </c>
      <c r="H14" s="21">
        <f t="shared" si="7"/>
        <v>0.53894684131008241</v>
      </c>
      <c r="I14" s="21">
        <v>32</v>
      </c>
      <c r="J14" s="22">
        <f t="shared" si="2"/>
        <v>57.109192234889441</v>
      </c>
      <c r="K14" s="23">
        <f t="shared" si="8"/>
        <v>0.36648385209085604</v>
      </c>
      <c r="L14" s="23">
        <f t="shared" si="3"/>
        <v>1.6065045571106017E-2</v>
      </c>
      <c r="M14" s="23">
        <f t="shared" si="4"/>
        <v>0.45543600941807</v>
      </c>
      <c r="N14" s="21">
        <v>237</v>
      </c>
      <c r="O14" s="21">
        <v>148</v>
      </c>
      <c r="P14" s="21">
        <f t="shared" si="5"/>
        <v>0.72931306913569316</v>
      </c>
      <c r="Q14" s="23">
        <f t="shared" si="6"/>
        <v>3.0772703339058782E-3</v>
      </c>
      <c r="R14" s="24"/>
    </row>
    <row r="15" spans="1:22" x14ac:dyDescent="0.25">
      <c r="A15" s="19">
        <v>1980</v>
      </c>
      <c r="B15" s="20">
        <v>2.0985746028121515</v>
      </c>
      <c r="C15" s="21">
        <v>6</v>
      </c>
      <c r="D15" s="20">
        <f t="shared" si="0"/>
        <v>1.9726601266434223</v>
      </c>
      <c r="E15" s="21">
        <v>9.3232931258867566</v>
      </c>
      <c r="F15" s="21">
        <f t="shared" si="1"/>
        <v>1.7887432406589672</v>
      </c>
      <c r="G15" s="21">
        <v>26</v>
      </c>
      <c r="H15" s="21">
        <f t="shared" si="7"/>
        <v>1.3236699980876356</v>
      </c>
      <c r="I15" s="21">
        <v>32</v>
      </c>
      <c r="J15" s="22">
        <f t="shared" si="2"/>
        <v>57.109192234889441</v>
      </c>
      <c r="K15" s="23">
        <f t="shared" si="8"/>
        <v>0.90009559869959221</v>
      </c>
      <c r="L15" s="23">
        <f t="shared" si="3"/>
        <v>3.9456245422447876E-2</v>
      </c>
      <c r="M15" s="23">
        <f t="shared" si="4"/>
        <v>1.1185648296036861</v>
      </c>
      <c r="N15" s="21">
        <v>237</v>
      </c>
      <c r="O15" s="21">
        <v>148</v>
      </c>
      <c r="P15" s="21">
        <f t="shared" si="5"/>
        <v>1.7912153014599568</v>
      </c>
      <c r="Q15" s="23">
        <f t="shared" si="6"/>
        <v>7.5578704702951765E-3</v>
      </c>
      <c r="R15" s="24"/>
    </row>
    <row r="16" spans="1:22" x14ac:dyDescent="0.25">
      <c r="A16" s="25">
        <v>1981</v>
      </c>
      <c r="B16" s="26">
        <v>1.5611003365714931</v>
      </c>
      <c r="C16" s="27">
        <v>6</v>
      </c>
      <c r="D16" s="26">
        <f t="shared" si="0"/>
        <v>1.4674343163772035</v>
      </c>
      <c r="E16" s="27">
        <v>9.3232931258867566</v>
      </c>
      <c r="F16" s="27">
        <f t="shared" si="1"/>
        <v>1.3306211136315043</v>
      </c>
      <c r="G16" s="27">
        <v>26</v>
      </c>
      <c r="H16" s="27">
        <f t="shared" si="7"/>
        <v>0.98465962408731311</v>
      </c>
      <c r="I16" s="27">
        <v>32</v>
      </c>
      <c r="J16" s="28">
        <f t="shared" si="2"/>
        <v>57.109192234889449</v>
      </c>
      <c r="K16" s="29">
        <f t="shared" si="8"/>
        <v>0.66956854437937285</v>
      </c>
      <c r="L16" s="29">
        <f t="shared" si="3"/>
        <v>2.9350949890602645E-2</v>
      </c>
      <c r="M16" s="29">
        <f t="shared" si="4"/>
        <v>0.83208475392363968</v>
      </c>
      <c r="N16" s="27">
        <v>237</v>
      </c>
      <c r="O16" s="27">
        <v>148</v>
      </c>
      <c r="P16" s="27">
        <f t="shared" si="5"/>
        <v>1.332460045134477</v>
      </c>
      <c r="Q16" s="29">
        <f t="shared" si="6"/>
        <v>5.6221942832678359E-3</v>
      </c>
      <c r="R16" s="24"/>
    </row>
    <row r="17" spans="1:18" x14ac:dyDescent="0.25">
      <c r="A17" s="25">
        <v>1982</v>
      </c>
      <c r="B17" s="26">
        <v>1.8575464709631853</v>
      </c>
      <c r="C17" s="27">
        <v>6</v>
      </c>
      <c r="D17" s="26">
        <f t="shared" si="0"/>
        <v>1.7460936827053941</v>
      </c>
      <c r="E17" s="27">
        <v>9.3232931258867566</v>
      </c>
      <c r="F17" s="27">
        <f t="shared" si="1"/>
        <v>1.5833002504141791</v>
      </c>
      <c r="G17" s="27">
        <v>26</v>
      </c>
      <c r="H17" s="27">
        <f t="shared" si="7"/>
        <v>1.1716421853064927</v>
      </c>
      <c r="I17" s="27">
        <v>32</v>
      </c>
      <c r="J17" s="28">
        <f t="shared" si="2"/>
        <v>57.109192234889441</v>
      </c>
      <c r="K17" s="29">
        <f t="shared" si="8"/>
        <v>0.79671668600841494</v>
      </c>
      <c r="L17" s="29">
        <f t="shared" si="3"/>
        <v>3.4924567057903123E-2</v>
      </c>
      <c r="M17" s="29">
        <f t="shared" si="4"/>
        <v>0.99009401380802453</v>
      </c>
      <c r="N17" s="27">
        <v>237</v>
      </c>
      <c r="O17" s="27">
        <v>148</v>
      </c>
      <c r="P17" s="27">
        <f t="shared" si="5"/>
        <v>1.5854883869763636</v>
      </c>
      <c r="Q17" s="29">
        <f t="shared" si="6"/>
        <v>6.6898244176217874E-3</v>
      </c>
      <c r="R17" s="24"/>
    </row>
    <row r="18" spans="1:18" x14ac:dyDescent="0.25">
      <c r="A18" s="25">
        <v>1983</v>
      </c>
      <c r="B18" s="26">
        <v>2.2069336383462725</v>
      </c>
      <c r="C18" s="27">
        <v>6</v>
      </c>
      <c r="D18" s="26">
        <f t="shared" si="0"/>
        <v>2.074517620045496</v>
      </c>
      <c r="E18" s="27">
        <v>9.3232931258867566</v>
      </c>
      <c r="F18" s="27">
        <f t="shared" si="1"/>
        <v>1.8811042613804847</v>
      </c>
      <c r="G18" s="27">
        <v>26</v>
      </c>
      <c r="H18" s="27">
        <f t="shared" si="7"/>
        <v>1.3920171534215586</v>
      </c>
      <c r="I18" s="27">
        <v>32</v>
      </c>
      <c r="J18" s="28">
        <f t="shared" si="2"/>
        <v>57.109192234889449</v>
      </c>
      <c r="K18" s="29">
        <f t="shared" si="8"/>
        <v>0.94657166432665985</v>
      </c>
      <c r="L18" s="29">
        <f t="shared" si="3"/>
        <v>4.1493552408839882E-2</v>
      </c>
      <c r="M18" s="29">
        <f t="shared" si="4"/>
        <v>1.1763214640144062</v>
      </c>
      <c r="N18" s="27">
        <v>237</v>
      </c>
      <c r="O18" s="27">
        <v>148</v>
      </c>
      <c r="P18" s="27">
        <f t="shared" si="5"/>
        <v>1.8837039660230694</v>
      </c>
      <c r="Q18" s="29">
        <f t="shared" si="6"/>
        <v>7.9481180000973393E-3</v>
      </c>
      <c r="R18" s="24"/>
    </row>
    <row r="19" spans="1:18" x14ac:dyDescent="0.25">
      <c r="A19" s="25">
        <v>1984</v>
      </c>
      <c r="B19" s="26">
        <v>1.8400832670468967</v>
      </c>
      <c r="C19" s="27">
        <v>6</v>
      </c>
      <c r="D19" s="26">
        <f t="shared" si="0"/>
        <v>1.729678271024083</v>
      </c>
      <c r="E19" s="27">
        <v>9.3232931258867566</v>
      </c>
      <c r="F19" s="27">
        <f t="shared" si="1"/>
        <v>1.5684152956817377</v>
      </c>
      <c r="G19" s="27">
        <v>26</v>
      </c>
      <c r="H19" s="27">
        <f t="shared" si="7"/>
        <v>1.1606273188044858</v>
      </c>
      <c r="I19" s="27">
        <v>32</v>
      </c>
      <c r="J19" s="28">
        <f t="shared" si="2"/>
        <v>57.109192234889449</v>
      </c>
      <c r="K19" s="29">
        <f t="shared" si="8"/>
        <v>0.78922657678705033</v>
      </c>
      <c r="L19" s="29">
        <f t="shared" si="3"/>
        <v>3.4596233502993984E-2</v>
      </c>
      <c r="M19" s="29">
        <f t="shared" si="4"/>
        <v>0.98078592169312795</v>
      </c>
      <c r="N19" s="27">
        <v>237</v>
      </c>
      <c r="O19" s="27">
        <v>148</v>
      </c>
      <c r="P19" s="27">
        <f t="shared" si="5"/>
        <v>1.570582861089671</v>
      </c>
      <c r="Q19" s="29">
        <f t="shared" si="6"/>
        <v>6.6269319033319457E-3</v>
      </c>
      <c r="R19" s="24"/>
    </row>
    <row r="20" spans="1:18" x14ac:dyDescent="0.25">
      <c r="A20" s="25">
        <v>1985</v>
      </c>
      <c r="B20" s="26">
        <v>1.5155200322058489</v>
      </c>
      <c r="C20" s="27">
        <v>6</v>
      </c>
      <c r="D20" s="26">
        <f t="shared" si="0"/>
        <v>1.4245888302734979</v>
      </c>
      <c r="E20" s="27">
        <v>9.3232931258867602</v>
      </c>
      <c r="F20" s="27">
        <f t="shared" si="1"/>
        <v>1.2917702377884583</v>
      </c>
      <c r="G20" s="27">
        <v>26</v>
      </c>
      <c r="H20" s="27">
        <f t="shared" si="7"/>
        <v>0.95590997596345928</v>
      </c>
      <c r="I20" s="27">
        <v>32</v>
      </c>
      <c r="J20" s="28">
        <f t="shared" si="2"/>
        <v>57.109192234889441</v>
      </c>
      <c r="K20" s="29">
        <f t="shared" si="8"/>
        <v>0.65001878365515231</v>
      </c>
      <c r="L20" s="29">
        <f t="shared" si="3"/>
        <v>2.8493974078034074E-2</v>
      </c>
      <c r="M20" s="29">
        <f t="shared" si="4"/>
        <v>0.80778991812522694</v>
      </c>
      <c r="N20" s="27">
        <v>237</v>
      </c>
      <c r="O20" s="27">
        <v>148</v>
      </c>
      <c r="P20" s="27">
        <f t="shared" si="5"/>
        <v>1.2935554769978297</v>
      </c>
      <c r="Q20" s="29">
        <f t="shared" si="6"/>
        <v>5.4580399873326146E-3</v>
      </c>
      <c r="R20" s="24"/>
    </row>
    <row r="21" spans="1:18" x14ac:dyDescent="0.25">
      <c r="A21" s="19">
        <v>1986</v>
      </c>
      <c r="B21" s="20">
        <v>2.3702373977253366</v>
      </c>
      <c r="C21" s="21">
        <v>6</v>
      </c>
      <c r="D21" s="20">
        <f t="shared" si="0"/>
        <v>2.2280231538618165</v>
      </c>
      <c r="E21" s="21">
        <v>9.3232931258867566</v>
      </c>
      <c r="F21" s="21">
        <f t="shared" si="1"/>
        <v>2.0202980243146524</v>
      </c>
      <c r="G21" s="21">
        <v>26</v>
      </c>
      <c r="H21" s="21">
        <f t="shared" si="7"/>
        <v>1.4950205379928427</v>
      </c>
      <c r="I21" s="21">
        <v>32</v>
      </c>
      <c r="J21" s="22">
        <f t="shared" si="2"/>
        <v>57.109192234889441</v>
      </c>
      <c r="K21" s="23">
        <f t="shared" si="8"/>
        <v>1.0166139658351332</v>
      </c>
      <c r="L21" s="23">
        <f t="shared" si="3"/>
        <v>4.4563899872225018E-2</v>
      </c>
      <c r="M21" s="23">
        <f t="shared" si="4"/>
        <v>1.2633642794276432</v>
      </c>
      <c r="N21" s="21">
        <v>237</v>
      </c>
      <c r="O21" s="21">
        <v>148</v>
      </c>
      <c r="P21" s="21">
        <f t="shared" si="5"/>
        <v>2.0230900961104825</v>
      </c>
      <c r="Q21" s="23">
        <f t="shared" si="6"/>
        <v>8.536245131267859E-3</v>
      </c>
      <c r="R21" s="24"/>
    </row>
    <row r="22" spans="1:18" x14ac:dyDescent="0.25">
      <c r="A22" s="19">
        <v>1987</v>
      </c>
      <c r="B22" s="20">
        <v>1.5934663349862439</v>
      </c>
      <c r="C22" s="21">
        <v>6</v>
      </c>
      <c r="D22" s="20">
        <f t="shared" si="0"/>
        <v>1.4978583548870692</v>
      </c>
      <c r="E22" s="21">
        <v>9.3232931258867566</v>
      </c>
      <c r="F22" s="21">
        <f t="shared" si="1"/>
        <v>1.3582086298503626</v>
      </c>
      <c r="G22" s="21">
        <v>26</v>
      </c>
      <c r="H22" s="21">
        <f t="shared" si="7"/>
        <v>1.0050743860892684</v>
      </c>
      <c r="I22" s="21">
        <v>32</v>
      </c>
      <c r="J22" s="22">
        <f t="shared" si="2"/>
        <v>57.109192234889441</v>
      </c>
      <c r="K22" s="23">
        <f t="shared" si="8"/>
        <v>0.68345058254070246</v>
      </c>
      <c r="L22" s="23">
        <f t="shared" si="3"/>
        <v>2.9959477590825314E-2</v>
      </c>
      <c r="M22" s="23">
        <f t="shared" si="4"/>
        <v>0.84933620996110226</v>
      </c>
      <c r="N22" s="21">
        <v>237</v>
      </c>
      <c r="O22" s="21">
        <v>148</v>
      </c>
      <c r="P22" s="21">
        <f t="shared" si="5"/>
        <v>1.360085687572846</v>
      </c>
      <c r="Q22" s="23">
        <f t="shared" si="6"/>
        <v>5.7387581754128527E-3</v>
      </c>
      <c r="R22" s="24"/>
    </row>
    <row r="23" spans="1:18" x14ac:dyDescent="0.25">
      <c r="A23" s="19">
        <v>1988</v>
      </c>
      <c r="B23" s="20">
        <v>1.5741507870753937</v>
      </c>
      <c r="C23" s="21">
        <v>6</v>
      </c>
      <c r="D23" s="20">
        <f t="shared" si="0"/>
        <v>1.4797017398508701</v>
      </c>
      <c r="E23" s="21">
        <v>9.3232931258867566</v>
      </c>
      <c r="F23" s="21">
        <f t="shared" si="1"/>
        <v>1.3417448092557271</v>
      </c>
      <c r="G23" s="21">
        <v>26</v>
      </c>
      <c r="H23" s="21">
        <f t="shared" si="7"/>
        <v>0.99289115884923806</v>
      </c>
      <c r="I23" s="21">
        <v>32</v>
      </c>
      <c r="J23" s="22">
        <f t="shared" si="2"/>
        <v>57.109192234889441</v>
      </c>
      <c r="K23" s="23">
        <f t="shared" si="8"/>
        <v>0.67516598801748184</v>
      </c>
      <c r="L23" s="23">
        <f t="shared" si="3"/>
        <v>2.9596317282958109E-2</v>
      </c>
      <c r="M23" s="23">
        <f t="shared" si="4"/>
        <v>0.83904079681322086</v>
      </c>
      <c r="N23" s="21">
        <v>237</v>
      </c>
      <c r="O23" s="21">
        <v>148</v>
      </c>
      <c r="P23" s="21">
        <f t="shared" si="5"/>
        <v>1.3435991138157659</v>
      </c>
      <c r="Q23" s="23">
        <f t="shared" si="6"/>
        <v>5.6691945730623031E-3</v>
      </c>
      <c r="R23" s="24"/>
    </row>
    <row r="24" spans="1:18" x14ac:dyDescent="0.25">
      <c r="A24" s="19">
        <v>1989</v>
      </c>
      <c r="B24" s="20">
        <v>1.0828448059771492</v>
      </c>
      <c r="C24" s="21">
        <v>6</v>
      </c>
      <c r="D24" s="20">
        <f t="shared" si="0"/>
        <v>1.0178741176185202</v>
      </c>
      <c r="E24" s="21">
        <v>9.3232931258867566</v>
      </c>
      <c r="F24" s="21">
        <f t="shared" si="1"/>
        <v>0.92297472998041219</v>
      </c>
      <c r="G24" s="21">
        <v>26</v>
      </c>
      <c r="H24" s="21">
        <f t="shared" si="7"/>
        <v>0.68300130018550498</v>
      </c>
      <c r="I24" s="21">
        <v>32</v>
      </c>
      <c r="J24" s="22">
        <f t="shared" si="2"/>
        <v>57.109192234889449</v>
      </c>
      <c r="K24" s="23">
        <f t="shared" si="8"/>
        <v>0.46444088412614337</v>
      </c>
      <c r="L24" s="23">
        <f t="shared" si="3"/>
        <v>2.035905245484464E-2</v>
      </c>
      <c r="M24" s="23">
        <f t="shared" si="4"/>
        <v>0.57716895756861808</v>
      </c>
      <c r="N24" s="21">
        <v>237</v>
      </c>
      <c r="O24" s="21">
        <v>148</v>
      </c>
      <c r="P24" s="21">
        <f t="shared" si="5"/>
        <v>0.92425029016055738</v>
      </c>
      <c r="Q24" s="23">
        <f t="shared" si="6"/>
        <v>3.899790253842014E-3</v>
      </c>
      <c r="R24" s="24"/>
    </row>
    <row r="25" spans="1:18" x14ac:dyDescent="0.25">
      <c r="A25" s="19">
        <v>1990</v>
      </c>
      <c r="B25" s="20">
        <v>1.4236922904706317</v>
      </c>
      <c r="C25" s="21">
        <v>6</v>
      </c>
      <c r="D25" s="20">
        <f t="shared" si="0"/>
        <v>1.3382707530423938</v>
      </c>
      <c r="E25" s="21">
        <v>9.3232931258867566</v>
      </c>
      <c r="F25" s="21">
        <f t="shared" si="1"/>
        <v>1.2134998479182395</v>
      </c>
      <c r="G25" s="21">
        <v>26</v>
      </c>
      <c r="H25" s="21">
        <f t="shared" si="7"/>
        <v>0.89798988745949715</v>
      </c>
      <c r="I25" s="21">
        <v>32</v>
      </c>
      <c r="J25" s="22">
        <f t="shared" si="2"/>
        <v>57.109192234889441</v>
      </c>
      <c r="K25" s="23">
        <f t="shared" si="8"/>
        <v>0.61063312347245802</v>
      </c>
      <c r="L25" s="23">
        <f t="shared" si="3"/>
        <v>2.6767479385094051E-2</v>
      </c>
      <c r="M25" s="23">
        <f t="shared" si="4"/>
        <v>0.75884465682772373</v>
      </c>
      <c r="N25" s="21">
        <v>237</v>
      </c>
      <c r="O25" s="21">
        <v>148</v>
      </c>
      <c r="P25" s="21">
        <f t="shared" si="5"/>
        <v>1.2151769166768278</v>
      </c>
      <c r="Q25" s="23">
        <f t="shared" si="6"/>
        <v>5.1273287623494843E-3</v>
      </c>
      <c r="R25" s="24"/>
    </row>
    <row r="26" spans="1:18" x14ac:dyDescent="0.25">
      <c r="A26" s="25">
        <v>1991</v>
      </c>
      <c r="B26" s="26">
        <v>1.4431680559226487</v>
      </c>
      <c r="C26" s="27">
        <v>6</v>
      </c>
      <c r="D26" s="26">
        <f t="shared" si="0"/>
        <v>1.3565779725672897</v>
      </c>
      <c r="E26" s="27">
        <v>9.3232931258867566</v>
      </c>
      <c r="F26" s="27">
        <f t="shared" si="1"/>
        <v>1.2301002317036296</v>
      </c>
      <c r="G26" s="27">
        <v>26</v>
      </c>
      <c r="H26" s="27">
        <f t="shared" si="7"/>
        <v>0.9102741714606859</v>
      </c>
      <c r="I26" s="27">
        <v>32</v>
      </c>
      <c r="J26" s="28">
        <f t="shared" si="2"/>
        <v>57.109192234889441</v>
      </c>
      <c r="K26" s="29">
        <f t="shared" si="8"/>
        <v>0.61898643659326646</v>
      </c>
      <c r="L26" s="29">
        <f t="shared" si="3"/>
        <v>2.7133652015047298E-2</v>
      </c>
      <c r="M26" s="29">
        <f t="shared" si="4"/>
        <v>0.76922546780058332</v>
      </c>
      <c r="N26" s="27">
        <v>237</v>
      </c>
      <c r="O26" s="27">
        <v>148</v>
      </c>
      <c r="P26" s="27">
        <f t="shared" si="5"/>
        <v>1.2318002423563397</v>
      </c>
      <c r="Q26" s="29">
        <f t="shared" si="6"/>
        <v>5.1974693770309686E-3</v>
      </c>
      <c r="R26" s="24"/>
    </row>
    <row r="27" spans="1:18" x14ac:dyDescent="0.25">
      <c r="A27" s="25">
        <v>1992</v>
      </c>
      <c r="B27" s="26">
        <v>2.184706532655492</v>
      </c>
      <c r="C27" s="27">
        <v>6</v>
      </c>
      <c r="D27" s="26">
        <f t="shared" si="0"/>
        <v>2.0536241406961624</v>
      </c>
      <c r="E27" s="27">
        <v>9.3232931258867566</v>
      </c>
      <c r="F27" s="27">
        <f t="shared" si="1"/>
        <v>1.862158742355086</v>
      </c>
      <c r="G27" s="27">
        <v>26</v>
      </c>
      <c r="H27" s="27">
        <f t="shared" si="7"/>
        <v>1.3779974693427637</v>
      </c>
      <c r="I27" s="27">
        <v>32</v>
      </c>
      <c r="J27" s="28">
        <f t="shared" si="2"/>
        <v>57.109192234889441</v>
      </c>
      <c r="K27" s="29">
        <f t="shared" si="8"/>
        <v>0.93703827915307936</v>
      </c>
      <c r="L27" s="29">
        <f t="shared" si="3"/>
        <v>4.1075650593011701E-2</v>
      </c>
      <c r="M27" s="29">
        <f t="shared" si="4"/>
        <v>1.1644741564865853</v>
      </c>
      <c r="N27" s="27">
        <v>237</v>
      </c>
      <c r="O27" s="27">
        <v>148</v>
      </c>
      <c r="P27" s="27">
        <f t="shared" si="5"/>
        <v>1.8647322641035182</v>
      </c>
      <c r="Q27" s="29">
        <f t="shared" si="6"/>
        <v>7.8680686249093593E-3</v>
      </c>
      <c r="R27" s="24"/>
    </row>
    <row r="28" spans="1:18" x14ac:dyDescent="0.25">
      <c r="A28" s="25">
        <v>1993</v>
      </c>
      <c r="B28" s="26">
        <v>1.3429021536569901</v>
      </c>
      <c r="C28" s="27">
        <v>6</v>
      </c>
      <c r="D28" s="26">
        <f t="shared" si="0"/>
        <v>1.2623280244375708</v>
      </c>
      <c r="E28" s="27">
        <v>9.3232931258867566</v>
      </c>
      <c r="F28" s="27">
        <f t="shared" si="1"/>
        <v>1.1446374825090406</v>
      </c>
      <c r="G28" s="27">
        <v>26</v>
      </c>
      <c r="H28" s="27">
        <f t="shared" si="7"/>
        <v>0.84703173705668999</v>
      </c>
      <c r="I28" s="27">
        <v>32</v>
      </c>
      <c r="J28" s="28">
        <f t="shared" si="2"/>
        <v>57.109192234889449</v>
      </c>
      <c r="K28" s="29">
        <f t="shared" si="8"/>
        <v>0.57598158119854914</v>
      </c>
      <c r="L28" s="29">
        <f t="shared" si="3"/>
        <v>2.5248507668977498E-2</v>
      </c>
      <c r="M28" s="29">
        <f t="shared" si="4"/>
        <v>0.71578256816167751</v>
      </c>
      <c r="N28" s="27">
        <v>237</v>
      </c>
      <c r="O28" s="27">
        <v>148</v>
      </c>
      <c r="P28" s="27">
        <f t="shared" si="5"/>
        <v>1.1462193827994431</v>
      </c>
      <c r="Q28" s="29">
        <f t="shared" si="6"/>
        <v>4.8363687037951183E-3</v>
      </c>
      <c r="R28" s="24"/>
    </row>
    <row r="29" spans="1:18" x14ac:dyDescent="0.25">
      <c r="A29" s="25">
        <v>1994</v>
      </c>
      <c r="B29" s="26">
        <v>1.366806359039767</v>
      </c>
      <c r="C29" s="27">
        <v>6</v>
      </c>
      <c r="D29" s="26">
        <f t="shared" si="0"/>
        <v>1.284797977497381</v>
      </c>
      <c r="E29" s="27">
        <v>9.3232931258867566</v>
      </c>
      <c r="F29" s="27">
        <f t="shared" si="1"/>
        <v>1.1650124959798356</v>
      </c>
      <c r="G29" s="27">
        <v>26</v>
      </c>
      <c r="H29" s="27">
        <f t="shared" si="7"/>
        <v>0.86210924702507841</v>
      </c>
      <c r="I29" s="27">
        <v>32</v>
      </c>
      <c r="J29" s="28">
        <f t="shared" si="2"/>
        <v>57.109192234889441</v>
      </c>
      <c r="K29" s="29">
        <f t="shared" si="8"/>
        <v>0.58623428797705324</v>
      </c>
      <c r="L29" s="29">
        <f t="shared" si="3"/>
        <v>2.5697941390774935E-2</v>
      </c>
      <c r="M29" s="29">
        <f t="shared" si="4"/>
        <v>0.72852378945777396</v>
      </c>
      <c r="N29" s="27">
        <v>237</v>
      </c>
      <c r="O29" s="27">
        <v>148</v>
      </c>
      <c r="P29" s="27">
        <f t="shared" si="5"/>
        <v>1.1666225547398137</v>
      </c>
      <c r="Q29" s="29">
        <f t="shared" si="6"/>
        <v>4.9224580368768507E-3</v>
      </c>
      <c r="R29" s="24"/>
    </row>
    <row r="30" spans="1:18" x14ac:dyDescent="0.25">
      <c r="A30" s="25">
        <v>1995</v>
      </c>
      <c r="B30" s="26">
        <v>1.592353605420229</v>
      </c>
      <c r="C30" s="27">
        <v>6</v>
      </c>
      <c r="D30" s="26">
        <f t="shared" si="0"/>
        <v>1.4968123890950151</v>
      </c>
      <c r="E30" s="27">
        <v>9.3232931258867566</v>
      </c>
      <c r="F30" s="27">
        <f t="shared" si="1"/>
        <v>1.3572601825150983</v>
      </c>
      <c r="G30" s="27">
        <v>26</v>
      </c>
      <c r="H30" s="27">
        <f t="shared" si="7"/>
        <v>1.0043725350611727</v>
      </c>
      <c r="I30" s="27">
        <v>32</v>
      </c>
      <c r="J30" s="28">
        <f t="shared" si="2"/>
        <v>57.109192234889441</v>
      </c>
      <c r="K30" s="29">
        <f t="shared" si="8"/>
        <v>0.68297332384159748</v>
      </c>
      <c r="L30" s="29">
        <f t="shared" si="3"/>
        <v>2.993855666154948E-2</v>
      </c>
      <c r="M30" s="29">
        <f t="shared" si="4"/>
        <v>0.84874311207659692</v>
      </c>
      <c r="N30" s="27">
        <v>237</v>
      </c>
      <c r="O30" s="27">
        <v>148</v>
      </c>
      <c r="P30" s="27">
        <f t="shared" si="5"/>
        <v>1.35913592947401</v>
      </c>
      <c r="Q30" s="29">
        <f t="shared" si="6"/>
        <v>5.7347507572743034E-3</v>
      </c>
      <c r="R30" s="24"/>
    </row>
    <row r="31" spans="1:18" x14ac:dyDescent="0.25">
      <c r="A31" s="19">
        <v>1996</v>
      </c>
      <c r="B31" s="20">
        <v>1.6004961674954667</v>
      </c>
      <c r="C31" s="21">
        <v>6</v>
      </c>
      <c r="D31" s="20">
        <f t="shared" si="0"/>
        <v>1.5044663974457388</v>
      </c>
      <c r="E31" s="21">
        <v>9.3232931258867566</v>
      </c>
      <c r="F31" s="21">
        <f t="shared" si="1"/>
        <v>1.3642005852314041</v>
      </c>
      <c r="G31" s="21">
        <v>26</v>
      </c>
      <c r="H31" s="21">
        <f t="shared" si="7"/>
        <v>1.0095084330712389</v>
      </c>
      <c r="I31" s="21">
        <v>32</v>
      </c>
      <c r="J31" s="22">
        <f t="shared" si="2"/>
        <v>57.109192234889441</v>
      </c>
      <c r="K31" s="23">
        <f t="shared" si="8"/>
        <v>0.6864657344884425</v>
      </c>
      <c r="L31" s="23">
        <f t="shared" si="3"/>
        <v>3.0091648635109807E-2</v>
      </c>
      <c r="M31" s="23">
        <f t="shared" si="4"/>
        <v>0.8530831929810454</v>
      </c>
      <c r="N31" s="21">
        <v>237</v>
      </c>
      <c r="O31" s="21">
        <v>148</v>
      </c>
      <c r="P31" s="21">
        <f t="shared" si="5"/>
        <v>1.3660859238953227</v>
      </c>
      <c r="Q31" s="23">
        <f t="shared" si="6"/>
        <v>5.7640756282503064E-3</v>
      </c>
      <c r="R31" s="24"/>
    </row>
    <row r="32" spans="1:18" x14ac:dyDescent="0.25">
      <c r="A32" s="19">
        <v>1997</v>
      </c>
      <c r="B32" s="20">
        <v>1.7492451779328135</v>
      </c>
      <c r="C32" s="21">
        <v>6</v>
      </c>
      <c r="D32" s="20">
        <f t="shared" si="0"/>
        <v>1.6442904672568448</v>
      </c>
      <c r="E32" s="21">
        <v>9.3232931258867566</v>
      </c>
      <c r="F32" s="21">
        <f t="shared" si="1"/>
        <v>1.4909884471534762</v>
      </c>
      <c r="G32" s="21">
        <v>26</v>
      </c>
      <c r="H32" s="21">
        <f t="shared" si="7"/>
        <v>1.1033314508935725</v>
      </c>
      <c r="I32" s="21">
        <v>32</v>
      </c>
      <c r="J32" s="22">
        <f t="shared" si="2"/>
        <v>57.109192234889434</v>
      </c>
      <c r="K32" s="23">
        <f t="shared" si="8"/>
        <v>0.75026538660762931</v>
      </c>
      <c r="L32" s="23">
        <f t="shared" si="3"/>
        <v>3.2888345714307037E-2</v>
      </c>
      <c r="M32" s="23">
        <f t="shared" si="4"/>
        <v>0.93236815682774732</v>
      </c>
      <c r="N32" s="21">
        <v>237</v>
      </c>
      <c r="O32" s="21">
        <v>148</v>
      </c>
      <c r="P32" s="21">
        <f t="shared" si="5"/>
        <v>1.493049007893082</v>
      </c>
      <c r="Q32" s="23">
        <f t="shared" si="6"/>
        <v>6.2997848434307255E-3</v>
      </c>
      <c r="R32" s="24"/>
    </row>
    <row r="33" spans="1:18" x14ac:dyDescent="0.25">
      <c r="A33" s="19">
        <v>1998</v>
      </c>
      <c r="B33" s="20">
        <v>1.5368786411458994</v>
      </c>
      <c r="C33" s="21">
        <v>6</v>
      </c>
      <c r="D33" s="20">
        <f t="shared" si="0"/>
        <v>1.4446659226771454</v>
      </c>
      <c r="E33" s="21">
        <v>9.3232931258867566</v>
      </c>
      <c r="F33" s="21">
        <f t="shared" si="1"/>
        <v>1.3099754840161586</v>
      </c>
      <c r="G33" s="21">
        <v>26</v>
      </c>
      <c r="H33" s="21">
        <f t="shared" si="7"/>
        <v>0.96938185817195732</v>
      </c>
      <c r="I33" s="21">
        <v>32</v>
      </c>
      <c r="J33" s="22">
        <f t="shared" si="2"/>
        <v>57.109192234889449</v>
      </c>
      <c r="K33" s="23">
        <f t="shared" si="8"/>
        <v>0.65917966355693092</v>
      </c>
      <c r="L33" s="23">
        <f t="shared" si="3"/>
        <v>2.8895546895646287E-2</v>
      </c>
      <c r="M33" s="23">
        <f t="shared" si="4"/>
        <v>0.81917430671812441</v>
      </c>
      <c r="N33" s="21">
        <v>237</v>
      </c>
      <c r="O33" s="21">
        <v>148</v>
      </c>
      <c r="P33" s="21">
        <f t="shared" si="5"/>
        <v>1.311785883055375</v>
      </c>
      <c r="Q33" s="23">
        <f t="shared" si="6"/>
        <v>5.5349615318792192E-3</v>
      </c>
      <c r="R33" s="24"/>
    </row>
    <row r="34" spans="1:18" x14ac:dyDescent="0.25">
      <c r="A34" s="19">
        <v>1999</v>
      </c>
      <c r="B34" s="20">
        <v>1.9422567142268925</v>
      </c>
      <c r="C34" s="21">
        <v>6</v>
      </c>
      <c r="D34" s="20">
        <f t="shared" si="0"/>
        <v>1.8257213113732789</v>
      </c>
      <c r="E34" s="21">
        <v>9.3232931258867566</v>
      </c>
      <c r="F34" s="21">
        <f t="shared" si="1"/>
        <v>1.6555039618521645</v>
      </c>
      <c r="G34" s="21">
        <v>26</v>
      </c>
      <c r="H34" s="21">
        <f t="shared" si="7"/>
        <v>1.2250729317706017</v>
      </c>
      <c r="I34" s="21">
        <v>32</v>
      </c>
      <c r="J34" s="22">
        <f t="shared" si="2"/>
        <v>57.109192234889441</v>
      </c>
      <c r="K34" s="23">
        <f t="shared" si="8"/>
        <v>0.83304959360400921</v>
      </c>
      <c r="L34" s="23">
        <f t="shared" si="3"/>
        <v>3.6517242459353831E-2</v>
      </c>
      <c r="M34" s="23">
        <f t="shared" si="4"/>
        <v>1.0352455651014514</v>
      </c>
      <c r="N34" s="21">
        <v>237</v>
      </c>
      <c r="O34" s="21">
        <v>148</v>
      </c>
      <c r="P34" s="21">
        <f t="shared" si="5"/>
        <v>1.6577918846557025</v>
      </c>
      <c r="Q34" s="23">
        <f t="shared" si="6"/>
        <v>6.9949024669016986E-3</v>
      </c>
      <c r="R34" s="24"/>
    </row>
    <row r="35" spans="1:18" x14ac:dyDescent="0.25">
      <c r="A35" s="19">
        <v>2000</v>
      </c>
      <c r="B35" s="20">
        <v>2.2552369708022733</v>
      </c>
      <c r="C35" s="21">
        <v>6</v>
      </c>
      <c r="D35" s="20">
        <f t="shared" si="0"/>
        <v>2.1199227525541371</v>
      </c>
      <c r="E35" s="21">
        <v>9.3232931258867566</v>
      </c>
      <c r="F35" s="21">
        <f t="shared" si="1"/>
        <v>1.9222761402911479</v>
      </c>
      <c r="G35" s="21">
        <v>26</v>
      </c>
      <c r="H35" s="21">
        <f t="shared" si="7"/>
        <v>1.4224843438154495</v>
      </c>
      <c r="I35" s="21">
        <v>32</v>
      </c>
      <c r="J35" s="22">
        <f t="shared" si="2"/>
        <v>57.109192234889434</v>
      </c>
      <c r="K35" s="23">
        <f t="shared" si="8"/>
        <v>0.96728935379450576</v>
      </c>
      <c r="L35" s="23">
        <f t="shared" si="3"/>
        <v>4.2401725097841347E-2</v>
      </c>
      <c r="M35" s="23">
        <f t="shared" si="4"/>
        <v>1.2020677056612532</v>
      </c>
      <c r="N35" s="21">
        <v>237</v>
      </c>
      <c r="O35" s="21">
        <v>148</v>
      </c>
      <c r="P35" s="21">
        <f t="shared" si="5"/>
        <v>1.9249327448764662</v>
      </c>
      <c r="Q35" s="23">
        <f t="shared" si="6"/>
        <v>8.1220790923057645E-3</v>
      </c>
      <c r="R35" s="24"/>
    </row>
    <row r="36" spans="1:18" x14ac:dyDescent="0.25">
      <c r="A36" s="25">
        <v>2001</v>
      </c>
      <c r="B36" s="26">
        <v>2.47064393011705</v>
      </c>
      <c r="C36" s="27">
        <v>6</v>
      </c>
      <c r="D36" s="26">
        <f t="shared" si="0"/>
        <v>2.3224052943100268</v>
      </c>
      <c r="E36" s="27">
        <v>9.3232931258867566</v>
      </c>
      <c r="F36" s="27">
        <f t="shared" si="1"/>
        <v>2.1058806411503901</v>
      </c>
      <c r="G36" s="27">
        <v>26</v>
      </c>
      <c r="H36" s="27">
        <f t="shared" si="7"/>
        <v>1.5583516744512886</v>
      </c>
      <c r="I36" s="27">
        <v>32</v>
      </c>
      <c r="J36" s="28">
        <f t="shared" si="2"/>
        <v>57.109192234889441</v>
      </c>
      <c r="K36" s="29">
        <f t="shared" si="8"/>
        <v>1.0596791386268762</v>
      </c>
      <c r="L36" s="29">
        <f t="shared" si="3"/>
        <v>4.6451688268575396E-2</v>
      </c>
      <c r="M36" s="29">
        <f t="shared" si="4"/>
        <v>1.3168821365699781</v>
      </c>
      <c r="N36" s="27">
        <v>237</v>
      </c>
      <c r="O36" s="27">
        <v>148</v>
      </c>
      <c r="P36" s="27">
        <f t="shared" si="5"/>
        <v>2.1087909889667893</v>
      </c>
      <c r="Q36" s="29">
        <f t="shared" si="6"/>
        <v>8.8978522741214733E-3</v>
      </c>
      <c r="R36" s="24"/>
    </row>
    <row r="37" spans="1:18" x14ac:dyDescent="0.25">
      <c r="A37" s="25">
        <v>2002</v>
      </c>
      <c r="B37" s="26">
        <v>2.4545999678492012</v>
      </c>
      <c r="C37" s="27">
        <v>6</v>
      </c>
      <c r="D37" s="26">
        <f t="shared" si="0"/>
        <v>2.3073239697782491</v>
      </c>
      <c r="E37" s="27">
        <v>9.3232931258867566</v>
      </c>
      <c r="F37" s="27">
        <f t="shared" si="1"/>
        <v>2.0922053927119761</v>
      </c>
      <c r="G37" s="27">
        <v>26</v>
      </c>
      <c r="H37" s="27">
        <f t="shared" si="7"/>
        <v>1.5482319906068622</v>
      </c>
      <c r="I37" s="27">
        <v>32</v>
      </c>
      <c r="J37" s="28">
        <f t="shared" si="2"/>
        <v>57.109192234889449</v>
      </c>
      <c r="K37" s="29">
        <f t="shared" si="8"/>
        <v>1.0527977536126663</v>
      </c>
      <c r="L37" s="29">
        <f t="shared" si="3"/>
        <v>4.6150038514527834E-2</v>
      </c>
      <c r="M37" s="29">
        <f t="shared" si="4"/>
        <v>1.3083305168676067</v>
      </c>
      <c r="N37" s="27">
        <v>237</v>
      </c>
      <c r="O37" s="27">
        <v>148</v>
      </c>
      <c r="P37" s="27">
        <f t="shared" si="5"/>
        <v>2.0950968412001538</v>
      </c>
      <c r="Q37" s="29">
        <f t="shared" si="6"/>
        <v>8.8400710599162609E-3</v>
      </c>
      <c r="R37" s="24"/>
    </row>
    <row r="38" spans="1:18" x14ac:dyDescent="0.25">
      <c r="A38" s="25">
        <v>2003</v>
      </c>
      <c r="B38" s="26">
        <v>2.6943572523717569</v>
      </c>
      <c r="C38" s="27">
        <v>6</v>
      </c>
      <c r="D38" s="26">
        <f t="shared" si="0"/>
        <v>2.5326958172294516</v>
      </c>
      <c r="E38" s="27">
        <v>9.3232931258867566</v>
      </c>
      <c r="F38" s="27">
        <f t="shared" si="1"/>
        <v>2.2965651622020768</v>
      </c>
      <c r="G38" s="27">
        <v>26</v>
      </c>
      <c r="H38" s="27">
        <f t="shared" si="7"/>
        <v>1.6994582200295367</v>
      </c>
      <c r="I38" s="27">
        <v>32</v>
      </c>
      <c r="J38" s="28">
        <f t="shared" si="2"/>
        <v>57.109192234889449</v>
      </c>
      <c r="K38" s="29">
        <f t="shared" si="8"/>
        <v>1.1556315896200848</v>
      </c>
      <c r="L38" s="29">
        <f t="shared" si="3"/>
        <v>5.0657823106633852E-2</v>
      </c>
      <c r="M38" s="29">
        <f t="shared" ref="M38:M43" si="9">+L38*28.3495</f>
        <v>1.4361239561615164</v>
      </c>
      <c r="N38" s="27">
        <v>237</v>
      </c>
      <c r="O38" s="27">
        <v>148</v>
      </c>
      <c r="P38" s="27">
        <f t="shared" si="5"/>
        <v>2.2997390379072931</v>
      </c>
      <c r="Q38" s="29">
        <f t="shared" si="6"/>
        <v>9.70354024433457E-3</v>
      </c>
      <c r="R38" s="24"/>
    </row>
    <row r="39" spans="1:18" x14ac:dyDescent="0.25">
      <c r="A39" s="25">
        <v>2004</v>
      </c>
      <c r="B39" s="26">
        <v>3.1972703867437411</v>
      </c>
      <c r="C39" s="27">
        <v>6</v>
      </c>
      <c r="D39" s="26">
        <f t="shared" si="0"/>
        <v>3.0054341635391166</v>
      </c>
      <c r="E39" s="27">
        <v>9.3232931258867566</v>
      </c>
      <c r="F39" s="27">
        <f t="shared" si="1"/>
        <v>2.7252287267668223</v>
      </c>
      <c r="G39" s="27">
        <v>26</v>
      </c>
      <c r="H39" s="27">
        <f t="shared" si="7"/>
        <v>2.0166692578074485</v>
      </c>
      <c r="I39" s="27">
        <v>32</v>
      </c>
      <c r="J39" s="28">
        <f t="shared" si="2"/>
        <v>57.109192234889441</v>
      </c>
      <c r="K39" s="29">
        <f t="shared" si="8"/>
        <v>1.3713350953090651</v>
      </c>
      <c r="L39" s="29">
        <f t="shared" si="3"/>
        <v>6.0113319246424768E-2</v>
      </c>
      <c r="M39" s="29">
        <f t="shared" si="9"/>
        <v>1.7041825439765188</v>
      </c>
      <c r="N39" s="27">
        <v>237</v>
      </c>
      <c r="O39" s="27">
        <v>148</v>
      </c>
      <c r="P39" s="27">
        <f t="shared" si="5"/>
        <v>2.7289950197461819</v>
      </c>
      <c r="Q39" s="29">
        <f t="shared" si="6"/>
        <v>1.1514746918760262E-2</v>
      </c>
      <c r="R39" s="24"/>
    </row>
    <row r="40" spans="1:18" x14ac:dyDescent="0.25">
      <c r="A40" s="25">
        <v>2005</v>
      </c>
      <c r="B40" s="26">
        <v>3.4947137985651571</v>
      </c>
      <c r="C40" s="27">
        <v>6</v>
      </c>
      <c r="D40" s="26">
        <f t="shared" si="0"/>
        <v>3.2850309706512477</v>
      </c>
      <c r="E40" s="27">
        <v>9.3232931258867566</v>
      </c>
      <c r="F40" s="27">
        <f t="shared" si="1"/>
        <v>2.9787579039812688</v>
      </c>
      <c r="G40" s="27">
        <v>26</v>
      </c>
      <c r="H40" s="27">
        <f t="shared" si="7"/>
        <v>2.204280848946139</v>
      </c>
      <c r="I40" s="27">
        <v>32</v>
      </c>
      <c r="J40" s="28">
        <f t="shared" si="2"/>
        <v>57.109192234889441</v>
      </c>
      <c r="K40" s="29">
        <f t="shared" si="8"/>
        <v>1.4989109772833746</v>
      </c>
      <c r="L40" s="29">
        <f t="shared" si="3"/>
        <v>6.5705686675435596E-2</v>
      </c>
      <c r="M40" s="29">
        <f t="shared" si="9"/>
        <v>1.8627233644052614</v>
      </c>
      <c r="N40" s="27">
        <v>237</v>
      </c>
      <c r="O40" s="27">
        <v>148</v>
      </c>
      <c r="P40" s="27">
        <f t="shared" si="5"/>
        <v>2.9828745767841012</v>
      </c>
      <c r="Q40" s="29">
        <f t="shared" si="6"/>
        <v>1.2585968678413929E-2</v>
      </c>
      <c r="R40" s="24"/>
    </row>
    <row r="41" spans="1:18" x14ac:dyDescent="0.25">
      <c r="A41" s="19">
        <v>2006</v>
      </c>
      <c r="B41" s="20">
        <v>3.5359933403752373</v>
      </c>
      <c r="C41" s="21">
        <v>6</v>
      </c>
      <c r="D41" s="20">
        <f t="shared" si="0"/>
        <v>3.3238337399527231</v>
      </c>
      <c r="E41" s="21">
        <v>9.3232931258867566</v>
      </c>
      <c r="F41" s="21">
        <f t="shared" si="1"/>
        <v>3.0139429773598061</v>
      </c>
      <c r="G41" s="21">
        <v>26</v>
      </c>
      <c r="H41" s="21">
        <f t="shared" si="7"/>
        <v>2.2303178032462565</v>
      </c>
      <c r="I41" s="21">
        <v>32</v>
      </c>
      <c r="J41" s="22">
        <f t="shared" si="2"/>
        <v>57.109192234889441</v>
      </c>
      <c r="K41" s="23">
        <f t="shared" si="8"/>
        <v>1.5166161062074544</v>
      </c>
      <c r="L41" s="23">
        <f t="shared" si="3"/>
        <v>6.6481801915943203E-2</v>
      </c>
      <c r="M41" s="23">
        <f t="shared" si="9"/>
        <v>1.8847258434160319</v>
      </c>
      <c r="N41" s="21">
        <v>237</v>
      </c>
      <c r="O41" s="21">
        <v>148</v>
      </c>
      <c r="P41" s="21">
        <f t="shared" si="5"/>
        <v>3.0181082762810778</v>
      </c>
      <c r="Q41" s="23">
        <f t="shared" si="6"/>
        <v>1.273463407713535E-2</v>
      </c>
      <c r="R41" s="24"/>
    </row>
    <row r="42" spans="1:18" x14ac:dyDescent="0.25">
      <c r="A42" s="19">
        <v>2007</v>
      </c>
      <c r="B42" s="20">
        <v>3.5318541116802802</v>
      </c>
      <c r="C42" s="21">
        <v>6</v>
      </c>
      <c r="D42" s="20">
        <f t="shared" si="0"/>
        <v>3.3199428649794633</v>
      </c>
      <c r="E42" s="21">
        <v>11.263393956766736</v>
      </c>
      <c r="F42" s="21">
        <f t="shared" si="1"/>
        <v>2.9460046209572579</v>
      </c>
      <c r="G42" s="21">
        <v>26</v>
      </c>
      <c r="H42" s="21">
        <f t="shared" si="7"/>
        <v>2.1800434195083707</v>
      </c>
      <c r="I42" s="21">
        <v>32</v>
      </c>
      <c r="J42" s="22">
        <f t="shared" si="2"/>
        <v>58.026875448702327</v>
      </c>
      <c r="K42" s="23">
        <f t="shared" si="8"/>
        <v>1.482429525265692</v>
      </c>
      <c r="L42" s="23">
        <f t="shared" si="3"/>
        <v>6.4983212066441295E-2</v>
      </c>
      <c r="M42" s="23">
        <f t="shared" si="9"/>
        <v>1.8422415704775774</v>
      </c>
      <c r="N42" s="21">
        <v>237</v>
      </c>
      <c r="O42" s="21">
        <v>148</v>
      </c>
      <c r="P42" s="21">
        <f t="shared" si="5"/>
        <v>2.9500760283999043</v>
      </c>
      <c r="Q42" s="23">
        <f t="shared" si="6"/>
        <v>1.244757817890255E-2</v>
      </c>
      <c r="R42" s="24"/>
    </row>
    <row r="43" spans="1:18" x14ac:dyDescent="0.25">
      <c r="A43" s="19">
        <v>2008</v>
      </c>
      <c r="B43" s="20">
        <v>3.8658330597120103</v>
      </c>
      <c r="C43" s="21">
        <v>6</v>
      </c>
      <c r="D43" s="20">
        <f t="shared" si="0"/>
        <v>3.6338830761292895</v>
      </c>
      <c r="E43" s="21">
        <v>13.203494787646715</v>
      </c>
      <c r="F43" s="21">
        <f t="shared" si="1"/>
        <v>3.1540835135833829</v>
      </c>
      <c r="G43" s="21">
        <v>26</v>
      </c>
      <c r="H43" s="21">
        <f t="shared" si="7"/>
        <v>2.3340218000517035</v>
      </c>
      <c r="I43" s="21">
        <v>32</v>
      </c>
      <c r="J43" s="22">
        <f t="shared" si="2"/>
        <v>58.944558662515192</v>
      </c>
      <c r="K43" s="23">
        <f t="shared" si="8"/>
        <v>1.5871348240351584</v>
      </c>
      <c r="L43" s="23">
        <f t="shared" si="3"/>
        <v>6.9573033382363106E-2</v>
      </c>
      <c r="M43" s="23">
        <f t="shared" si="9"/>
        <v>1.9723607098733027</v>
      </c>
      <c r="N43" s="21">
        <v>237</v>
      </c>
      <c r="O43" s="21">
        <v>148</v>
      </c>
      <c r="P43" s="21">
        <f t="shared" si="5"/>
        <v>3.1584424881079238</v>
      </c>
      <c r="Q43" s="23">
        <f t="shared" si="6"/>
        <v>1.332676155319799E-2</v>
      </c>
      <c r="R43" s="24"/>
    </row>
    <row r="44" spans="1:18" x14ac:dyDescent="0.25">
      <c r="A44" s="19">
        <v>2009</v>
      </c>
      <c r="B44" s="20">
        <v>4.2832993731454199</v>
      </c>
      <c r="C44" s="21">
        <v>6</v>
      </c>
      <c r="D44" s="20">
        <f t="shared" si="0"/>
        <v>4.0263014107566946</v>
      </c>
      <c r="E44" s="21">
        <v>15.143595618526694</v>
      </c>
      <c r="F44" s="21">
        <f t="shared" si="1"/>
        <v>3.4165746067286653</v>
      </c>
      <c r="G44" s="21">
        <v>26</v>
      </c>
      <c r="H44" s="21">
        <f t="shared" si="7"/>
        <v>2.5282652089792124</v>
      </c>
      <c r="I44" s="21">
        <v>32</v>
      </c>
      <c r="J44" s="22">
        <f t="shared" si="2"/>
        <v>59.862241876328071</v>
      </c>
      <c r="K44" s="23">
        <f t="shared" si="8"/>
        <v>1.7192203421058645</v>
      </c>
      <c r="L44" s="23">
        <f t="shared" si="3"/>
        <v>7.5363083489572144E-2</v>
      </c>
      <c r="M44" s="23">
        <f t="shared" ref="M44:M49" si="10">+L44*28.3495</f>
        <v>2.1365057353876256</v>
      </c>
      <c r="N44" s="21">
        <v>237</v>
      </c>
      <c r="O44" s="21">
        <v>148</v>
      </c>
      <c r="P44" s="21">
        <f t="shared" si="5"/>
        <v>3.4212963465328867</v>
      </c>
      <c r="Q44" s="23">
        <f t="shared" si="6"/>
        <v>1.4435849563429902E-2</v>
      </c>
      <c r="R44" s="24"/>
    </row>
    <row r="45" spans="1:18" x14ac:dyDescent="0.25">
      <c r="A45" s="19">
        <v>2010</v>
      </c>
      <c r="B45" s="20">
        <v>4.029385985004601</v>
      </c>
      <c r="C45" s="21">
        <v>6</v>
      </c>
      <c r="D45" s="20">
        <f t="shared" si="0"/>
        <v>3.7876228259043248</v>
      </c>
      <c r="E45" s="21">
        <v>17.083696449406673</v>
      </c>
      <c r="F45" s="21">
        <f t="shared" si="1"/>
        <v>3.1405568396783909</v>
      </c>
      <c r="G45" s="21">
        <v>26</v>
      </c>
      <c r="H45" s="21">
        <f t="shared" si="7"/>
        <v>2.3240120613620094</v>
      </c>
      <c r="I45" s="21">
        <v>32</v>
      </c>
      <c r="J45" s="22">
        <f t="shared" si="2"/>
        <v>60.779925090140949</v>
      </c>
      <c r="K45" s="23">
        <f t="shared" si="8"/>
        <v>1.5803282017261664</v>
      </c>
      <c r="L45" s="23">
        <f t="shared" si="3"/>
        <v>6.9274660897585383E-2</v>
      </c>
      <c r="M45" s="23">
        <f t="shared" si="10"/>
        <v>1.9639019991160966</v>
      </c>
      <c r="N45" s="21">
        <v>237</v>
      </c>
      <c r="O45" s="21">
        <v>148</v>
      </c>
      <c r="P45" s="21">
        <f t="shared" si="5"/>
        <v>3.1448971202061817</v>
      </c>
      <c r="Q45" s="23">
        <f t="shared" si="6"/>
        <v>1.3269608102135788E-2</v>
      </c>
      <c r="R45" s="24"/>
    </row>
    <row r="46" spans="1:18" x14ac:dyDescent="0.25">
      <c r="A46" s="31">
        <v>2011</v>
      </c>
      <c r="B46" s="33">
        <v>5.1398038511322461</v>
      </c>
      <c r="C46" s="32">
        <v>6</v>
      </c>
      <c r="D46" s="33">
        <f t="shared" si="0"/>
        <v>4.8314156200643117</v>
      </c>
      <c r="E46" s="27">
        <v>19.023797280286651</v>
      </c>
      <c r="F46" s="32">
        <f t="shared" si="1"/>
        <v>3.9122969067351727</v>
      </c>
      <c r="G46" s="32">
        <v>26</v>
      </c>
      <c r="H46" s="27">
        <f t="shared" si="7"/>
        <v>2.8950997109840277</v>
      </c>
      <c r="I46" s="32">
        <v>32</v>
      </c>
      <c r="J46" s="34">
        <f t="shared" si="2"/>
        <v>61.697608303953828</v>
      </c>
      <c r="K46" s="29">
        <f t="shared" si="8"/>
        <v>1.9686678034691387</v>
      </c>
      <c r="L46" s="35">
        <f t="shared" si="3"/>
        <v>8.6297766727414293E-2</v>
      </c>
      <c r="M46" s="35">
        <f t="shared" si="10"/>
        <v>2.4464985378388313</v>
      </c>
      <c r="N46" s="32">
        <v>237</v>
      </c>
      <c r="O46" s="32">
        <v>148</v>
      </c>
      <c r="P46" s="32">
        <f t="shared" si="5"/>
        <v>3.917703739647318</v>
      </c>
      <c r="Q46" s="35">
        <f t="shared" si="6"/>
        <v>1.653039552593805E-2</v>
      </c>
      <c r="R46" s="24"/>
    </row>
    <row r="47" spans="1:18" x14ac:dyDescent="0.25">
      <c r="A47" s="25">
        <v>2012</v>
      </c>
      <c r="B47" s="26">
        <v>5.6568815238077512</v>
      </c>
      <c r="C47" s="27">
        <v>6</v>
      </c>
      <c r="D47" s="26">
        <f t="shared" ref="D47:D56" si="11">+B47-B47*(C47/100)</f>
        <v>5.3174686323792866</v>
      </c>
      <c r="E47" s="27">
        <v>19.023797280286651</v>
      </c>
      <c r="F47" s="27">
        <f t="shared" ref="F47:F56" si="12">+(D47-D47*(E47)/100)</f>
        <v>4.3058841793126206</v>
      </c>
      <c r="G47" s="27">
        <v>26</v>
      </c>
      <c r="H47" s="27">
        <f t="shared" si="7"/>
        <v>3.1863542926913393</v>
      </c>
      <c r="I47" s="27">
        <v>32</v>
      </c>
      <c r="J47" s="28">
        <f t="shared" ref="J47:J56" si="13">100-(K47/B47*100)</f>
        <v>61.697608303953828</v>
      </c>
      <c r="K47" s="29">
        <f t="shared" si="8"/>
        <v>2.1667209190301104</v>
      </c>
      <c r="L47" s="29">
        <f t="shared" ref="L47:L56" si="14">+(K47/365)*16</f>
        <v>9.4979547135566486E-2</v>
      </c>
      <c r="M47" s="29">
        <f t="shared" si="10"/>
        <v>2.6926226715197421</v>
      </c>
      <c r="N47" s="27">
        <v>237</v>
      </c>
      <c r="O47" s="27">
        <v>148</v>
      </c>
      <c r="P47" s="27">
        <f t="shared" ref="P47:P56" si="15">+Q47*N47</f>
        <v>4.3118349537174252</v>
      </c>
      <c r="Q47" s="29">
        <f t="shared" ref="Q47:Q56" si="16">+M47/O47</f>
        <v>1.8193396429187447E-2</v>
      </c>
      <c r="R47" s="24"/>
    </row>
    <row r="48" spans="1:18" x14ac:dyDescent="0.25">
      <c r="A48" s="25">
        <v>2013</v>
      </c>
      <c r="B48" s="26">
        <v>6.1590388106200935</v>
      </c>
      <c r="C48" s="27">
        <v>6</v>
      </c>
      <c r="D48" s="26">
        <f t="shared" si="11"/>
        <v>5.789496481982888</v>
      </c>
      <c r="E48" s="27">
        <v>19.023797280286651</v>
      </c>
      <c r="F48" s="27">
        <f t="shared" si="12"/>
        <v>4.6881144077011356</v>
      </c>
      <c r="G48" s="27">
        <v>26</v>
      </c>
      <c r="H48" s="27">
        <f t="shared" si="7"/>
        <v>3.4692046616988401</v>
      </c>
      <c r="I48" s="27">
        <v>32</v>
      </c>
      <c r="J48" s="28">
        <f t="shared" si="13"/>
        <v>61.697608303953835</v>
      </c>
      <c r="K48" s="29">
        <f t="shared" si="8"/>
        <v>2.359059169955211</v>
      </c>
      <c r="L48" s="29">
        <f t="shared" si="14"/>
        <v>0.1034108129295435</v>
      </c>
      <c r="M48" s="29">
        <f t="shared" si="10"/>
        <v>2.9316448411460936</v>
      </c>
      <c r="N48" s="27">
        <v>237</v>
      </c>
      <c r="O48" s="27">
        <v>148</v>
      </c>
      <c r="P48" s="27">
        <f t="shared" si="15"/>
        <v>4.6945934280515145</v>
      </c>
      <c r="Q48" s="29">
        <f t="shared" si="16"/>
        <v>1.9808411088824956E-2</v>
      </c>
      <c r="R48" s="24"/>
    </row>
    <row r="49" spans="1:18" x14ac:dyDescent="0.25">
      <c r="A49" s="25">
        <v>2014</v>
      </c>
      <c r="B49" s="26">
        <v>7.0304096218761334</v>
      </c>
      <c r="C49" s="27">
        <v>6</v>
      </c>
      <c r="D49" s="26">
        <f t="shared" si="11"/>
        <v>6.608585044563565</v>
      </c>
      <c r="E49" s="27">
        <v>19.023797280286651</v>
      </c>
      <c r="F49" s="27">
        <f t="shared" si="12"/>
        <v>5.3513812225904509</v>
      </c>
      <c r="G49" s="27">
        <v>26</v>
      </c>
      <c r="H49" s="27">
        <f t="shared" si="7"/>
        <v>3.9600221047169337</v>
      </c>
      <c r="I49" s="27">
        <v>32</v>
      </c>
      <c r="J49" s="28">
        <f t="shared" si="13"/>
        <v>61.697608303953828</v>
      </c>
      <c r="K49" s="29">
        <f t="shared" si="8"/>
        <v>2.6928150312075152</v>
      </c>
      <c r="L49" s="29">
        <f t="shared" si="14"/>
        <v>0.11804120684745271</v>
      </c>
      <c r="M49" s="29">
        <f t="shared" si="10"/>
        <v>3.3464091935218607</v>
      </c>
      <c r="N49" s="27">
        <v>237</v>
      </c>
      <c r="O49" s="27">
        <v>148</v>
      </c>
      <c r="P49" s="27">
        <f t="shared" si="15"/>
        <v>5.3587768842208172</v>
      </c>
      <c r="Q49" s="29">
        <f t="shared" si="16"/>
        <v>2.2610872929201761E-2</v>
      </c>
      <c r="R49" s="24"/>
    </row>
    <row r="50" spans="1:18" x14ac:dyDescent="0.25">
      <c r="A50" s="31">
        <v>2015</v>
      </c>
      <c r="B50" s="33">
        <v>7.2457935227573582</v>
      </c>
      <c r="C50" s="32">
        <v>6</v>
      </c>
      <c r="D50" s="33">
        <f t="shared" si="11"/>
        <v>6.8110459113919166</v>
      </c>
      <c r="E50" s="27">
        <v>19.023797280286651</v>
      </c>
      <c r="F50" s="32">
        <f t="shared" si="12"/>
        <v>5.5153263445414664</v>
      </c>
      <c r="G50" s="32">
        <v>26</v>
      </c>
      <c r="H50" s="32">
        <f t="shared" si="7"/>
        <v>4.081341494960685</v>
      </c>
      <c r="I50" s="32">
        <v>32</v>
      </c>
      <c r="J50" s="34">
        <f t="shared" si="13"/>
        <v>61.697608303953835</v>
      </c>
      <c r="K50" s="35">
        <f t="shared" si="8"/>
        <v>2.7753122165732655</v>
      </c>
      <c r="L50" s="35">
        <f t="shared" si="14"/>
        <v>0.12165752182238972</v>
      </c>
      <c r="M50" s="35">
        <f>+L50*28.3495</f>
        <v>3.4489299149038373</v>
      </c>
      <c r="N50" s="32">
        <v>237</v>
      </c>
      <c r="O50" s="32">
        <v>148</v>
      </c>
      <c r="P50" s="32">
        <f t="shared" si="15"/>
        <v>5.5229485799473608</v>
      </c>
      <c r="Q50" s="35">
        <f t="shared" si="16"/>
        <v>2.3303580506107008E-2</v>
      </c>
      <c r="R50" s="24"/>
    </row>
    <row r="51" spans="1:18" x14ac:dyDescent="0.25">
      <c r="A51" s="36">
        <v>2016</v>
      </c>
      <c r="B51" s="37">
        <v>6.9105188821494323</v>
      </c>
      <c r="C51" s="38">
        <v>6</v>
      </c>
      <c r="D51" s="37">
        <f t="shared" si="11"/>
        <v>6.4958877492204667</v>
      </c>
      <c r="E51" s="38">
        <v>19.023797280286651</v>
      </c>
      <c r="F51" s="38">
        <f t="shared" si="12"/>
        <v>5.2601232322537896</v>
      </c>
      <c r="G51" s="38">
        <v>26</v>
      </c>
      <c r="H51" s="38">
        <f>F51-(F51*G51/100)</f>
        <v>3.892491191867804</v>
      </c>
      <c r="I51" s="38">
        <v>33</v>
      </c>
      <c r="J51" s="39">
        <f t="shared" si="13"/>
        <v>62.260878770072154</v>
      </c>
      <c r="K51" s="40">
        <f>+H51-H51*I51/100</f>
        <v>2.607969098551429</v>
      </c>
      <c r="L51" s="40">
        <f t="shared" si="14"/>
        <v>0.11432193308718593</v>
      </c>
      <c r="M51" s="40">
        <f>+L51*28.3495</f>
        <v>3.2409696420551772</v>
      </c>
      <c r="N51" s="38">
        <v>237</v>
      </c>
      <c r="O51" s="38">
        <v>148</v>
      </c>
      <c r="P51" s="38">
        <f t="shared" si="15"/>
        <v>5.1899311159937636</v>
      </c>
      <c r="Q51" s="40">
        <f t="shared" si="16"/>
        <v>2.1898443527399846E-2</v>
      </c>
      <c r="R51" s="24"/>
    </row>
    <row r="52" spans="1:18" x14ac:dyDescent="0.25">
      <c r="A52" s="41">
        <v>2017</v>
      </c>
      <c r="B52" s="42">
        <v>8.059989515262064</v>
      </c>
      <c r="C52" s="43">
        <v>6</v>
      </c>
      <c r="D52" s="42">
        <f t="shared" si="11"/>
        <v>7.5763901443463402</v>
      </c>
      <c r="E52" s="43">
        <v>19.023797280286651</v>
      </c>
      <c r="F52" s="43">
        <f t="shared" si="12"/>
        <v>6.1350730421222757</v>
      </c>
      <c r="G52" s="43">
        <v>26</v>
      </c>
      <c r="H52" s="43">
        <f>F52-(F52*G52/100)</f>
        <v>4.5399540511704846</v>
      </c>
      <c r="I52" s="43">
        <v>33</v>
      </c>
      <c r="J52" s="45">
        <f t="shared" si="13"/>
        <v>62.260878770072146</v>
      </c>
      <c r="K52" s="47">
        <f>+H52-H52*I52/100</f>
        <v>3.0417692142842245</v>
      </c>
      <c r="L52" s="47">
        <f t="shared" si="14"/>
        <v>0.13333782857136325</v>
      </c>
      <c r="M52" s="47">
        <f>+L52*28.3495</f>
        <v>3.7800607710838623</v>
      </c>
      <c r="N52" s="43">
        <v>237</v>
      </c>
      <c r="O52" s="43">
        <v>148</v>
      </c>
      <c r="P52" s="43">
        <f t="shared" si="15"/>
        <v>6.0532054239653741</v>
      </c>
      <c r="Q52" s="47">
        <f t="shared" si="16"/>
        <v>2.5540951155972044E-2</v>
      </c>
      <c r="R52" s="24"/>
    </row>
    <row r="53" spans="1:18" x14ac:dyDescent="0.25">
      <c r="A53" s="41">
        <v>2018</v>
      </c>
      <c r="B53" s="42">
        <v>8.5128106073810876</v>
      </c>
      <c r="C53" s="43">
        <v>6</v>
      </c>
      <c r="D53" s="42">
        <f t="shared" si="11"/>
        <v>8.0020419709382224</v>
      </c>
      <c r="E53" s="43">
        <v>19.023797280286651</v>
      </c>
      <c r="F53" s="43">
        <f t="shared" si="12"/>
        <v>6.4797497281034806</v>
      </c>
      <c r="G53" s="43">
        <v>26</v>
      </c>
      <c r="H53" s="43">
        <f>F53-(F53*G53/100)</f>
        <v>4.7950147987965757</v>
      </c>
      <c r="I53" s="43">
        <v>33</v>
      </c>
      <c r="J53" s="45">
        <f t="shared" si="13"/>
        <v>62.260878770072154</v>
      </c>
      <c r="K53" s="47">
        <f>+H53-H53*I53/100</f>
        <v>3.2126599151937056</v>
      </c>
      <c r="L53" s="47">
        <f t="shared" si="14"/>
        <v>0.14082892778931314</v>
      </c>
      <c r="M53" s="47">
        <f>+L53*28.3495</f>
        <v>3.9924296883631327</v>
      </c>
      <c r="N53" s="43">
        <v>237</v>
      </c>
      <c r="O53" s="43">
        <v>148</v>
      </c>
      <c r="P53" s="43">
        <f t="shared" si="15"/>
        <v>6.3932826766355575</v>
      </c>
      <c r="Q53" s="47">
        <f t="shared" si="16"/>
        <v>2.6975876272723871E-2</v>
      </c>
      <c r="R53" s="24"/>
    </row>
    <row r="54" spans="1:18" x14ac:dyDescent="0.25">
      <c r="A54" s="41">
        <v>2019</v>
      </c>
      <c r="B54" s="42">
        <v>8.2152643257984757</v>
      </c>
      <c r="C54" s="43">
        <v>6</v>
      </c>
      <c r="D54" s="42">
        <f t="shared" si="11"/>
        <v>7.7223484662505673</v>
      </c>
      <c r="E54" s="43">
        <v>19.023797280286651</v>
      </c>
      <c r="F54" s="43">
        <f t="shared" si="12"/>
        <v>6.2532645487537337</v>
      </c>
      <c r="G54" s="43">
        <v>26</v>
      </c>
      <c r="H54" s="43">
        <f>F54-(F54*G54/100)</f>
        <v>4.6274157660777631</v>
      </c>
      <c r="I54" s="43">
        <v>33</v>
      </c>
      <c r="J54" s="45">
        <f t="shared" si="13"/>
        <v>62.260878770072154</v>
      </c>
      <c r="K54" s="47">
        <f>+H54-H54*I54/100</f>
        <v>3.1003685632721014</v>
      </c>
      <c r="L54" s="47">
        <f t="shared" si="14"/>
        <v>0.1359065671571332</v>
      </c>
      <c r="M54" s="47">
        <f>+L54*28.3495</f>
        <v>3.8528832256211474</v>
      </c>
      <c r="N54" s="43">
        <v>237</v>
      </c>
      <c r="O54" s="43">
        <v>148</v>
      </c>
      <c r="P54" s="43">
        <f t="shared" si="15"/>
        <v>6.1698197599473774</v>
      </c>
      <c r="Q54" s="47">
        <f t="shared" si="16"/>
        <v>2.6032994767710455E-2</v>
      </c>
      <c r="R54" s="24"/>
    </row>
    <row r="55" spans="1:18" x14ac:dyDescent="0.25">
      <c r="A55" s="41">
        <v>2020</v>
      </c>
      <c r="B55" s="42">
        <v>9.2802745984993429</v>
      </c>
      <c r="C55" s="43">
        <v>6</v>
      </c>
      <c r="D55" s="42">
        <f t="shared" si="11"/>
        <v>8.723458122589383</v>
      </c>
      <c r="E55" s="43">
        <v>19.023797280286651</v>
      </c>
      <c r="F55" s="43">
        <f t="shared" si="12"/>
        <v>7.0639251335172792</v>
      </c>
      <c r="G55" s="43">
        <v>26</v>
      </c>
      <c r="H55" s="43">
        <f t="shared" ref="H55:H56" si="17">F55-(F55*G55/100)</f>
        <v>5.2273045988027871</v>
      </c>
      <c r="I55" s="43">
        <v>33</v>
      </c>
      <c r="J55" s="45">
        <f t="shared" si="13"/>
        <v>62.260878770072146</v>
      </c>
      <c r="K55" s="47">
        <f t="shared" ref="K55:K56" si="18">+H55-H55*I55/100</f>
        <v>3.5022940811978671</v>
      </c>
      <c r="L55" s="47">
        <f t="shared" si="14"/>
        <v>0.15352521999771473</v>
      </c>
      <c r="M55" s="47">
        <f t="shared" ref="M55:M56" si="19">+L55*28.3495</f>
        <v>4.3523632243252139</v>
      </c>
      <c r="N55" s="43">
        <v>237</v>
      </c>
      <c r="O55" s="43">
        <v>148</v>
      </c>
      <c r="P55" s="43">
        <f t="shared" si="15"/>
        <v>6.9696627308451058</v>
      </c>
      <c r="Q55" s="47">
        <f t="shared" si="16"/>
        <v>2.9407859623819012E-2</v>
      </c>
      <c r="R55" s="24"/>
    </row>
    <row r="56" spans="1:18" ht="13.8" thickBot="1" x14ac:dyDescent="0.3">
      <c r="A56" s="154">
        <v>2021</v>
      </c>
      <c r="B56" s="133">
        <v>8.4496743483134971</v>
      </c>
      <c r="C56" s="145">
        <v>6</v>
      </c>
      <c r="D56" s="133">
        <f t="shared" si="11"/>
        <v>7.9426938874146877</v>
      </c>
      <c r="E56" s="145">
        <v>19.023797280286651</v>
      </c>
      <c r="F56" s="134">
        <f t="shared" si="12"/>
        <v>6.431691903679198</v>
      </c>
      <c r="G56" s="145">
        <v>26</v>
      </c>
      <c r="H56" s="134">
        <f t="shared" si="17"/>
        <v>4.7594520087226062</v>
      </c>
      <c r="I56" s="145">
        <v>33</v>
      </c>
      <c r="J56" s="135">
        <f t="shared" si="13"/>
        <v>62.260878770072154</v>
      </c>
      <c r="K56" s="136">
        <f t="shared" si="18"/>
        <v>3.1888328458441464</v>
      </c>
      <c r="L56" s="136">
        <f t="shared" si="14"/>
        <v>0.13978445351645574</v>
      </c>
      <c r="M56" s="136">
        <f t="shared" si="19"/>
        <v>3.9628193649647621</v>
      </c>
      <c r="N56" s="145">
        <v>237</v>
      </c>
      <c r="O56" s="134">
        <v>148</v>
      </c>
      <c r="P56" s="134">
        <f t="shared" si="15"/>
        <v>6.3458661452476255</v>
      </c>
      <c r="Q56" s="136">
        <f t="shared" si="16"/>
        <v>2.6775806520032176E-2</v>
      </c>
      <c r="R56" s="24"/>
    </row>
    <row r="57" spans="1:18" ht="15" customHeight="1" thickTop="1" x14ac:dyDescent="0.25">
      <c r="A57" s="131" t="s">
        <v>195</v>
      </c>
      <c r="D57" s="24"/>
      <c r="E57" s="24"/>
      <c r="F57" s="24"/>
      <c r="G57" s="24"/>
      <c r="H57" s="24"/>
      <c r="I57" s="24"/>
      <c r="J57" s="24"/>
      <c r="K57" s="24"/>
      <c r="L57" s="24"/>
      <c r="M57" s="24"/>
      <c r="N57" s="24"/>
      <c r="O57" s="24"/>
      <c r="P57" s="24"/>
      <c r="Q57" s="24"/>
      <c r="R57" s="24"/>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V7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116</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69">
        <v>1970</v>
      </c>
      <c r="B5" s="20">
        <v>17.38046934436143</v>
      </c>
      <c r="C5" s="21">
        <v>0</v>
      </c>
      <c r="D5" s="20">
        <f t="shared" ref="D5:D46" si="0">+B5-B5*(C5/100)</f>
        <v>17.38046934436143</v>
      </c>
      <c r="E5" s="21">
        <v>7.9662532434593452</v>
      </c>
      <c r="F5" s="21">
        <f t="shared" ref="F5:F46" si="1">+(D5-D5*(E5)/100)</f>
        <v>15.995897141487781</v>
      </c>
      <c r="G5" s="21">
        <v>36</v>
      </c>
      <c r="H5" s="21">
        <f>F5-(F5*G5/100)</f>
        <v>10.237374170552179</v>
      </c>
      <c r="I5" s="21">
        <v>20</v>
      </c>
      <c r="J5" s="22">
        <f t="shared" ref="J5:J46" si="2">100-(K5/B5*100)</f>
        <v>52.878721660651181</v>
      </c>
      <c r="K5" s="23">
        <f>+H5-H5*I5/100</f>
        <v>8.1898993364417443</v>
      </c>
      <c r="L5" s="23">
        <f t="shared" ref="L5:L46" si="3">+(K5/365)*16</f>
        <v>0.35900928598100795</v>
      </c>
      <c r="M5" s="23">
        <f t="shared" ref="M5:M37" si="4">+L5*28.3495</f>
        <v>10.177733752918584</v>
      </c>
      <c r="N5" s="21">
        <v>127.5</v>
      </c>
      <c r="O5" s="21">
        <v>143</v>
      </c>
      <c r="P5" s="21">
        <f t="shared" ref="P5:P46" si="5">+Q5*N5</f>
        <v>9.0745528216581786</v>
      </c>
      <c r="Q5" s="23">
        <f t="shared" ref="Q5:Q46" si="6">+M5/O5</f>
        <v>7.1172963307122972E-2</v>
      </c>
      <c r="R5" s="24"/>
    </row>
    <row r="6" spans="1:22" x14ac:dyDescent="0.25">
      <c r="A6" s="25">
        <v>1971</v>
      </c>
      <c r="B6" s="26">
        <v>18.057314565565992</v>
      </c>
      <c r="C6" s="27">
        <v>0</v>
      </c>
      <c r="D6" s="26">
        <f t="shared" si="0"/>
        <v>18.057314565565992</v>
      </c>
      <c r="E6" s="27">
        <v>7.9662532434593452</v>
      </c>
      <c r="F6" s="27">
        <f t="shared" si="1"/>
        <v>16.618823158304934</v>
      </c>
      <c r="G6" s="27">
        <v>36</v>
      </c>
      <c r="H6" s="27">
        <f t="shared" ref="H6:H51" si="7">F6-(F6*G6/100)</f>
        <v>10.636046821315158</v>
      </c>
      <c r="I6" s="27">
        <v>20</v>
      </c>
      <c r="J6" s="28">
        <f t="shared" si="2"/>
        <v>52.878721660651181</v>
      </c>
      <c r="K6" s="29">
        <f t="shared" ref="K6:K51" si="8">+H6-H6*I6/100</f>
        <v>8.5088374570521275</v>
      </c>
      <c r="L6" s="29">
        <f t="shared" si="3"/>
        <v>0.37299013510365492</v>
      </c>
      <c r="M6" s="29">
        <f t="shared" si="4"/>
        <v>10.574083835121066</v>
      </c>
      <c r="N6" s="27">
        <v>127.5</v>
      </c>
      <c r="O6" s="27">
        <v>143</v>
      </c>
      <c r="P6" s="27">
        <f t="shared" si="5"/>
        <v>9.4279418809645872</v>
      </c>
      <c r="Q6" s="29">
        <f t="shared" si="6"/>
        <v>7.3944642203643815E-2</v>
      </c>
      <c r="R6" s="24"/>
    </row>
    <row r="7" spans="1:22" x14ac:dyDescent="0.25">
      <c r="A7" s="25">
        <v>1972</v>
      </c>
      <c r="B7" s="26">
        <v>17.922209094027519</v>
      </c>
      <c r="C7" s="27">
        <v>0</v>
      </c>
      <c r="D7" s="26">
        <f t="shared" si="0"/>
        <v>17.922209094027519</v>
      </c>
      <c r="E7" s="27">
        <v>7.9662532434593452</v>
      </c>
      <c r="F7" s="27">
        <f t="shared" si="1"/>
        <v>16.494480530774986</v>
      </c>
      <c r="G7" s="27">
        <v>36</v>
      </c>
      <c r="H7" s="27">
        <f t="shared" si="7"/>
        <v>10.556467539695991</v>
      </c>
      <c r="I7" s="27">
        <v>20</v>
      </c>
      <c r="J7" s="28">
        <f t="shared" si="2"/>
        <v>52.878721660651188</v>
      </c>
      <c r="K7" s="29">
        <f t="shared" si="8"/>
        <v>8.4451740317567925</v>
      </c>
      <c r="L7" s="29">
        <f t="shared" si="3"/>
        <v>0.37019940961125664</v>
      </c>
      <c r="M7" s="29">
        <f t="shared" si="4"/>
        <v>10.49496816277432</v>
      </c>
      <c r="N7" s="27">
        <v>127.5</v>
      </c>
      <c r="O7" s="27">
        <v>143</v>
      </c>
      <c r="P7" s="27">
        <f t="shared" si="5"/>
        <v>9.3574016835924887</v>
      </c>
      <c r="Q7" s="29">
        <f t="shared" si="6"/>
        <v>7.3391385753666577E-2</v>
      </c>
      <c r="R7" s="24"/>
    </row>
    <row r="8" spans="1:22" x14ac:dyDescent="0.25">
      <c r="A8" s="25">
        <v>1973</v>
      </c>
      <c r="B8" s="26">
        <v>18.161569352882605</v>
      </c>
      <c r="C8" s="27">
        <v>0</v>
      </c>
      <c r="D8" s="26">
        <f t="shared" si="0"/>
        <v>18.161569352882605</v>
      </c>
      <c r="E8" s="27">
        <v>7.9662532434593452</v>
      </c>
      <c r="F8" s="27">
        <f t="shared" si="1"/>
        <v>16.714772745245476</v>
      </c>
      <c r="G8" s="27">
        <v>36</v>
      </c>
      <c r="H8" s="27">
        <f t="shared" si="7"/>
        <v>10.697454556957105</v>
      </c>
      <c r="I8" s="27">
        <v>20</v>
      </c>
      <c r="J8" s="28">
        <f t="shared" si="2"/>
        <v>52.878721660651188</v>
      </c>
      <c r="K8" s="29">
        <f t="shared" si="8"/>
        <v>8.5579636455656836</v>
      </c>
      <c r="L8" s="29">
        <f t="shared" si="3"/>
        <v>0.37514361186041351</v>
      </c>
      <c r="M8" s="29">
        <f t="shared" si="4"/>
        <v>10.635133824436792</v>
      </c>
      <c r="N8" s="27">
        <v>127.5</v>
      </c>
      <c r="O8" s="27">
        <v>143</v>
      </c>
      <c r="P8" s="27">
        <f t="shared" si="5"/>
        <v>9.4823745637460917</v>
      </c>
      <c r="Q8" s="29">
        <f t="shared" si="6"/>
        <v>7.4371565205851697E-2</v>
      </c>
      <c r="R8" s="24"/>
    </row>
    <row r="9" spans="1:22" x14ac:dyDescent="0.25">
      <c r="A9" s="25">
        <v>1974</v>
      </c>
      <c r="B9" s="26">
        <v>18.490652501239161</v>
      </c>
      <c r="C9" s="27">
        <v>0</v>
      </c>
      <c r="D9" s="26">
        <f t="shared" si="0"/>
        <v>18.490652501239161</v>
      </c>
      <c r="E9" s="27">
        <v>7.9662532434593452</v>
      </c>
      <c r="F9" s="27">
        <f t="shared" si="1"/>
        <v>17.0176402966224</v>
      </c>
      <c r="G9" s="27">
        <v>36</v>
      </c>
      <c r="H9" s="27">
        <f t="shared" si="7"/>
        <v>10.891289789838336</v>
      </c>
      <c r="I9" s="27">
        <v>20</v>
      </c>
      <c r="J9" s="28">
        <f t="shared" si="2"/>
        <v>52.878721660651188</v>
      </c>
      <c r="K9" s="29">
        <f t="shared" si="8"/>
        <v>8.7130318318706692</v>
      </c>
      <c r="L9" s="29">
        <f t="shared" si="3"/>
        <v>0.38194112139707043</v>
      </c>
      <c r="M9" s="29">
        <f t="shared" si="4"/>
        <v>10.827839821046247</v>
      </c>
      <c r="N9" s="27">
        <v>127.5</v>
      </c>
      <c r="O9" s="27">
        <v>143</v>
      </c>
      <c r="P9" s="27">
        <f t="shared" si="5"/>
        <v>9.6541928474363399</v>
      </c>
      <c r="Q9" s="29">
        <f t="shared" si="6"/>
        <v>7.5719159587735993E-2</v>
      </c>
      <c r="R9" s="24"/>
    </row>
    <row r="10" spans="1:22" x14ac:dyDescent="0.25">
      <c r="A10" s="25">
        <v>1975</v>
      </c>
      <c r="B10" s="26">
        <v>17.640167983960957</v>
      </c>
      <c r="C10" s="27">
        <v>0</v>
      </c>
      <c r="D10" s="26">
        <f t="shared" si="0"/>
        <v>17.640167983960957</v>
      </c>
      <c r="E10" s="27">
        <v>7.9662532434593452</v>
      </c>
      <c r="F10" s="27">
        <f t="shared" si="1"/>
        <v>16.234907529786991</v>
      </c>
      <c r="G10" s="27">
        <v>36</v>
      </c>
      <c r="H10" s="27">
        <f t="shared" si="7"/>
        <v>10.390340819063674</v>
      </c>
      <c r="I10" s="27">
        <v>20</v>
      </c>
      <c r="J10" s="28">
        <f t="shared" si="2"/>
        <v>52.878721660651181</v>
      </c>
      <c r="K10" s="29">
        <f t="shared" si="8"/>
        <v>8.3122726552509398</v>
      </c>
      <c r="L10" s="29">
        <f t="shared" si="3"/>
        <v>0.36437359584661655</v>
      </c>
      <c r="M10" s="29">
        <f t="shared" si="4"/>
        <v>10.329809255453656</v>
      </c>
      <c r="N10" s="27">
        <v>127.5</v>
      </c>
      <c r="O10" s="27">
        <v>143</v>
      </c>
      <c r="P10" s="27">
        <f t="shared" si="5"/>
        <v>9.2101446158765121</v>
      </c>
      <c r="Q10" s="29">
        <f t="shared" si="6"/>
        <v>7.223642835981578E-2</v>
      </c>
      <c r="R10" s="24"/>
    </row>
    <row r="11" spans="1:22" x14ac:dyDescent="0.25">
      <c r="A11" s="19">
        <v>1976</v>
      </c>
      <c r="B11" s="20">
        <v>19.253330887242871</v>
      </c>
      <c r="C11" s="21">
        <v>0</v>
      </c>
      <c r="D11" s="20">
        <f t="shared" si="0"/>
        <v>19.253330887242871</v>
      </c>
      <c r="E11" s="21">
        <v>7.9662532434593452</v>
      </c>
      <c r="F11" s="21">
        <f t="shared" si="1"/>
        <v>17.719561790963926</v>
      </c>
      <c r="G11" s="21">
        <v>36</v>
      </c>
      <c r="H11" s="21">
        <f t="shared" si="7"/>
        <v>11.340519546216914</v>
      </c>
      <c r="I11" s="21">
        <v>20</v>
      </c>
      <c r="J11" s="22">
        <f t="shared" si="2"/>
        <v>52.878721660651181</v>
      </c>
      <c r="K11" s="23">
        <f t="shared" si="8"/>
        <v>9.0724156369735312</v>
      </c>
      <c r="L11" s="23">
        <f t="shared" si="3"/>
        <v>0.39769493203171641</v>
      </c>
      <c r="M11" s="23">
        <f t="shared" si="4"/>
        <v>11.274452475633144</v>
      </c>
      <c r="N11" s="21">
        <v>127.5</v>
      </c>
      <c r="O11" s="21">
        <v>143</v>
      </c>
      <c r="P11" s="21">
        <f t="shared" si="5"/>
        <v>10.052396438064516</v>
      </c>
      <c r="Q11" s="23">
        <f t="shared" si="6"/>
        <v>7.8842325004427574E-2</v>
      </c>
      <c r="R11" s="24"/>
    </row>
    <row r="12" spans="1:22" x14ac:dyDescent="0.25">
      <c r="A12" s="19">
        <v>1977</v>
      </c>
      <c r="B12" s="20">
        <v>19.209585949809078</v>
      </c>
      <c r="C12" s="21">
        <v>0</v>
      </c>
      <c r="D12" s="20">
        <f t="shared" si="0"/>
        <v>19.209585949809078</v>
      </c>
      <c r="E12" s="21">
        <v>7.9662532434593452</v>
      </c>
      <c r="F12" s="21">
        <f t="shared" si="1"/>
        <v>17.679301686027301</v>
      </c>
      <c r="G12" s="21">
        <v>36</v>
      </c>
      <c r="H12" s="21">
        <f t="shared" si="7"/>
        <v>11.314753079057471</v>
      </c>
      <c r="I12" s="21">
        <v>20</v>
      </c>
      <c r="J12" s="22">
        <f t="shared" si="2"/>
        <v>52.878721660651188</v>
      </c>
      <c r="K12" s="23">
        <f t="shared" si="8"/>
        <v>9.051802463245977</v>
      </c>
      <c r="L12" s="23">
        <f t="shared" si="3"/>
        <v>0.39679134085461815</v>
      </c>
      <c r="M12" s="23">
        <f t="shared" si="4"/>
        <v>11.248836117557996</v>
      </c>
      <c r="N12" s="21">
        <v>127.5</v>
      </c>
      <c r="O12" s="21">
        <v>143</v>
      </c>
      <c r="P12" s="21">
        <f t="shared" si="5"/>
        <v>10.029556678242271</v>
      </c>
      <c r="Q12" s="23">
        <f t="shared" si="6"/>
        <v>7.8663189633272707E-2</v>
      </c>
      <c r="R12" s="24"/>
    </row>
    <row r="13" spans="1:22" x14ac:dyDescent="0.25">
      <c r="A13" s="19">
        <v>1978</v>
      </c>
      <c r="B13" s="20">
        <v>20.188242693802366</v>
      </c>
      <c r="C13" s="21">
        <v>0</v>
      </c>
      <c r="D13" s="20">
        <f t="shared" si="0"/>
        <v>20.188242693802366</v>
      </c>
      <c r="E13" s="21">
        <v>7.9662532434593452</v>
      </c>
      <c r="F13" s="21">
        <f t="shared" si="1"/>
        <v>18.579996155409891</v>
      </c>
      <c r="G13" s="21">
        <v>36</v>
      </c>
      <c r="H13" s="21">
        <f t="shared" si="7"/>
        <v>11.891197539462329</v>
      </c>
      <c r="I13" s="21">
        <v>20</v>
      </c>
      <c r="J13" s="22">
        <f t="shared" si="2"/>
        <v>52.878721660651188</v>
      </c>
      <c r="K13" s="23">
        <f t="shared" si="8"/>
        <v>9.5129580315698625</v>
      </c>
      <c r="L13" s="23">
        <f t="shared" si="3"/>
        <v>0.41700637946607616</v>
      </c>
      <c r="M13" s="23">
        <f t="shared" si="4"/>
        <v>11.821922354673525</v>
      </c>
      <c r="N13" s="21">
        <v>127.5</v>
      </c>
      <c r="O13" s="21">
        <v>143</v>
      </c>
      <c r="P13" s="21">
        <f t="shared" si="5"/>
        <v>10.540525176369751</v>
      </c>
      <c r="Q13" s="23">
        <f t="shared" si="6"/>
        <v>8.2670785697017662E-2</v>
      </c>
      <c r="R13" s="24"/>
    </row>
    <row r="14" spans="1:22" x14ac:dyDescent="0.25">
      <c r="A14" s="19">
        <v>1979</v>
      </c>
      <c r="B14" s="20">
        <v>20.976650152185023</v>
      </c>
      <c r="C14" s="21">
        <v>0</v>
      </c>
      <c r="D14" s="20">
        <f t="shared" si="0"/>
        <v>20.976650152185023</v>
      </c>
      <c r="E14" s="21">
        <v>7.9662532434593452</v>
      </c>
      <c r="F14" s="21">
        <f t="shared" si="1"/>
        <v>19.305597079067464</v>
      </c>
      <c r="G14" s="21">
        <v>36</v>
      </c>
      <c r="H14" s="21">
        <f t="shared" si="7"/>
        <v>12.355582130603178</v>
      </c>
      <c r="I14" s="21">
        <v>20</v>
      </c>
      <c r="J14" s="22">
        <f t="shared" si="2"/>
        <v>52.878721660651188</v>
      </c>
      <c r="K14" s="23">
        <f t="shared" si="8"/>
        <v>9.8844657044825421</v>
      </c>
      <c r="L14" s="23">
        <f t="shared" si="3"/>
        <v>0.43329164731978265</v>
      </c>
      <c r="M14" s="23">
        <f t="shared" si="4"/>
        <v>12.283601555692178</v>
      </c>
      <c r="N14" s="21">
        <v>127.5</v>
      </c>
      <c r="O14" s="21">
        <v>143</v>
      </c>
      <c r="P14" s="21">
        <f t="shared" si="5"/>
        <v>10.95216222622904</v>
      </c>
      <c r="Q14" s="23">
        <f t="shared" si="6"/>
        <v>8.5899311578266982E-2</v>
      </c>
      <c r="R14" s="24"/>
    </row>
    <row r="15" spans="1:22" x14ac:dyDescent="0.25">
      <c r="A15" s="19">
        <v>1980</v>
      </c>
      <c r="B15" s="20">
        <v>20.769696916469794</v>
      </c>
      <c r="C15" s="21">
        <v>0</v>
      </c>
      <c r="D15" s="20">
        <f t="shared" si="0"/>
        <v>20.769696916469794</v>
      </c>
      <c r="E15" s="21">
        <v>7.9662532434593452</v>
      </c>
      <c r="F15" s="21">
        <f t="shared" si="1"/>
        <v>19.115130262204843</v>
      </c>
      <c r="G15" s="21">
        <v>36</v>
      </c>
      <c r="H15" s="21">
        <f>F15-(F15*G15/100)</f>
        <v>12.2336833678111</v>
      </c>
      <c r="I15" s="21">
        <v>20</v>
      </c>
      <c r="J15" s="22">
        <f t="shared" si="2"/>
        <v>52.878721660651188</v>
      </c>
      <c r="K15" s="23">
        <f t="shared" si="8"/>
        <v>9.7869466942488792</v>
      </c>
      <c r="L15" s="23">
        <f t="shared" si="3"/>
        <v>0.42901684139173168</v>
      </c>
      <c r="M15" s="23">
        <f t="shared" si="4"/>
        <v>12.162412945034896</v>
      </c>
      <c r="N15" s="21">
        <v>127.5</v>
      </c>
      <c r="O15" s="21">
        <v>143</v>
      </c>
      <c r="P15" s="21">
        <f t="shared" si="5"/>
        <v>10.844109443999645</v>
      </c>
      <c r="Q15" s="23">
        <f t="shared" si="6"/>
        <v>8.5051838776467811E-2</v>
      </c>
      <c r="R15" s="24"/>
    </row>
    <row r="16" spans="1:22" x14ac:dyDescent="0.25">
      <c r="A16" s="25">
        <v>1981</v>
      </c>
      <c r="B16" s="26">
        <v>21.48404546759086</v>
      </c>
      <c r="C16" s="27">
        <v>0</v>
      </c>
      <c r="D16" s="26">
        <f t="shared" si="0"/>
        <v>21.48404546759086</v>
      </c>
      <c r="E16" s="27">
        <v>7.9662532434593452</v>
      </c>
      <c r="F16" s="27">
        <f t="shared" si="1"/>
        <v>19.772571998702624</v>
      </c>
      <c r="G16" s="27">
        <v>36</v>
      </c>
      <c r="H16" s="27">
        <f t="shared" si="7"/>
        <v>12.654446079169679</v>
      </c>
      <c r="I16" s="27">
        <v>20</v>
      </c>
      <c r="J16" s="28">
        <f t="shared" si="2"/>
        <v>52.878721660651188</v>
      </c>
      <c r="K16" s="29">
        <f t="shared" si="8"/>
        <v>10.123556863335743</v>
      </c>
      <c r="L16" s="29">
        <f t="shared" si="3"/>
        <v>0.44377235565307366</v>
      </c>
      <c r="M16" s="29">
        <f t="shared" si="4"/>
        <v>12.580724396586811</v>
      </c>
      <c r="N16" s="27">
        <v>127.5</v>
      </c>
      <c r="O16" s="27">
        <v>143</v>
      </c>
      <c r="P16" s="27">
        <f t="shared" si="5"/>
        <v>11.217079444509221</v>
      </c>
      <c r="Q16" s="29">
        <f t="shared" si="6"/>
        <v>8.7977093682425261E-2</v>
      </c>
      <c r="R16" s="24"/>
    </row>
    <row r="17" spans="1:18" x14ac:dyDescent="0.25">
      <c r="A17" s="25">
        <v>1982</v>
      </c>
      <c r="B17" s="26">
        <v>22.540355229383088</v>
      </c>
      <c r="C17" s="27">
        <v>0</v>
      </c>
      <c r="D17" s="26">
        <f t="shared" si="0"/>
        <v>22.540355229383088</v>
      </c>
      <c r="E17" s="27">
        <v>7.9662532434593452</v>
      </c>
      <c r="F17" s="27">
        <f t="shared" si="1"/>
        <v>20.744733449835099</v>
      </c>
      <c r="G17" s="27">
        <v>36</v>
      </c>
      <c r="H17" s="27">
        <f t="shared" si="7"/>
        <v>13.276629407894463</v>
      </c>
      <c r="I17" s="27">
        <v>20</v>
      </c>
      <c r="J17" s="28">
        <f t="shared" si="2"/>
        <v>52.878721660651188</v>
      </c>
      <c r="K17" s="29">
        <f t="shared" si="8"/>
        <v>10.62130352631557</v>
      </c>
      <c r="L17" s="29">
        <f t="shared" si="3"/>
        <v>0.46559138745492912</v>
      </c>
      <c r="M17" s="29">
        <f t="shared" si="4"/>
        <v>13.199283038653512</v>
      </c>
      <c r="N17" s="27">
        <v>127.5</v>
      </c>
      <c r="O17" s="27">
        <v>143</v>
      </c>
      <c r="P17" s="27">
        <f t="shared" si="5"/>
        <v>11.768591520477782</v>
      </c>
      <c r="Q17" s="29">
        <f t="shared" si="6"/>
        <v>9.2302678591982601E-2</v>
      </c>
      <c r="R17" s="24"/>
    </row>
    <row r="18" spans="1:18" x14ac:dyDescent="0.25">
      <c r="A18" s="25">
        <v>1983</v>
      </c>
      <c r="B18" s="26">
        <v>21.254593332678922</v>
      </c>
      <c r="C18" s="27">
        <v>0</v>
      </c>
      <c r="D18" s="26">
        <f t="shared" si="0"/>
        <v>21.254593332678922</v>
      </c>
      <c r="E18" s="27">
        <v>7.9662532434593452</v>
      </c>
      <c r="F18" s="27">
        <f t="shared" si="1"/>
        <v>19.561398601930293</v>
      </c>
      <c r="G18" s="27">
        <v>36</v>
      </c>
      <c r="H18" s="27">
        <f t="shared" si="7"/>
        <v>12.519295105235386</v>
      </c>
      <c r="I18" s="27">
        <v>20</v>
      </c>
      <c r="J18" s="28">
        <f t="shared" si="2"/>
        <v>52.878721660651188</v>
      </c>
      <c r="K18" s="29">
        <f t="shared" si="8"/>
        <v>10.015436084188309</v>
      </c>
      <c r="L18" s="29">
        <f t="shared" si="3"/>
        <v>0.43903281464935051</v>
      </c>
      <c r="M18" s="29">
        <f t="shared" si="4"/>
        <v>12.446360778901761</v>
      </c>
      <c r="N18" s="27">
        <v>127.5</v>
      </c>
      <c r="O18" s="27">
        <v>143</v>
      </c>
      <c r="P18" s="27">
        <f t="shared" si="5"/>
        <v>11.097279715454368</v>
      </c>
      <c r="Q18" s="29">
        <f t="shared" si="6"/>
        <v>8.7037487964347987E-2</v>
      </c>
      <c r="R18" s="24"/>
    </row>
    <row r="19" spans="1:18" x14ac:dyDescent="0.25">
      <c r="A19" s="25">
        <v>1984</v>
      </c>
      <c r="B19" s="26">
        <v>22.180428859139912</v>
      </c>
      <c r="C19" s="27">
        <v>0</v>
      </c>
      <c r="D19" s="26">
        <f t="shared" si="0"/>
        <v>22.180428859139912</v>
      </c>
      <c r="E19" s="27">
        <v>7.9662532434593452</v>
      </c>
      <c r="F19" s="27">
        <f t="shared" si="1"/>
        <v>20.413479725735485</v>
      </c>
      <c r="G19" s="27">
        <v>36</v>
      </c>
      <c r="H19" s="27">
        <f t="shared" si="7"/>
        <v>13.06462702447071</v>
      </c>
      <c r="I19" s="27">
        <v>20</v>
      </c>
      <c r="J19" s="28">
        <f t="shared" si="2"/>
        <v>52.878721660651188</v>
      </c>
      <c r="K19" s="29">
        <f t="shared" si="8"/>
        <v>10.451701619576568</v>
      </c>
      <c r="L19" s="29">
        <f t="shared" si="3"/>
        <v>0.45815678332390436</v>
      </c>
      <c r="M19" s="29">
        <f t="shared" si="4"/>
        <v>12.988515728841026</v>
      </c>
      <c r="N19" s="27">
        <v>127.5</v>
      </c>
      <c r="O19" s="27">
        <v>143</v>
      </c>
      <c r="P19" s="27">
        <f t="shared" si="5"/>
        <v>11.580669618372243</v>
      </c>
      <c r="Q19" s="29">
        <f t="shared" si="6"/>
        <v>9.0828781320566612E-2</v>
      </c>
      <c r="R19" s="24"/>
    </row>
    <row r="20" spans="1:18" x14ac:dyDescent="0.25">
      <c r="A20" s="25">
        <v>1985</v>
      </c>
      <c r="B20" s="26">
        <v>23.48175421234054</v>
      </c>
      <c r="C20" s="27">
        <v>0</v>
      </c>
      <c r="D20" s="26">
        <f t="shared" si="0"/>
        <v>23.48175421234054</v>
      </c>
      <c r="E20" s="27">
        <v>7.9662532434593452</v>
      </c>
      <c r="F20" s="27">
        <f t="shared" si="1"/>
        <v>21.611138205778811</v>
      </c>
      <c r="G20" s="27">
        <v>36</v>
      </c>
      <c r="H20" s="27">
        <f t="shared" si="7"/>
        <v>13.83112845169844</v>
      </c>
      <c r="I20" s="27">
        <v>20</v>
      </c>
      <c r="J20" s="28">
        <f t="shared" si="2"/>
        <v>52.878721660651181</v>
      </c>
      <c r="K20" s="29">
        <f t="shared" si="8"/>
        <v>11.064902761358752</v>
      </c>
      <c r="L20" s="29">
        <f t="shared" si="3"/>
        <v>0.48503683337463022</v>
      </c>
      <c r="M20" s="29">
        <f t="shared" si="4"/>
        <v>13.750551707754079</v>
      </c>
      <c r="N20" s="27">
        <v>127.5</v>
      </c>
      <c r="O20" s="27">
        <v>143</v>
      </c>
      <c r="P20" s="27">
        <f t="shared" si="5"/>
        <v>12.260107291878636</v>
      </c>
      <c r="Q20" s="29">
        <f t="shared" si="6"/>
        <v>9.6157704250028522E-2</v>
      </c>
      <c r="R20" s="24"/>
    </row>
    <row r="21" spans="1:18" x14ac:dyDescent="0.25">
      <c r="A21" s="19">
        <v>1986</v>
      </c>
      <c r="B21" s="20">
        <v>25.823287665540551</v>
      </c>
      <c r="C21" s="21">
        <v>0</v>
      </c>
      <c r="D21" s="20">
        <f t="shared" si="0"/>
        <v>25.823287665540551</v>
      </c>
      <c r="E21" s="21">
        <v>7.9662532434593452</v>
      </c>
      <c r="F21" s="21">
        <f t="shared" si="1"/>
        <v>23.766139174316589</v>
      </c>
      <c r="G21" s="21">
        <v>36</v>
      </c>
      <c r="H21" s="21">
        <f t="shared" si="7"/>
        <v>15.210329071562617</v>
      </c>
      <c r="I21" s="21">
        <v>20</v>
      </c>
      <c r="J21" s="22">
        <f t="shared" si="2"/>
        <v>52.878721660651188</v>
      </c>
      <c r="K21" s="23">
        <f t="shared" si="8"/>
        <v>12.168263257250093</v>
      </c>
      <c r="L21" s="23">
        <f t="shared" si="3"/>
        <v>0.53340332086575748</v>
      </c>
      <c r="M21" s="23">
        <f t="shared" si="4"/>
        <v>15.121717444883791</v>
      </c>
      <c r="N21" s="21">
        <v>127.5</v>
      </c>
      <c r="O21" s="21">
        <v>143</v>
      </c>
      <c r="P21" s="21">
        <f t="shared" si="5"/>
        <v>13.482650169389393</v>
      </c>
      <c r="Q21" s="23">
        <f t="shared" si="6"/>
        <v>0.10574627583834818</v>
      </c>
      <c r="R21" s="24"/>
    </row>
    <row r="22" spans="1:18" x14ac:dyDescent="0.25">
      <c r="A22" s="19">
        <v>1987</v>
      </c>
      <c r="B22" s="20">
        <v>25.017709757664615</v>
      </c>
      <c r="C22" s="21">
        <v>0</v>
      </c>
      <c r="D22" s="20">
        <f t="shared" si="0"/>
        <v>25.017709757664615</v>
      </c>
      <c r="E22" s="21">
        <v>7.9662532434593452</v>
      </c>
      <c r="F22" s="21">
        <f t="shared" si="1"/>
        <v>23.024735642655415</v>
      </c>
      <c r="G22" s="21">
        <v>36</v>
      </c>
      <c r="H22" s="21">
        <f t="shared" si="7"/>
        <v>14.735830811299467</v>
      </c>
      <c r="I22" s="21">
        <v>20</v>
      </c>
      <c r="J22" s="22">
        <f t="shared" si="2"/>
        <v>52.878721660651181</v>
      </c>
      <c r="K22" s="23">
        <f t="shared" si="8"/>
        <v>11.788664649039573</v>
      </c>
      <c r="L22" s="23">
        <f t="shared" si="3"/>
        <v>0.51676338187570736</v>
      </c>
      <c r="M22" s="23">
        <f t="shared" si="4"/>
        <v>14.649983494485365</v>
      </c>
      <c r="N22" s="21">
        <v>127.5</v>
      </c>
      <c r="O22" s="21">
        <v>143</v>
      </c>
      <c r="P22" s="21">
        <f t="shared" si="5"/>
        <v>13.062048220607581</v>
      </c>
      <c r="Q22" s="23">
        <f t="shared" si="6"/>
        <v>0.10244743702437319</v>
      </c>
      <c r="R22" s="24"/>
    </row>
    <row r="23" spans="1:18" x14ac:dyDescent="0.25">
      <c r="A23" s="19">
        <v>1988</v>
      </c>
      <c r="B23" s="20">
        <v>24.287714114300407</v>
      </c>
      <c r="C23" s="21">
        <v>0</v>
      </c>
      <c r="D23" s="20">
        <f t="shared" si="0"/>
        <v>24.287714114300407</v>
      </c>
      <c r="E23" s="21">
        <v>7.9662532434593452</v>
      </c>
      <c r="F23" s="21">
        <f t="shared" si="1"/>
        <v>22.352893300907816</v>
      </c>
      <c r="G23" s="21">
        <v>36</v>
      </c>
      <c r="H23" s="21">
        <f t="shared" si="7"/>
        <v>14.305851712581003</v>
      </c>
      <c r="I23" s="21">
        <v>20</v>
      </c>
      <c r="J23" s="22">
        <f t="shared" si="2"/>
        <v>52.878721660651188</v>
      </c>
      <c r="K23" s="23">
        <f t="shared" si="8"/>
        <v>11.444681370064803</v>
      </c>
      <c r="L23" s="23">
        <f t="shared" si="3"/>
        <v>0.50168466279736124</v>
      </c>
      <c r="M23" s="23">
        <f t="shared" si="4"/>
        <v>14.222509347973793</v>
      </c>
      <c r="N23" s="21">
        <v>127.5</v>
      </c>
      <c r="O23" s="21">
        <v>143</v>
      </c>
      <c r="P23" s="21">
        <f t="shared" si="5"/>
        <v>12.680908684382228</v>
      </c>
      <c r="Q23" s="23">
        <f t="shared" si="6"/>
        <v>9.945810732848806E-2</v>
      </c>
      <c r="R23" s="24"/>
    </row>
    <row r="24" spans="1:18" x14ac:dyDescent="0.25">
      <c r="A24" s="19">
        <v>1989</v>
      </c>
      <c r="B24" s="20">
        <v>24.71300792466625</v>
      </c>
      <c r="C24" s="21">
        <v>0</v>
      </c>
      <c r="D24" s="20">
        <f t="shared" si="0"/>
        <v>24.71300792466625</v>
      </c>
      <c r="E24" s="21">
        <v>7.9662532434593452</v>
      </c>
      <c r="F24" s="21">
        <f t="shared" si="1"/>
        <v>22.74430712931116</v>
      </c>
      <c r="G24" s="21">
        <v>36</v>
      </c>
      <c r="H24" s="21">
        <f t="shared" si="7"/>
        <v>14.556356562759143</v>
      </c>
      <c r="I24" s="21">
        <v>20</v>
      </c>
      <c r="J24" s="22">
        <f t="shared" si="2"/>
        <v>52.878721660651188</v>
      </c>
      <c r="K24" s="23">
        <f t="shared" si="8"/>
        <v>11.645085250207314</v>
      </c>
      <c r="L24" s="23">
        <f t="shared" si="3"/>
        <v>0.51046949042004663</v>
      </c>
      <c r="M24" s="23">
        <f t="shared" si="4"/>
        <v>14.471554818663112</v>
      </c>
      <c r="N24" s="21">
        <v>127.5</v>
      </c>
      <c r="O24" s="21">
        <v>143</v>
      </c>
      <c r="P24" s="21">
        <f t="shared" si="5"/>
        <v>12.902959715940886</v>
      </c>
      <c r="Q24" s="23">
        <f t="shared" si="6"/>
        <v>0.10119968404659518</v>
      </c>
      <c r="R24" s="24"/>
    </row>
    <row r="25" spans="1:18" x14ac:dyDescent="0.25">
      <c r="A25" s="19">
        <v>1990</v>
      </c>
      <c r="B25" s="20">
        <v>24.343081367191882</v>
      </c>
      <c r="C25" s="21">
        <v>0</v>
      </c>
      <c r="D25" s="20">
        <f t="shared" si="0"/>
        <v>24.343081367191882</v>
      </c>
      <c r="E25" s="21">
        <v>7.9662532434593452</v>
      </c>
      <c r="F25" s="21">
        <f t="shared" si="1"/>
        <v>22.40384985822001</v>
      </c>
      <c r="G25" s="21">
        <v>36</v>
      </c>
      <c r="H25" s="21">
        <f t="shared" si="7"/>
        <v>14.338463909260806</v>
      </c>
      <c r="I25" s="21">
        <v>20</v>
      </c>
      <c r="J25" s="22">
        <f t="shared" si="2"/>
        <v>52.878721660651188</v>
      </c>
      <c r="K25" s="23">
        <f t="shared" si="8"/>
        <v>11.470771127408645</v>
      </c>
      <c r="L25" s="23">
        <f t="shared" si="3"/>
        <v>0.50282832339325567</v>
      </c>
      <c r="M25" s="23">
        <f t="shared" si="4"/>
        <v>14.254931554037102</v>
      </c>
      <c r="N25" s="21">
        <v>127.5</v>
      </c>
      <c r="O25" s="21">
        <v>143</v>
      </c>
      <c r="P25" s="21">
        <f t="shared" si="5"/>
        <v>12.70981659538273</v>
      </c>
      <c r="Q25" s="23">
        <f t="shared" si="6"/>
        <v>9.9684836042217492E-2</v>
      </c>
      <c r="R25" s="24"/>
    </row>
    <row r="26" spans="1:18" x14ac:dyDescent="0.25">
      <c r="A26" s="25">
        <v>1991</v>
      </c>
      <c r="B26" s="26">
        <v>25.031065946594186</v>
      </c>
      <c r="C26" s="27">
        <v>0</v>
      </c>
      <c r="D26" s="26">
        <f t="shared" si="0"/>
        <v>25.031065946594186</v>
      </c>
      <c r="E26" s="27">
        <v>7.9662532434593452</v>
      </c>
      <c r="F26" s="27">
        <f t="shared" si="1"/>
        <v>23.037027843751179</v>
      </c>
      <c r="G26" s="27">
        <v>36</v>
      </c>
      <c r="H26" s="27">
        <f t="shared" si="7"/>
        <v>14.743697820000754</v>
      </c>
      <c r="I26" s="27">
        <v>20</v>
      </c>
      <c r="J26" s="28">
        <f t="shared" si="2"/>
        <v>52.878721660651188</v>
      </c>
      <c r="K26" s="29">
        <f t="shared" si="8"/>
        <v>11.794958256000603</v>
      </c>
      <c r="L26" s="29">
        <f t="shared" si="3"/>
        <v>0.51703926601646477</v>
      </c>
      <c r="M26" s="29">
        <f t="shared" si="4"/>
        <v>14.657804671933768</v>
      </c>
      <c r="N26" s="27">
        <v>127.5</v>
      </c>
      <c r="O26" s="27">
        <v>143</v>
      </c>
      <c r="P26" s="27">
        <f t="shared" si="5"/>
        <v>13.069021648052836</v>
      </c>
      <c r="Q26" s="29">
        <f t="shared" si="6"/>
        <v>0.10250213057296341</v>
      </c>
      <c r="R26" s="24"/>
    </row>
    <row r="27" spans="1:18" x14ac:dyDescent="0.25">
      <c r="A27" s="25">
        <v>1992</v>
      </c>
      <c r="B27" s="26">
        <v>27.099504075610952</v>
      </c>
      <c r="C27" s="27">
        <v>0</v>
      </c>
      <c r="D27" s="26">
        <f t="shared" si="0"/>
        <v>27.099504075610952</v>
      </c>
      <c r="E27" s="27">
        <v>7.9662532434593452</v>
      </c>
      <c r="F27" s="27">
        <f t="shared" si="1"/>
        <v>24.940688953226196</v>
      </c>
      <c r="G27" s="27">
        <v>36</v>
      </c>
      <c r="H27" s="27">
        <f t="shared" si="7"/>
        <v>15.962040930064767</v>
      </c>
      <c r="I27" s="27">
        <v>20</v>
      </c>
      <c r="J27" s="28">
        <f t="shared" si="2"/>
        <v>52.878721660651188</v>
      </c>
      <c r="K27" s="29">
        <f t="shared" si="8"/>
        <v>12.769632744051814</v>
      </c>
      <c r="L27" s="29">
        <f t="shared" si="3"/>
        <v>0.55976472302692881</v>
      </c>
      <c r="M27" s="29">
        <f t="shared" si="4"/>
        <v>15.869050015451919</v>
      </c>
      <c r="N27" s="27">
        <v>127.5</v>
      </c>
      <c r="O27" s="27">
        <v>143</v>
      </c>
      <c r="P27" s="27">
        <f t="shared" si="5"/>
        <v>14.148978160630207</v>
      </c>
      <c r="Q27" s="29">
        <f t="shared" si="6"/>
        <v>0.110972377730433</v>
      </c>
      <c r="R27" s="24"/>
    </row>
    <row r="28" spans="1:18" x14ac:dyDescent="0.25">
      <c r="A28" s="25">
        <v>1993</v>
      </c>
      <c r="B28" s="26">
        <v>26.580853393786864</v>
      </c>
      <c r="C28" s="27">
        <v>0</v>
      </c>
      <c r="D28" s="26">
        <f t="shared" si="0"/>
        <v>26.580853393786864</v>
      </c>
      <c r="E28" s="27">
        <v>7.9662532434593452</v>
      </c>
      <c r="F28" s="27">
        <f t="shared" si="1"/>
        <v>24.463355298165144</v>
      </c>
      <c r="G28" s="27">
        <v>36</v>
      </c>
      <c r="H28" s="27">
        <f t="shared" si="7"/>
        <v>15.656547390825692</v>
      </c>
      <c r="I28" s="27">
        <v>20</v>
      </c>
      <c r="J28" s="28">
        <f t="shared" si="2"/>
        <v>52.878721660651188</v>
      </c>
      <c r="K28" s="29">
        <f t="shared" si="8"/>
        <v>12.525237912660554</v>
      </c>
      <c r="L28" s="29">
        <f t="shared" si="3"/>
        <v>0.54905152493854481</v>
      </c>
      <c r="M28" s="29">
        <f t="shared" si="4"/>
        <v>15.565336206245275</v>
      </c>
      <c r="N28" s="27">
        <v>127.5</v>
      </c>
      <c r="O28" s="27">
        <v>143</v>
      </c>
      <c r="P28" s="27">
        <f t="shared" si="5"/>
        <v>13.878184379694215</v>
      </c>
      <c r="Q28" s="29">
        <f t="shared" si="6"/>
        <v>0.10884850493877815</v>
      </c>
      <c r="R28" s="24"/>
    </row>
    <row r="29" spans="1:18" x14ac:dyDescent="0.25">
      <c r="A29" s="25">
        <v>1994</v>
      </c>
      <c r="B29" s="26">
        <v>27.758924368727129</v>
      </c>
      <c r="C29" s="27">
        <v>0</v>
      </c>
      <c r="D29" s="26">
        <f t="shared" si="0"/>
        <v>27.758924368727129</v>
      </c>
      <c r="E29" s="27">
        <v>7.9662532434593496</v>
      </c>
      <c r="F29" s="27">
        <f t="shared" si="1"/>
        <v>25.547578155853977</v>
      </c>
      <c r="G29" s="27">
        <v>36</v>
      </c>
      <c r="H29" s="27">
        <f t="shared" si="7"/>
        <v>16.350450019746546</v>
      </c>
      <c r="I29" s="27">
        <v>20</v>
      </c>
      <c r="J29" s="28">
        <f t="shared" si="2"/>
        <v>52.878721660651188</v>
      </c>
      <c r="K29" s="29">
        <f t="shared" si="8"/>
        <v>13.080360015797236</v>
      </c>
      <c r="L29" s="29">
        <f t="shared" si="3"/>
        <v>0.57338564452809804</v>
      </c>
      <c r="M29" s="29">
        <f t="shared" si="4"/>
        <v>16.255196329549314</v>
      </c>
      <c r="N29" s="27">
        <v>127.5</v>
      </c>
      <c r="O29" s="27">
        <v>143</v>
      </c>
      <c r="P29" s="27">
        <f t="shared" si="5"/>
        <v>14.493269454668095</v>
      </c>
      <c r="Q29" s="29">
        <f t="shared" si="6"/>
        <v>0.11367270160523996</v>
      </c>
      <c r="R29" s="24"/>
    </row>
    <row r="30" spans="1:18" x14ac:dyDescent="0.25">
      <c r="A30" s="25">
        <v>1995</v>
      </c>
      <c r="B30" s="26">
        <v>27.0628796092393</v>
      </c>
      <c r="C30" s="27">
        <v>0</v>
      </c>
      <c r="D30" s="26">
        <f t="shared" si="0"/>
        <v>27.0628796092393</v>
      </c>
      <c r="E30" s="27">
        <v>7.9662532434593452</v>
      </c>
      <c r="F30" s="27">
        <f t="shared" si="1"/>
        <v>24.906982084594777</v>
      </c>
      <c r="G30" s="27">
        <v>36</v>
      </c>
      <c r="H30" s="27">
        <f t="shared" si="7"/>
        <v>15.940468534140658</v>
      </c>
      <c r="I30" s="27">
        <v>20</v>
      </c>
      <c r="J30" s="28">
        <f t="shared" si="2"/>
        <v>52.878721660651188</v>
      </c>
      <c r="K30" s="29">
        <f t="shared" si="8"/>
        <v>12.752374827312526</v>
      </c>
      <c r="L30" s="29">
        <f t="shared" si="3"/>
        <v>0.55900821160822034</v>
      </c>
      <c r="M30" s="29">
        <f t="shared" si="4"/>
        <v>15.847603294987241</v>
      </c>
      <c r="N30" s="27">
        <v>127.5</v>
      </c>
      <c r="O30" s="27">
        <v>143</v>
      </c>
      <c r="P30" s="27">
        <f t="shared" si="5"/>
        <v>14.12985608469142</v>
      </c>
      <c r="Q30" s="29">
        <f t="shared" si="6"/>
        <v>0.11082240066424644</v>
      </c>
      <c r="R30" s="24"/>
    </row>
    <row r="31" spans="1:18" x14ac:dyDescent="0.25">
      <c r="A31" s="19">
        <v>1996</v>
      </c>
      <c r="B31" s="20">
        <v>27.584761947142219</v>
      </c>
      <c r="C31" s="21">
        <v>0</v>
      </c>
      <c r="D31" s="20">
        <f t="shared" si="0"/>
        <v>27.584761947142219</v>
      </c>
      <c r="E31" s="21">
        <v>7.9662532434593452</v>
      </c>
      <c r="F31" s="21">
        <f t="shared" si="1"/>
        <v>25.387289953827462</v>
      </c>
      <c r="G31" s="21">
        <v>36</v>
      </c>
      <c r="H31" s="21">
        <f t="shared" si="7"/>
        <v>16.247865570449576</v>
      </c>
      <c r="I31" s="21">
        <v>20</v>
      </c>
      <c r="J31" s="22">
        <f t="shared" si="2"/>
        <v>52.878721660651188</v>
      </c>
      <c r="K31" s="23">
        <f t="shared" si="8"/>
        <v>12.99829245635966</v>
      </c>
      <c r="L31" s="23">
        <f t="shared" si="3"/>
        <v>0.56978816247056041</v>
      </c>
      <c r="M31" s="23">
        <f t="shared" si="4"/>
        <v>16.153209511959151</v>
      </c>
      <c r="N31" s="21">
        <v>127.5</v>
      </c>
      <c r="O31" s="21">
        <v>143</v>
      </c>
      <c r="P31" s="21">
        <f t="shared" si="5"/>
        <v>14.40233715227127</v>
      </c>
      <c r="Q31" s="23">
        <f t="shared" si="6"/>
        <v>0.11295950707663742</v>
      </c>
      <c r="R31" s="24"/>
    </row>
    <row r="32" spans="1:18" x14ac:dyDescent="0.25">
      <c r="A32" s="19">
        <v>1997</v>
      </c>
      <c r="B32" s="20">
        <v>27.143181684938735</v>
      </c>
      <c r="C32" s="21">
        <v>0</v>
      </c>
      <c r="D32" s="20">
        <f t="shared" si="0"/>
        <v>27.143181684938735</v>
      </c>
      <c r="E32" s="21">
        <v>7.9662532434593452</v>
      </c>
      <c r="F32" s="21">
        <f t="shared" si="1"/>
        <v>24.98088709358424</v>
      </c>
      <c r="G32" s="21">
        <v>36</v>
      </c>
      <c r="H32" s="21">
        <f t="shared" si="7"/>
        <v>15.987767739893913</v>
      </c>
      <c r="I32" s="21">
        <v>20</v>
      </c>
      <c r="J32" s="22">
        <f t="shared" si="2"/>
        <v>52.878721660651188</v>
      </c>
      <c r="K32" s="23">
        <f t="shared" si="8"/>
        <v>12.79021419191513</v>
      </c>
      <c r="L32" s="23">
        <f t="shared" si="3"/>
        <v>0.56066692348121117</v>
      </c>
      <c r="M32" s="23">
        <f t="shared" si="4"/>
        <v>15.894626947230595</v>
      </c>
      <c r="N32" s="21">
        <v>127.5</v>
      </c>
      <c r="O32" s="21">
        <v>143</v>
      </c>
      <c r="P32" s="21">
        <f t="shared" si="5"/>
        <v>14.171782767635671</v>
      </c>
      <c r="Q32" s="23">
        <f t="shared" si="6"/>
        <v>0.11115123739322094</v>
      </c>
      <c r="R32" s="24"/>
    </row>
    <row r="33" spans="1:18" x14ac:dyDescent="0.25">
      <c r="A33" s="19">
        <v>1998</v>
      </c>
      <c r="B33" s="20">
        <v>27.996039823671008</v>
      </c>
      <c r="C33" s="21">
        <v>0</v>
      </c>
      <c r="D33" s="20">
        <f t="shared" si="0"/>
        <v>27.996039823671008</v>
      </c>
      <c r="E33" s="21">
        <v>7.9662532434593452</v>
      </c>
      <c r="F33" s="21">
        <f t="shared" si="1"/>
        <v>25.765804393177646</v>
      </c>
      <c r="G33" s="21">
        <v>36</v>
      </c>
      <c r="H33" s="21">
        <f t="shared" si="7"/>
        <v>16.490114811633696</v>
      </c>
      <c r="I33" s="21">
        <v>20</v>
      </c>
      <c r="J33" s="22">
        <f t="shared" si="2"/>
        <v>52.878721660651181</v>
      </c>
      <c r="K33" s="23">
        <f t="shared" si="8"/>
        <v>13.192091849306957</v>
      </c>
      <c r="L33" s="23">
        <f t="shared" si="3"/>
        <v>0.57828347832578442</v>
      </c>
      <c r="M33" s="23">
        <f t="shared" si="4"/>
        <v>16.394047468796824</v>
      </c>
      <c r="N33" s="21">
        <v>127.5</v>
      </c>
      <c r="O33" s="21">
        <v>143</v>
      </c>
      <c r="P33" s="21">
        <f t="shared" si="5"/>
        <v>14.61707029560556</v>
      </c>
      <c r="Q33" s="23">
        <f t="shared" si="6"/>
        <v>0.11464368859298478</v>
      </c>
      <c r="R33" s="24"/>
    </row>
    <row r="34" spans="1:18" x14ac:dyDescent="0.25">
      <c r="A34" s="19">
        <v>1999</v>
      </c>
      <c r="B34" s="20">
        <v>30.685481223707672</v>
      </c>
      <c r="C34" s="21">
        <v>0</v>
      </c>
      <c r="D34" s="20">
        <f t="shared" si="0"/>
        <v>30.685481223707672</v>
      </c>
      <c r="E34" s="21">
        <v>7.9662532434593452</v>
      </c>
      <c r="F34" s="21">
        <f t="shared" si="1"/>
        <v>28.24099808045295</v>
      </c>
      <c r="G34" s="21">
        <v>36</v>
      </c>
      <c r="H34" s="21">
        <f t="shared" si="7"/>
        <v>18.074238771489888</v>
      </c>
      <c r="I34" s="21">
        <v>20</v>
      </c>
      <c r="J34" s="22">
        <f t="shared" si="2"/>
        <v>52.878721660651188</v>
      </c>
      <c r="K34" s="23">
        <f t="shared" si="8"/>
        <v>14.45939101719191</v>
      </c>
      <c r="L34" s="23">
        <f t="shared" si="3"/>
        <v>0.6338363185618372</v>
      </c>
      <c r="M34" s="23">
        <f t="shared" si="4"/>
        <v>17.968942713068802</v>
      </c>
      <c r="N34" s="21">
        <v>127.5</v>
      </c>
      <c r="O34" s="21">
        <v>143</v>
      </c>
      <c r="P34" s="21">
        <f t="shared" si="5"/>
        <v>16.021260111302603</v>
      </c>
      <c r="Q34" s="23">
        <f t="shared" si="6"/>
        <v>0.12565694204943217</v>
      </c>
      <c r="R34" s="24"/>
    </row>
    <row r="35" spans="1:18" x14ac:dyDescent="0.25">
      <c r="A35" s="19">
        <v>2000</v>
      </c>
      <c r="B35" s="20">
        <v>28.446261961532663</v>
      </c>
      <c r="C35" s="21">
        <v>0</v>
      </c>
      <c r="D35" s="20">
        <f t="shared" si="0"/>
        <v>28.446261961532663</v>
      </c>
      <c r="E35" s="21">
        <v>7.9662532434593452</v>
      </c>
      <c r="F35" s="21">
        <f t="shared" si="1"/>
        <v>26.180160695379126</v>
      </c>
      <c r="G35" s="21">
        <v>36</v>
      </c>
      <c r="H35" s="21">
        <f t="shared" si="7"/>
        <v>16.755302845042642</v>
      </c>
      <c r="I35" s="21">
        <v>20</v>
      </c>
      <c r="J35" s="22">
        <f t="shared" si="2"/>
        <v>52.878721660651173</v>
      </c>
      <c r="K35" s="23">
        <f t="shared" si="8"/>
        <v>13.404242276034115</v>
      </c>
      <c r="L35" s="23">
        <f t="shared" si="3"/>
        <v>0.58758322305902966</v>
      </c>
      <c r="M35" s="23">
        <f t="shared" si="4"/>
        <v>16.657690582111961</v>
      </c>
      <c r="N35" s="21">
        <v>127.5</v>
      </c>
      <c r="O35" s="21">
        <v>143</v>
      </c>
      <c r="P35" s="21">
        <f t="shared" si="5"/>
        <v>14.852136707827098</v>
      </c>
      <c r="Q35" s="23">
        <f t="shared" si="6"/>
        <v>0.11648734672805568</v>
      </c>
      <c r="R35" s="24"/>
    </row>
    <row r="36" spans="1:18" x14ac:dyDescent="0.25">
      <c r="A36" s="25">
        <v>2001</v>
      </c>
      <c r="B36" s="26">
        <v>26.631159100698468</v>
      </c>
      <c r="C36" s="27">
        <v>0</v>
      </c>
      <c r="D36" s="26">
        <f t="shared" si="0"/>
        <v>26.631159100698468</v>
      </c>
      <c r="E36" s="27">
        <v>7.9662532434593452</v>
      </c>
      <c r="F36" s="27">
        <f t="shared" si="1"/>
        <v>24.509653525068259</v>
      </c>
      <c r="G36" s="27">
        <v>36</v>
      </c>
      <c r="H36" s="27">
        <f t="shared" si="7"/>
        <v>15.686178256043686</v>
      </c>
      <c r="I36" s="27">
        <v>20</v>
      </c>
      <c r="J36" s="28">
        <f t="shared" si="2"/>
        <v>52.878721660651188</v>
      </c>
      <c r="K36" s="29">
        <f t="shared" si="8"/>
        <v>12.548942604834949</v>
      </c>
      <c r="L36" s="29">
        <f t="shared" si="3"/>
        <v>0.55009063473249087</v>
      </c>
      <c r="M36" s="29">
        <f t="shared" si="4"/>
        <v>15.594794449348749</v>
      </c>
      <c r="N36" s="27">
        <v>127.5</v>
      </c>
      <c r="O36" s="27">
        <v>143</v>
      </c>
      <c r="P36" s="27">
        <f t="shared" si="5"/>
        <v>13.904449596447311</v>
      </c>
      <c r="Q36" s="29">
        <f t="shared" si="6"/>
        <v>0.10905450663880244</v>
      </c>
      <c r="R36" s="24"/>
    </row>
    <row r="37" spans="1:18" x14ac:dyDescent="0.25">
      <c r="A37" s="25">
        <v>2002</v>
      </c>
      <c r="B37" s="26">
        <v>26.776819665324719</v>
      </c>
      <c r="C37" s="27">
        <v>0</v>
      </c>
      <c r="D37" s="26">
        <f t="shared" si="0"/>
        <v>26.776819665324719</v>
      </c>
      <c r="E37" s="27">
        <v>7.9662532434593452</v>
      </c>
      <c r="F37" s="27">
        <f t="shared" si="1"/>
        <v>24.643710400240529</v>
      </c>
      <c r="G37" s="27">
        <v>36</v>
      </c>
      <c r="H37" s="27">
        <f t="shared" si="7"/>
        <v>15.771974656153938</v>
      </c>
      <c r="I37" s="27">
        <v>20</v>
      </c>
      <c r="J37" s="28">
        <f t="shared" si="2"/>
        <v>52.878721660651188</v>
      </c>
      <c r="K37" s="29">
        <f t="shared" si="8"/>
        <v>12.61757972492315</v>
      </c>
      <c r="L37" s="29">
        <f t="shared" si="3"/>
        <v>0.55309938520211066</v>
      </c>
      <c r="M37" s="29">
        <f t="shared" si="4"/>
        <v>15.680091020787236</v>
      </c>
      <c r="N37" s="27">
        <v>127.5</v>
      </c>
      <c r="O37" s="27">
        <v>143</v>
      </c>
      <c r="P37" s="27">
        <f t="shared" si="5"/>
        <v>13.980500735317291</v>
      </c>
      <c r="Q37" s="29">
        <f t="shared" si="6"/>
        <v>0.1096509861593513</v>
      </c>
      <c r="R37" s="24"/>
    </row>
    <row r="38" spans="1:18" x14ac:dyDescent="0.25">
      <c r="A38" s="25">
        <v>2003</v>
      </c>
      <c r="B38" s="26">
        <v>26.173429396711231</v>
      </c>
      <c r="C38" s="27">
        <v>0</v>
      </c>
      <c r="D38" s="26">
        <f t="shared" si="0"/>
        <v>26.173429396711231</v>
      </c>
      <c r="E38" s="27">
        <v>7.9662532434593452</v>
      </c>
      <c r="F38" s="27">
        <f t="shared" si="1"/>
        <v>24.088387728471183</v>
      </c>
      <c r="G38" s="27">
        <v>36</v>
      </c>
      <c r="H38" s="27">
        <f t="shared" si="7"/>
        <v>15.416568146221557</v>
      </c>
      <c r="I38" s="27">
        <v>20</v>
      </c>
      <c r="J38" s="28">
        <f t="shared" si="2"/>
        <v>52.878721660651188</v>
      </c>
      <c r="K38" s="29">
        <f t="shared" si="8"/>
        <v>12.333254516977245</v>
      </c>
      <c r="L38" s="29">
        <f t="shared" si="3"/>
        <v>0.54063581444283815</v>
      </c>
      <c r="M38" s="29">
        <f t="shared" ref="M38:M43" si="9">+L38*28.3495</f>
        <v>15.326755021547239</v>
      </c>
      <c r="N38" s="27">
        <v>127.5</v>
      </c>
      <c r="O38" s="27">
        <v>143</v>
      </c>
      <c r="P38" s="27">
        <f t="shared" si="5"/>
        <v>13.665463393337573</v>
      </c>
      <c r="Q38" s="29">
        <f t="shared" si="6"/>
        <v>0.10718010504578489</v>
      </c>
      <c r="R38" s="24"/>
    </row>
    <row r="39" spans="1:18" x14ac:dyDescent="0.25">
      <c r="A39" s="25">
        <v>2004</v>
      </c>
      <c r="B39" s="26">
        <v>25.780420361127749</v>
      </c>
      <c r="C39" s="27">
        <v>0</v>
      </c>
      <c r="D39" s="26">
        <f t="shared" si="0"/>
        <v>25.780420361127749</v>
      </c>
      <c r="E39" s="27">
        <v>7.9662532434593452</v>
      </c>
      <c r="F39" s="27">
        <f t="shared" si="1"/>
        <v>23.726686787931957</v>
      </c>
      <c r="G39" s="27">
        <v>36</v>
      </c>
      <c r="H39" s="27">
        <f t="shared" si="7"/>
        <v>15.185079544276453</v>
      </c>
      <c r="I39" s="27">
        <v>20</v>
      </c>
      <c r="J39" s="28">
        <f t="shared" si="2"/>
        <v>52.878721660651181</v>
      </c>
      <c r="K39" s="29">
        <f t="shared" si="8"/>
        <v>12.148063635421163</v>
      </c>
      <c r="L39" s="29">
        <f t="shared" si="3"/>
        <v>0.53251785799106466</v>
      </c>
      <c r="M39" s="29">
        <f t="shared" si="9"/>
        <v>15.096615015117687</v>
      </c>
      <c r="N39" s="27">
        <v>127.5</v>
      </c>
      <c r="O39" s="27">
        <v>143</v>
      </c>
      <c r="P39" s="27">
        <f t="shared" si="5"/>
        <v>13.460268632360176</v>
      </c>
      <c r="Q39" s="29">
        <f t="shared" si="6"/>
        <v>0.10557073437145235</v>
      </c>
      <c r="R39" s="24"/>
    </row>
    <row r="40" spans="1:18" x14ac:dyDescent="0.25">
      <c r="A40" s="25">
        <v>2005</v>
      </c>
      <c r="B40" s="26">
        <v>25.179691526204582</v>
      </c>
      <c r="C40" s="27">
        <v>0</v>
      </c>
      <c r="D40" s="26">
        <f t="shared" si="0"/>
        <v>25.179691526204582</v>
      </c>
      <c r="E40" s="27">
        <v>7.9662532434593452</v>
      </c>
      <c r="F40" s="27">
        <f t="shared" si="1"/>
        <v>23.173813533305253</v>
      </c>
      <c r="G40" s="27">
        <v>36</v>
      </c>
      <c r="H40" s="27">
        <f t="shared" si="7"/>
        <v>14.831240661315361</v>
      </c>
      <c r="I40" s="27">
        <v>20</v>
      </c>
      <c r="J40" s="28">
        <f t="shared" si="2"/>
        <v>52.878721660651188</v>
      </c>
      <c r="K40" s="29">
        <f t="shared" si="8"/>
        <v>11.864992529052289</v>
      </c>
      <c r="L40" s="29">
        <f t="shared" si="3"/>
        <v>0.52010926154749759</v>
      </c>
      <c r="M40" s="29">
        <f t="shared" si="9"/>
        <v>14.744837510240783</v>
      </c>
      <c r="N40" s="27">
        <v>127.5</v>
      </c>
      <c r="O40" s="27">
        <v>143</v>
      </c>
      <c r="P40" s="27">
        <f t="shared" si="5"/>
        <v>13.146620857032866</v>
      </c>
      <c r="Q40" s="29">
        <f t="shared" si="6"/>
        <v>0.10311075181986562</v>
      </c>
      <c r="R40" s="24"/>
    </row>
    <row r="41" spans="1:18" x14ac:dyDescent="0.25">
      <c r="A41" s="19">
        <v>2006</v>
      </c>
      <c r="B41" s="20">
        <v>25.105983603272051</v>
      </c>
      <c r="C41" s="21">
        <v>0</v>
      </c>
      <c r="D41" s="20">
        <f t="shared" si="0"/>
        <v>25.105983603272051</v>
      </c>
      <c r="E41" s="21">
        <v>7.9662532434593452</v>
      </c>
      <c r="F41" s="21">
        <f t="shared" si="1"/>
        <v>23.105977370174021</v>
      </c>
      <c r="G41" s="21">
        <v>36</v>
      </c>
      <c r="H41" s="21">
        <f t="shared" si="7"/>
        <v>14.787825516911372</v>
      </c>
      <c r="I41" s="21">
        <v>20</v>
      </c>
      <c r="J41" s="22">
        <f t="shared" si="2"/>
        <v>52.878721660651188</v>
      </c>
      <c r="K41" s="23">
        <f t="shared" si="8"/>
        <v>11.830260413529098</v>
      </c>
      <c r="L41" s="23">
        <f t="shared" si="3"/>
        <v>0.5185867578533303</v>
      </c>
      <c r="M41" s="23">
        <f t="shared" si="9"/>
        <v>14.701675291762987</v>
      </c>
      <c r="N41" s="21">
        <v>127.5</v>
      </c>
      <c r="O41" s="21">
        <v>143</v>
      </c>
      <c r="P41" s="21">
        <f t="shared" si="5"/>
        <v>13.108137060837628</v>
      </c>
      <c r="Q41" s="23">
        <f t="shared" si="6"/>
        <v>0.10280891812421669</v>
      </c>
      <c r="R41" s="24"/>
    </row>
    <row r="42" spans="1:18" x14ac:dyDescent="0.25">
      <c r="A42" s="19">
        <v>2007</v>
      </c>
      <c r="B42" s="20">
        <v>25.950798067649568</v>
      </c>
      <c r="C42" s="21">
        <v>0</v>
      </c>
      <c r="D42" s="20">
        <f t="shared" si="0"/>
        <v>25.950798067649568</v>
      </c>
      <c r="E42" s="21">
        <v>7.1936254503944026</v>
      </c>
      <c r="F42" s="21">
        <f t="shared" si="1"/>
        <v>24.083994853274671</v>
      </c>
      <c r="G42" s="21">
        <v>36</v>
      </c>
      <c r="H42" s="21">
        <f t="shared" si="7"/>
        <v>15.413756706095789</v>
      </c>
      <c r="I42" s="21">
        <v>20</v>
      </c>
      <c r="J42" s="22">
        <f t="shared" si="2"/>
        <v>52.483136230601936</v>
      </c>
      <c r="K42" s="23">
        <f t="shared" si="8"/>
        <v>12.331005364876631</v>
      </c>
      <c r="L42" s="23">
        <f t="shared" si="3"/>
        <v>0.54053722147404415</v>
      </c>
      <c r="M42" s="23">
        <f t="shared" si="9"/>
        <v>15.323959960178414</v>
      </c>
      <c r="N42" s="21">
        <v>127.5</v>
      </c>
      <c r="O42" s="21">
        <v>143</v>
      </c>
      <c r="P42" s="21">
        <f t="shared" si="5"/>
        <v>13.662971293166068</v>
      </c>
      <c r="Q42" s="23">
        <f t="shared" si="6"/>
        <v>0.1071605591620868</v>
      </c>
      <c r="R42" s="24"/>
    </row>
    <row r="43" spans="1:18" x14ac:dyDescent="0.25">
      <c r="A43" s="19">
        <v>2008</v>
      </c>
      <c r="B43" s="20">
        <v>25.035664444738483</v>
      </c>
      <c r="C43" s="21">
        <v>0</v>
      </c>
      <c r="D43" s="20">
        <f t="shared" si="0"/>
        <v>25.035664444738483</v>
      </c>
      <c r="E43" s="21">
        <v>6.42099765732946</v>
      </c>
      <c r="F43" s="21">
        <f t="shared" si="1"/>
        <v>23.428125017244959</v>
      </c>
      <c r="G43" s="21">
        <v>36</v>
      </c>
      <c r="H43" s="21">
        <f t="shared" si="7"/>
        <v>14.994000011036775</v>
      </c>
      <c r="I43" s="21">
        <v>20</v>
      </c>
      <c r="J43" s="22">
        <f t="shared" si="2"/>
        <v>52.087550800552684</v>
      </c>
      <c r="K43" s="23">
        <f t="shared" si="8"/>
        <v>11.99520000882942</v>
      </c>
      <c r="L43" s="23">
        <f t="shared" si="3"/>
        <v>0.52581698668841292</v>
      </c>
      <c r="M43" s="23">
        <f t="shared" si="9"/>
        <v>14.906648664123162</v>
      </c>
      <c r="N43" s="21">
        <v>127.5</v>
      </c>
      <c r="O43" s="21">
        <v>143</v>
      </c>
      <c r="P43" s="21">
        <f t="shared" si="5"/>
        <v>13.290893039690232</v>
      </c>
      <c r="Q43" s="23">
        <f t="shared" si="6"/>
        <v>0.10424229835051163</v>
      </c>
      <c r="R43" s="24"/>
    </row>
    <row r="44" spans="1:18" x14ac:dyDescent="0.25">
      <c r="A44" s="19">
        <v>2009</v>
      </c>
      <c r="B44" s="20">
        <v>22.010589130229452</v>
      </c>
      <c r="C44" s="21">
        <v>0</v>
      </c>
      <c r="D44" s="20">
        <f t="shared" si="0"/>
        <v>22.010589130229452</v>
      </c>
      <c r="E44" s="21">
        <v>5.6483698642645175</v>
      </c>
      <c r="F44" s="21">
        <f t="shared" si="1"/>
        <v>20.767349646850491</v>
      </c>
      <c r="G44" s="21">
        <v>36</v>
      </c>
      <c r="H44" s="21">
        <f t="shared" si="7"/>
        <v>13.291103773984315</v>
      </c>
      <c r="I44" s="21">
        <v>20</v>
      </c>
      <c r="J44" s="22">
        <f t="shared" si="2"/>
        <v>51.691965370503432</v>
      </c>
      <c r="K44" s="23">
        <f t="shared" si="8"/>
        <v>10.632883019187451</v>
      </c>
      <c r="L44" s="23">
        <f t="shared" si="3"/>
        <v>0.46609898166301156</v>
      </c>
      <c r="M44" s="23">
        <f t="shared" ref="M44:M49" si="10">+L44*28.3495</f>
        <v>13.213673080655546</v>
      </c>
      <c r="N44" s="21">
        <v>127.5</v>
      </c>
      <c r="O44" s="21">
        <v>143</v>
      </c>
      <c r="P44" s="21">
        <f t="shared" si="5"/>
        <v>11.781421802682392</v>
      </c>
      <c r="Q44" s="23">
        <f t="shared" si="6"/>
        <v>9.2403308256332486E-2</v>
      </c>
      <c r="R44" s="24"/>
    </row>
    <row r="45" spans="1:18" x14ac:dyDescent="0.25">
      <c r="A45" s="19">
        <v>2010</v>
      </c>
      <c r="B45" s="20">
        <v>25.613906998158939</v>
      </c>
      <c r="C45" s="21">
        <v>0</v>
      </c>
      <c r="D45" s="20">
        <f t="shared" si="0"/>
        <v>25.613906998158939</v>
      </c>
      <c r="E45" s="21">
        <v>4.8757420711995749</v>
      </c>
      <c r="F45" s="21">
        <f t="shared" si="1"/>
        <v>24.36503895857177</v>
      </c>
      <c r="G45" s="21">
        <v>36</v>
      </c>
      <c r="H45" s="38">
        <f t="shared" si="7"/>
        <v>15.593624933485932</v>
      </c>
      <c r="I45" s="38">
        <v>20</v>
      </c>
      <c r="J45" s="39">
        <f t="shared" si="2"/>
        <v>51.296379940454187</v>
      </c>
      <c r="K45" s="40">
        <f t="shared" si="8"/>
        <v>12.474899946788746</v>
      </c>
      <c r="L45" s="23">
        <f t="shared" si="3"/>
        <v>0.54684492917430116</v>
      </c>
      <c r="M45" s="23">
        <f t="shared" si="10"/>
        <v>15.502780319626851</v>
      </c>
      <c r="N45" s="21">
        <v>127.5</v>
      </c>
      <c r="O45" s="21">
        <v>143</v>
      </c>
      <c r="P45" s="21">
        <f t="shared" si="5"/>
        <v>13.822409026240724</v>
      </c>
      <c r="Q45" s="23">
        <f t="shared" si="6"/>
        <v>0.10841105118620176</v>
      </c>
      <c r="R45" s="24"/>
    </row>
    <row r="46" spans="1:18" x14ac:dyDescent="0.25">
      <c r="A46" s="31">
        <v>2011</v>
      </c>
      <c r="B46" s="33">
        <v>25.546817179533164</v>
      </c>
      <c r="C46" s="32">
        <v>0</v>
      </c>
      <c r="D46" s="33">
        <f t="shared" si="0"/>
        <v>25.546817179533164</v>
      </c>
      <c r="E46" s="27">
        <v>4.1031142781346324</v>
      </c>
      <c r="F46" s="32">
        <f t="shared" si="1"/>
        <v>24.498602076230789</v>
      </c>
      <c r="G46" s="32">
        <v>36</v>
      </c>
      <c r="H46" s="27">
        <f t="shared" si="7"/>
        <v>15.679105328787704</v>
      </c>
      <c r="I46" s="32">
        <v>20</v>
      </c>
      <c r="J46" s="34">
        <f t="shared" si="2"/>
        <v>50.900794510404936</v>
      </c>
      <c r="K46" s="29">
        <f t="shared" si="8"/>
        <v>12.543284263030163</v>
      </c>
      <c r="L46" s="35">
        <f t="shared" si="3"/>
        <v>0.54984259783145917</v>
      </c>
      <c r="M46" s="35">
        <f t="shared" si="10"/>
        <v>15.587762727222952</v>
      </c>
      <c r="N46" s="27">
        <v>127.5</v>
      </c>
      <c r="O46" s="27">
        <v>143</v>
      </c>
      <c r="P46" s="32">
        <f t="shared" si="5"/>
        <v>13.89818005399249</v>
      </c>
      <c r="Q46" s="35">
        <f t="shared" si="6"/>
        <v>0.10900533375680385</v>
      </c>
      <c r="R46" s="24"/>
    </row>
    <row r="47" spans="1:18" x14ac:dyDescent="0.25">
      <c r="A47" s="25">
        <v>2012</v>
      </c>
      <c r="B47" s="26">
        <v>26.902721942240138</v>
      </c>
      <c r="C47" s="27">
        <v>0</v>
      </c>
      <c r="D47" s="26">
        <f t="shared" ref="D47:D56" si="11">+B47-B47*(C47/100)</f>
        <v>26.902721942240138</v>
      </c>
      <c r="E47" s="27">
        <v>4.1031142781346324</v>
      </c>
      <c r="F47" s="27">
        <f t="shared" ref="F47:F56" si="12">+(D47-D47*(E47)/100)</f>
        <v>25.798872517021223</v>
      </c>
      <c r="G47" s="27">
        <v>36</v>
      </c>
      <c r="H47" s="27">
        <f t="shared" si="7"/>
        <v>16.511278410893581</v>
      </c>
      <c r="I47" s="27">
        <v>20</v>
      </c>
      <c r="J47" s="28">
        <f t="shared" ref="J47:J56" si="13">100-(K47/B47*100)</f>
        <v>50.900794510404943</v>
      </c>
      <c r="K47" s="29">
        <f t="shared" si="8"/>
        <v>13.209022728714865</v>
      </c>
      <c r="L47" s="29">
        <f t="shared" ref="L47:L56" si="14">+(K47/365)*16</f>
        <v>0.57902565386147353</v>
      </c>
      <c r="M47" s="29">
        <f t="shared" si="10"/>
        <v>16.415087774145842</v>
      </c>
      <c r="N47" s="27">
        <v>127.5</v>
      </c>
      <c r="O47" s="27">
        <v>143</v>
      </c>
      <c r="P47" s="27">
        <f t="shared" ref="P47:P56" si="15">+Q47*N47</f>
        <v>14.635830008416749</v>
      </c>
      <c r="Q47" s="29">
        <f t="shared" ref="Q47:Q56" si="16">+M47/O47</f>
        <v>0.11479082359542547</v>
      </c>
      <c r="R47" s="24"/>
    </row>
    <row r="48" spans="1:18" x14ac:dyDescent="0.25">
      <c r="A48" s="25">
        <v>2013</v>
      </c>
      <c r="B48" s="26">
        <v>27.992529660257482</v>
      </c>
      <c r="C48" s="27">
        <v>0</v>
      </c>
      <c r="D48" s="26">
        <f t="shared" si="11"/>
        <v>27.992529660257482</v>
      </c>
      <c r="E48" s="27">
        <v>4.1031142781346324</v>
      </c>
      <c r="F48" s="27">
        <f t="shared" si="12"/>
        <v>26.843964178956384</v>
      </c>
      <c r="G48" s="27">
        <v>36</v>
      </c>
      <c r="H48" s="27">
        <f t="shared" si="7"/>
        <v>17.180137074532084</v>
      </c>
      <c r="I48" s="27">
        <v>20</v>
      </c>
      <c r="J48" s="28">
        <f t="shared" si="13"/>
        <v>50.900794510404936</v>
      </c>
      <c r="K48" s="29">
        <f t="shared" si="8"/>
        <v>13.744109659625668</v>
      </c>
      <c r="L48" s="29">
        <f t="shared" si="14"/>
        <v>0.60248151932605665</v>
      </c>
      <c r="M48" s="29">
        <f t="shared" si="10"/>
        <v>17.080049832134041</v>
      </c>
      <c r="N48" s="27">
        <v>127.5</v>
      </c>
      <c r="O48" s="27">
        <v>143</v>
      </c>
      <c r="P48" s="27">
        <f t="shared" si="15"/>
        <v>15.228715759420211</v>
      </c>
      <c r="Q48" s="29">
        <f t="shared" si="16"/>
        <v>0.11944090791702126</v>
      </c>
      <c r="R48" s="24"/>
    </row>
    <row r="49" spans="1:18" x14ac:dyDescent="0.25">
      <c r="A49" s="25">
        <v>2014</v>
      </c>
      <c r="B49" s="26">
        <v>27.862698191469622</v>
      </c>
      <c r="C49" s="27">
        <v>0</v>
      </c>
      <c r="D49" s="26">
        <f t="shared" si="11"/>
        <v>27.862698191469622</v>
      </c>
      <c r="E49" s="27">
        <v>4.1031142781346324</v>
      </c>
      <c r="F49" s="27">
        <f t="shared" si="12"/>
        <v>26.719459843701873</v>
      </c>
      <c r="G49" s="27">
        <v>36</v>
      </c>
      <c r="H49" s="27">
        <f t="shared" si="7"/>
        <v>17.100454299969201</v>
      </c>
      <c r="I49" s="27">
        <v>20</v>
      </c>
      <c r="J49" s="28">
        <f t="shared" si="13"/>
        <v>50.900794510404921</v>
      </c>
      <c r="K49" s="29">
        <f t="shared" si="8"/>
        <v>13.680363439975361</v>
      </c>
      <c r="L49" s="29">
        <f t="shared" si="14"/>
        <v>0.5996871644920706</v>
      </c>
      <c r="M49" s="29">
        <f t="shared" si="10"/>
        <v>17.000831269767954</v>
      </c>
      <c r="N49" s="27">
        <v>127.5</v>
      </c>
      <c r="O49" s="27">
        <v>143</v>
      </c>
      <c r="P49" s="27">
        <f t="shared" si="15"/>
        <v>15.158083824443455</v>
      </c>
      <c r="Q49" s="29">
        <f t="shared" si="16"/>
        <v>0.11888693195641925</v>
      </c>
      <c r="R49" s="24"/>
    </row>
    <row r="50" spans="1:18" x14ac:dyDescent="0.25">
      <c r="A50" s="31">
        <v>2015</v>
      </c>
      <c r="B50" s="33">
        <v>27.931583348658663</v>
      </c>
      <c r="C50" s="32">
        <v>0</v>
      </c>
      <c r="D50" s="33">
        <f t="shared" si="11"/>
        <v>27.931583348658663</v>
      </c>
      <c r="E50" s="27">
        <v>4.1031142781346324</v>
      </c>
      <c r="F50" s="32">
        <f t="shared" si="12"/>
        <v>26.785518564170772</v>
      </c>
      <c r="G50" s="32">
        <v>36</v>
      </c>
      <c r="H50" s="32">
        <f t="shared" si="7"/>
        <v>17.142731881069295</v>
      </c>
      <c r="I50" s="32">
        <v>20</v>
      </c>
      <c r="J50" s="34">
        <f t="shared" si="13"/>
        <v>50.900794510404928</v>
      </c>
      <c r="K50" s="35">
        <f t="shared" si="8"/>
        <v>13.714185504855436</v>
      </c>
      <c r="L50" s="35">
        <f t="shared" si="14"/>
        <v>0.60116977555530682</v>
      </c>
      <c r="M50" s="35">
        <f>+L50*28.3495</f>
        <v>17.04286255210517</v>
      </c>
      <c r="N50" s="32">
        <v>127.5</v>
      </c>
      <c r="O50" s="32">
        <v>143</v>
      </c>
      <c r="P50" s="32">
        <f t="shared" si="15"/>
        <v>15.195559268485379</v>
      </c>
      <c r="Q50" s="35">
        <f t="shared" si="16"/>
        <v>0.11918085700772846</v>
      </c>
      <c r="R50" s="24"/>
    </row>
    <row r="51" spans="1:18" x14ac:dyDescent="0.25">
      <c r="A51" s="36">
        <v>2016</v>
      </c>
      <c r="B51" s="37">
        <v>27.442026388921033</v>
      </c>
      <c r="C51" s="38">
        <v>0</v>
      </c>
      <c r="D51" s="37">
        <f t="shared" si="11"/>
        <v>27.442026388921033</v>
      </c>
      <c r="E51" s="38">
        <v>4.1031142781346324</v>
      </c>
      <c r="F51" s="38">
        <f t="shared" si="12"/>
        <v>26.316048685947742</v>
      </c>
      <c r="G51" s="38">
        <v>36</v>
      </c>
      <c r="H51" s="38">
        <f t="shared" si="7"/>
        <v>16.842271159006554</v>
      </c>
      <c r="I51" s="38">
        <v>20</v>
      </c>
      <c r="J51" s="39">
        <f t="shared" si="13"/>
        <v>50.900794510404928</v>
      </c>
      <c r="K51" s="40">
        <f t="shared" si="8"/>
        <v>13.473816927205243</v>
      </c>
      <c r="L51" s="40">
        <f t="shared" si="14"/>
        <v>0.59063307078159977</v>
      </c>
      <c r="M51" s="40">
        <f>+L51*28.3495</f>
        <v>16.744152240122961</v>
      </c>
      <c r="N51" s="38">
        <v>127.5</v>
      </c>
      <c r="O51" s="38">
        <v>143</v>
      </c>
      <c r="P51" s="38">
        <f t="shared" si="15"/>
        <v>14.92922664766208</v>
      </c>
      <c r="Q51" s="40">
        <f t="shared" si="16"/>
        <v>0.11709197370715357</v>
      </c>
      <c r="R51" s="24"/>
    </row>
    <row r="52" spans="1:18" x14ac:dyDescent="0.25">
      <c r="A52" s="41">
        <v>2017</v>
      </c>
      <c r="B52" s="42">
        <v>28.605374054883303</v>
      </c>
      <c r="C52" s="43">
        <v>0</v>
      </c>
      <c r="D52" s="42">
        <f t="shared" si="11"/>
        <v>28.605374054883303</v>
      </c>
      <c r="E52" s="43">
        <v>4.1031142781346324</v>
      </c>
      <c r="F52" s="43">
        <f t="shared" si="12"/>
        <v>27.431662867723567</v>
      </c>
      <c r="G52" s="43">
        <v>36</v>
      </c>
      <c r="H52" s="43">
        <f>F52-(F52*G52/100)</f>
        <v>17.556264235343082</v>
      </c>
      <c r="I52" s="43">
        <v>20</v>
      </c>
      <c r="J52" s="45">
        <f t="shared" si="13"/>
        <v>50.900794510404936</v>
      </c>
      <c r="K52" s="47">
        <f>+H52-H52*I52/100</f>
        <v>14.045011388274466</v>
      </c>
      <c r="L52" s="47">
        <f t="shared" si="14"/>
        <v>0.61567173208874371</v>
      </c>
      <c r="M52" s="47">
        <f>+L52*28.3495</f>
        <v>17.45398576884984</v>
      </c>
      <c r="N52" s="43">
        <v>127.5</v>
      </c>
      <c r="O52" s="43">
        <v>143</v>
      </c>
      <c r="P52" s="43">
        <f t="shared" si="15"/>
        <v>15.562120178519963</v>
      </c>
      <c r="Q52" s="47">
        <f t="shared" si="16"/>
        <v>0.12205584453741147</v>
      </c>
      <c r="R52" s="24"/>
    </row>
    <row r="53" spans="1:18" x14ac:dyDescent="0.25">
      <c r="A53" s="41">
        <v>2018</v>
      </c>
      <c r="B53" s="42">
        <v>28.28122791479672</v>
      </c>
      <c r="C53" s="43">
        <v>0</v>
      </c>
      <c r="D53" s="42">
        <f t="shared" si="11"/>
        <v>28.28122791479672</v>
      </c>
      <c r="E53" s="43">
        <v>4.1031142781346324</v>
      </c>
      <c r="F53" s="43">
        <f t="shared" si="12"/>
        <v>27.120816814192899</v>
      </c>
      <c r="G53" s="43">
        <v>36</v>
      </c>
      <c r="H53" s="43">
        <f>F53-(F53*G53/100)</f>
        <v>17.357322761083456</v>
      </c>
      <c r="I53" s="43">
        <v>20</v>
      </c>
      <c r="J53" s="45">
        <f t="shared" si="13"/>
        <v>50.900794510404928</v>
      </c>
      <c r="K53" s="47">
        <f>+H53-H53*I53/100</f>
        <v>13.885858208866765</v>
      </c>
      <c r="L53" s="47">
        <f t="shared" si="14"/>
        <v>0.60869515436128285</v>
      </c>
      <c r="M53" s="47">
        <f>+L53*28.3495</f>
        <v>17.256203278565188</v>
      </c>
      <c r="N53" s="43">
        <v>127.5</v>
      </c>
      <c r="O53" s="43">
        <v>143</v>
      </c>
      <c r="P53" s="43">
        <f t="shared" si="15"/>
        <v>15.385775650468961</v>
      </c>
      <c r="Q53" s="47">
        <f t="shared" si="16"/>
        <v>0.12067275019975655</v>
      </c>
      <c r="R53" s="24"/>
    </row>
    <row r="54" spans="1:18" x14ac:dyDescent="0.25">
      <c r="A54" s="41">
        <v>2019</v>
      </c>
      <c r="B54" s="42">
        <v>27.382590841495439</v>
      </c>
      <c r="C54" s="43">
        <v>0</v>
      </c>
      <c r="D54" s="42">
        <f t="shared" si="11"/>
        <v>27.382590841495439</v>
      </c>
      <c r="E54" s="43">
        <v>4.1031142781346324</v>
      </c>
      <c r="F54" s="43">
        <f t="shared" si="12"/>
        <v>26.259051846954854</v>
      </c>
      <c r="G54" s="43">
        <v>36</v>
      </c>
      <c r="H54" s="43">
        <f>F54-(F54*G54/100)</f>
        <v>16.805793182051104</v>
      </c>
      <c r="I54" s="43">
        <v>20</v>
      </c>
      <c r="J54" s="45">
        <f t="shared" si="13"/>
        <v>50.900794510404936</v>
      </c>
      <c r="K54" s="47">
        <f>+H54-H54*I54/100</f>
        <v>13.444634545640884</v>
      </c>
      <c r="L54" s="47">
        <f t="shared" si="14"/>
        <v>0.58935384309658667</v>
      </c>
      <c r="M54" s="47">
        <f>+L54*28.3495</f>
        <v>16.707886774866683</v>
      </c>
      <c r="N54" s="43">
        <v>127.5</v>
      </c>
      <c r="O54" s="43">
        <v>143</v>
      </c>
      <c r="P54" s="43">
        <f t="shared" si="15"/>
        <v>14.896892054514002</v>
      </c>
      <c r="Q54" s="47">
        <f t="shared" si="16"/>
        <v>0.11683836905501177</v>
      </c>
      <c r="R54" s="24"/>
    </row>
    <row r="55" spans="1:18" x14ac:dyDescent="0.25">
      <c r="A55" s="41">
        <v>2020</v>
      </c>
      <c r="B55" s="42">
        <v>27.219759966610507</v>
      </c>
      <c r="C55" s="43">
        <v>0</v>
      </c>
      <c r="D55" s="42">
        <f t="shared" si="11"/>
        <v>27.219759966610507</v>
      </c>
      <c r="E55" s="43">
        <v>4.1031142781346324</v>
      </c>
      <c r="F55" s="43">
        <f t="shared" si="12"/>
        <v>26.102902108946537</v>
      </c>
      <c r="G55" s="43">
        <v>36</v>
      </c>
      <c r="H55" s="43">
        <f t="shared" ref="H55:H56" si="17">F55-(F55*G55/100)</f>
        <v>16.705857349725783</v>
      </c>
      <c r="I55" s="43">
        <v>20</v>
      </c>
      <c r="J55" s="45">
        <f t="shared" si="13"/>
        <v>50.900794510404936</v>
      </c>
      <c r="K55" s="47">
        <f t="shared" ref="K55:K56" si="18">+H55-H55*I55/100</f>
        <v>13.364685879780627</v>
      </c>
      <c r="L55" s="47">
        <f t="shared" si="14"/>
        <v>0.58584924404517813</v>
      </c>
      <c r="M55" s="47">
        <f t="shared" ref="M55:M56" si="19">+L55*28.3495</f>
        <v>16.608533144058775</v>
      </c>
      <c r="N55" s="43">
        <v>127.5</v>
      </c>
      <c r="O55" s="43">
        <v>143</v>
      </c>
      <c r="P55" s="43">
        <f t="shared" si="15"/>
        <v>14.808307523548908</v>
      </c>
      <c r="Q55" s="47">
        <f t="shared" si="16"/>
        <v>0.11614358841999144</v>
      </c>
      <c r="R55" s="24"/>
    </row>
    <row r="56" spans="1:18" ht="13.8" thickBot="1" x14ac:dyDescent="0.3">
      <c r="A56" s="155">
        <v>2021</v>
      </c>
      <c r="B56" s="133">
        <v>26.855733747910417</v>
      </c>
      <c r="C56" s="145">
        <v>0</v>
      </c>
      <c r="D56" s="133">
        <f t="shared" si="11"/>
        <v>26.855733747910417</v>
      </c>
      <c r="E56" s="145">
        <v>4.1031142781346324</v>
      </c>
      <c r="F56" s="134">
        <f t="shared" si="12"/>
        <v>25.753812302002082</v>
      </c>
      <c r="G56" s="145">
        <v>36</v>
      </c>
      <c r="H56" s="134">
        <f t="shared" si="17"/>
        <v>16.482439873281333</v>
      </c>
      <c r="I56" s="134">
        <v>20</v>
      </c>
      <c r="J56" s="135">
        <f t="shared" si="13"/>
        <v>50.900794510404928</v>
      </c>
      <c r="K56" s="136">
        <f t="shared" si="18"/>
        <v>13.185951898625067</v>
      </c>
      <c r="L56" s="136">
        <f t="shared" si="14"/>
        <v>0.5780143298027427</v>
      </c>
      <c r="M56" s="136">
        <f t="shared" si="19"/>
        <v>16.386417242742855</v>
      </c>
      <c r="N56" s="145">
        <v>127.5</v>
      </c>
      <c r="O56" s="134">
        <v>143</v>
      </c>
      <c r="P56" s="134">
        <f t="shared" si="15"/>
        <v>14.610267122025972</v>
      </c>
      <c r="Q56" s="136">
        <f t="shared" si="16"/>
        <v>0.11459033036883115</v>
      </c>
      <c r="R56" s="24"/>
    </row>
    <row r="57" spans="1:18" ht="15" customHeight="1" thickTop="1" x14ac:dyDescent="0.25">
      <c r="A57" s="131" t="s">
        <v>195</v>
      </c>
      <c r="R57" s="24"/>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7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8" t="s">
        <v>117</v>
      </c>
      <c r="B1" s="8"/>
      <c r="C1" s="8"/>
      <c r="D1" s="8"/>
      <c r="E1" s="8"/>
      <c r="F1" s="8"/>
      <c r="G1" s="8"/>
      <c r="H1" s="8"/>
      <c r="I1" s="8"/>
      <c r="J1" s="8"/>
      <c r="K1" s="8"/>
      <c r="L1" s="8"/>
      <c r="M1" s="8"/>
      <c r="N1" s="8"/>
      <c r="O1" s="8"/>
      <c r="P1" s="8"/>
      <c r="Q1" s="8"/>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s="75" customFormat="1" x14ac:dyDescent="0.25">
      <c r="A5" s="19">
        <v>1970</v>
      </c>
      <c r="B5" s="70" t="s">
        <v>11</v>
      </c>
      <c r="C5" s="71" t="s">
        <v>11</v>
      </c>
      <c r="D5" s="70" t="s">
        <v>11</v>
      </c>
      <c r="E5" s="71" t="s">
        <v>11</v>
      </c>
      <c r="F5" s="71" t="s">
        <v>11</v>
      </c>
      <c r="G5" s="71" t="s">
        <v>11</v>
      </c>
      <c r="H5" s="71" t="s">
        <v>11</v>
      </c>
      <c r="I5" s="71" t="s">
        <v>11</v>
      </c>
      <c r="J5" s="72" t="s">
        <v>11</v>
      </c>
      <c r="K5" s="73" t="s">
        <v>11</v>
      </c>
      <c r="L5" s="73" t="s">
        <v>11</v>
      </c>
      <c r="M5" s="73" t="s">
        <v>11</v>
      </c>
      <c r="N5" s="71" t="s">
        <v>11</v>
      </c>
      <c r="O5" s="71" t="s">
        <v>11</v>
      </c>
      <c r="P5" s="71" t="s">
        <v>11</v>
      </c>
      <c r="Q5" s="73" t="s">
        <v>11</v>
      </c>
      <c r="R5" s="74"/>
    </row>
    <row r="6" spans="1:22" s="75" customFormat="1" x14ac:dyDescent="0.25">
      <c r="A6" s="25">
        <v>1971</v>
      </c>
      <c r="B6" s="76" t="s">
        <v>11</v>
      </c>
      <c r="C6" s="77" t="s">
        <v>11</v>
      </c>
      <c r="D6" s="76" t="s">
        <v>11</v>
      </c>
      <c r="E6" s="77" t="s">
        <v>11</v>
      </c>
      <c r="F6" s="77" t="s">
        <v>11</v>
      </c>
      <c r="G6" s="77" t="s">
        <v>11</v>
      </c>
      <c r="H6" s="77" t="s">
        <v>11</v>
      </c>
      <c r="I6" s="77" t="s">
        <v>11</v>
      </c>
      <c r="J6" s="78" t="s">
        <v>11</v>
      </c>
      <c r="K6" s="79" t="s">
        <v>11</v>
      </c>
      <c r="L6" s="79" t="s">
        <v>11</v>
      </c>
      <c r="M6" s="79" t="s">
        <v>11</v>
      </c>
      <c r="N6" s="77" t="s">
        <v>11</v>
      </c>
      <c r="O6" s="77" t="s">
        <v>11</v>
      </c>
      <c r="P6" s="77" t="s">
        <v>11</v>
      </c>
      <c r="Q6" s="79" t="s">
        <v>11</v>
      </c>
      <c r="R6" s="74"/>
    </row>
    <row r="7" spans="1:22" s="75" customFormat="1" x14ac:dyDescent="0.25">
      <c r="A7" s="25">
        <v>1972</v>
      </c>
      <c r="B7" s="76" t="s">
        <v>11</v>
      </c>
      <c r="C7" s="77" t="s">
        <v>11</v>
      </c>
      <c r="D7" s="76" t="s">
        <v>11</v>
      </c>
      <c r="E7" s="77" t="s">
        <v>11</v>
      </c>
      <c r="F7" s="77" t="s">
        <v>11</v>
      </c>
      <c r="G7" s="77" t="s">
        <v>11</v>
      </c>
      <c r="H7" s="77" t="s">
        <v>11</v>
      </c>
      <c r="I7" s="77" t="s">
        <v>11</v>
      </c>
      <c r="J7" s="78" t="s">
        <v>11</v>
      </c>
      <c r="K7" s="79" t="s">
        <v>11</v>
      </c>
      <c r="L7" s="79" t="s">
        <v>11</v>
      </c>
      <c r="M7" s="79" t="s">
        <v>11</v>
      </c>
      <c r="N7" s="77" t="s">
        <v>11</v>
      </c>
      <c r="O7" s="77" t="s">
        <v>11</v>
      </c>
      <c r="P7" s="77" t="s">
        <v>11</v>
      </c>
      <c r="Q7" s="79" t="s">
        <v>11</v>
      </c>
      <c r="R7" s="74"/>
    </row>
    <row r="8" spans="1:22" s="75" customFormat="1" x14ac:dyDescent="0.25">
      <c r="A8" s="25">
        <v>1973</v>
      </c>
      <c r="B8" s="76" t="s">
        <v>11</v>
      </c>
      <c r="C8" s="77" t="s">
        <v>11</v>
      </c>
      <c r="D8" s="76" t="s">
        <v>11</v>
      </c>
      <c r="E8" s="77" t="s">
        <v>11</v>
      </c>
      <c r="F8" s="77" t="s">
        <v>11</v>
      </c>
      <c r="G8" s="77" t="s">
        <v>11</v>
      </c>
      <c r="H8" s="77" t="s">
        <v>11</v>
      </c>
      <c r="I8" s="77" t="s">
        <v>11</v>
      </c>
      <c r="J8" s="78" t="s">
        <v>11</v>
      </c>
      <c r="K8" s="79" t="s">
        <v>11</v>
      </c>
      <c r="L8" s="79" t="s">
        <v>11</v>
      </c>
      <c r="M8" s="79" t="s">
        <v>11</v>
      </c>
      <c r="N8" s="77" t="s">
        <v>11</v>
      </c>
      <c r="O8" s="77" t="s">
        <v>11</v>
      </c>
      <c r="P8" s="77" t="s">
        <v>11</v>
      </c>
      <c r="Q8" s="79" t="s">
        <v>11</v>
      </c>
      <c r="R8" s="74"/>
    </row>
    <row r="9" spans="1:22" s="75" customFormat="1" x14ac:dyDescent="0.25">
      <c r="A9" s="25">
        <v>1974</v>
      </c>
      <c r="B9" s="76" t="s">
        <v>11</v>
      </c>
      <c r="C9" s="77" t="s">
        <v>11</v>
      </c>
      <c r="D9" s="76" t="s">
        <v>11</v>
      </c>
      <c r="E9" s="77" t="s">
        <v>11</v>
      </c>
      <c r="F9" s="77" t="s">
        <v>11</v>
      </c>
      <c r="G9" s="77" t="s">
        <v>11</v>
      </c>
      <c r="H9" s="77" t="s">
        <v>11</v>
      </c>
      <c r="I9" s="77" t="s">
        <v>11</v>
      </c>
      <c r="J9" s="78" t="s">
        <v>11</v>
      </c>
      <c r="K9" s="79" t="s">
        <v>11</v>
      </c>
      <c r="L9" s="79" t="s">
        <v>11</v>
      </c>
      <c r="M9" s="79" t="s">
        <v>11</v>
      </c>
      <c r="N9" s="77" t="s">
        <v>11</v>
      </c>
      <c r="O9" s="77" t="s">
        <v>11</v>
      </c>
      <c r="P9" s="77" t="s">
        <v>11</v>
      </c>
      <c r="Q9" s="79" t="s">
        <v>11</v>
      </c>
      <c r="R9" s="74"/>
    </row>
    <row r="10" spans="1:22" s="75" customFormat="1" x14ac:dyDescent="0.25">
      <c r="A10" s="25">
        <v>1975</v>
      </c>
      <c r="B10" s="76" t="s">
        <v>11</v>
      </c>
      <c r="C10" s="77" t="s">
        <v>11</v>
      </c>
      <c r="D10" s="76" t="s">
        <v>11</v>
      </c>
      <c r="E10" s="77" t="s">
        <v>11</v>
      </c>
      <c r="F10" s="77" t="s">
        <v>11</v>
      </c>
      <c r="G10" s="77" t="s">
        <v>11</v>
      </c>
      <c r="H10" s="77" t="s">
        <v>11</v>
      </c>
      <c r="I10" s="77" t="s">
        <v>11</v>
      </c>
      <c r="J10" s="78" t="s">
        <v>11</v>
      </c>
      <c r="K10" s="79" t="s">
        <v>11</v>
      </c>
      <c r="L10" s="79" t="s">
        <v>11</v>
      </c>
      <c r="M10" s="79" t="s">
        <v>11</v>
      </c>
      <c r="N10" s="77" t="s">
        <v>11</v>
      </c>
      <c r="O10" s="77" t="s">
        <v>11</v>
      </c>
      <c r="P10" s="77" t="s">
        <v>11</v>
      </c>
      <c r="Q10" s="79" t="s">
        <v>11</v>
      </c>
      <c r="R10" s="74"/>
    </row>
    <row r="11" spans="1:22" s="75" customFormat="1" x14ac:dyDescent="0.25">
      <c r="A11" s="19">
        <v>1976</v>
      </c>
      <c r="B11" s="70" t="s">
        <v>11</v>
      </c>
      <c r="C11" s="71" t="s">
        <v>11</v>
      </c>
      <c r="D11" s="70" t="s">
        <v>11</v>
      </c>
      <c r="E11" s="71" t="s">
        <v>11</v>
      </c>
      <c r="F11" s="71" t="s">
        <v>11</v>
      </c>
      <c r="G11" s="71" t="s">
        <v>11</v>
      </c>
      <c r="H11" s="71" t="s">
        <v>11</v>
      </c>
      <c r="I11" s="71" t="s">
        <v>11</v>
      </c>
      <c r="J11" s="72" t="s">
        <v>11</v>
      </c>
      <c r="K11" s="73" t="s">
        <v>11</v>
      </c>
      <c r="L11" s="73" t="s">
        <v>11</v>
      </c>
      <c r="M11" s="73" t="s">
        <v>11</v>
      </c>
      <c r="N11" s="71" t="s">
        <v>11</v>
      </c>
      <c r="O11" s="71" t="s">
        <v>11</v>
      </c>
      <c r="P11" s="71" t="s">
        <v>11</v>
      </c>
      <c r="Q11" s="73" t="s">
        <v>11</v>
      </c>
      <c r="R11" s="74"/>
    </row>
    <row r="12" spans="1:22" s="75" customFormat="1" x14ac:dyDescent="0.25">
      <c r="A12" s="19">
        <v>1977</v>
      </c>
      <c r="B12" s="70" t="s">
        <v>11</v>
      </c>
      <c r="C12" s="71" t="s">
        <v>11</v>
      </c>
      <c r="D12" s="70" t="s">
        <v>11</v>
      </c>
      <c r="E12" s="71" t="s">
        <v>11</v>
      </c>
      <c r="F12" s="71" t="s">
        <v>11</v>
      </c>
      <c r="G12" s="71" t="s">
        <v>11</v>
      </c>
      <c r="H12" s="71" t="s">
        <v>11</v>
      </c>
      <c r="I12" s="71" t="s">
        <v>11</v>
      </c>
      <c r="J12" s="72" t="s">
        <v>11</v>
      </c>
      <c r="K12" s="73" t="s">
        <v>11</v>
      </c>
      <c r="L12" s="73" t="s">
        <v>11</v>
      </c>
      <c r="M12" s="73" t="s">
        <v>11</v>
      </c>
      <c r="N12" s="71" t="s">
        <v>11</v>
      </c>
      <c r="O12" s="71" t="s">
        <v>11</v>
      </c>
      <c r="P12" s="71" t="s">
        <v>11</v>
      </c>
      <c r="Q12" s="73" t="s">
        <v>11</v>
      </c>
      <c r="R12" s="74"/>
    </row>
    <row r="13" spans="1:22" s="75" customFormat="1" x14ac:dyDescent="0.25">
      <c r="A13" s="19">
        <v>1978</v>
      </c>
      <c r="B13" s="70" t="s">
        <v>11</v>
      </c>
      <c r="C13" s="71" t="s">
        <v>11</v>
      </c>
      <c r="D13" s="70" t="s">
        <v>11</v>
      </c>
      <c r="E13" s="71" t="s">
        <v>11</v>
      </c>
      <c r="F13" s="71" t="s">
        <v>11</v>
      </c>
      <c r="G13" s="71" t="s">
        <v>11</v>
      </c>
      <c r="H13" s="71" t="s">
        <v>11</v>
      </c>
      <c r="I13" s="71" t="s">
        <v>11</v>
      </c>
      <c r="J13" s="72" t="s">
        <v>11</v>
      </c>
      <c r="K13" s="73" t="s">
        <v>11</v>
      </c>
      <c r="L13" s="73" t="s">
        <v>11</v>
      </c>
      <c r="M13" s="73" t="s">
        <v>11</v>
      </c>
      <c r="N13" s="71" t="s">
        <v>11</v>
      </c>
      <c r="O13" s="71" t="s">
        <v>11</v>
      </c>
      <c r="P13" s="71" t="s">
        <v>11</v>
      </c>
      <c r="Q13" s="73" t="s">
        <v>11</v>
      </c>
      <c r="R13" s="74"/>
    </row>
    <row r="14" spans="1:22" s="75" customFormat="1" x14ac:dyDescent="0.25">
      <c r="A14" s="19">
        <v>1979</v>
      </c>
      <c r="B14" s="70" t="s">
        <v>11</v>
      </c>
      <c r="C14" s="71" t="s">
        <v>11</v>
      </c>
      <c r="D14" s="70" t="s">
        <v>11</v>
      </c>
      <c r="E14" s="71" t="s">
        <v>11</v>
      </c>
      <c r="F14" s="71" t="s">
        <v>11</v>
      </c>
      <c r="G14" s="71" t="s">
        <v>11</v>
      </c>
      <c r="H14" s="71" t="s">
        <v>11</v>
      </c>
      <c r="I14" s="71" t="s">
        <v>11</v>
      </c>
      <c r="J14" s="72" t="s">
        <v>11</v>
      </c>
      <c r="K14" s="73" t="s">
        <v>11</v>
      </c>
      <c r="L14" s="73" t="s">
        <v>11</v>
      </c>
      <c r="M14" s="73" t="s">
        <v>11</v>
      </c>
      <c r="N14" s="71" t="s">
        <v>11</v>
      </c>
      <c r="O14" s="71" t="s">
        <v>11</v>
      </c>
      <c r="P14" s="71" t="s">
        <v>11</v>
      </c>
      <c r="Q14" s="73" t="s">
        <v>11</v>
      </c>
      <c r="R14" s="74"/>
    </row>
    <row r="15" spans="1:22" x14ac:dyDescent="0.25">
      <c r="A15" s="19">
        <v>1980</v>
      </c>
      <c r="B15" s="70">
        <v>0.17525886372219246</v>
      </c>
      <c r="C15" s="21">
        <v>8</v>
      </c>
      <c r="D15" s="70">
        <v>9.9057660171929643E-2</v>
      </c>
      <c r="E15" s="21">
        <v>5.246767404572406</v>
      </c>
      <c r="F15" s="21">
        <f t="shared" ref="F15:F46" si="0">+(D15-D15*(E15)/100)</f>
        <v>9.3860335146296742E-2</v>
      </c>
      <c r="G15" s="71">
        <v>5</v>
      </c>
      <c r="H15" s="71">
        <f>F15-(F15*G15/100)</f>
        <v>8.9167318388981898E-2</v>
      </c>
      <c r="I15" s="21">
        <v>8</v>
      </c>
      <c r="J15" s="39">
        <v>23.810820734668582</v>
      </c>
      <c r="K15" s="40">
        <f t="shared" ref="K15:K51" si="1">+H15-H15*I15/100</f>
        <v>8.2033932917863345E-2</v>
      </c>
      <c r="L15" s="23">
        <f t="shared" ref="L15:L46" si="2">+(K15/365)*16</f>
        <v>3.5960080183172973E-3</v>
      </c>
      <c r="M15" s="23">
        <f t="shared" ref="M15:M37" si="3">+L15*28.3495</f>
        <v>0.10194502931528622</v>
      </c>
      <c r="N15" s="71">
        <v>84</v>
      </c>
      <c r="O15" s="71">
        <v>148</v>
      </c>
      <c r="P15" s="21">
        <f t="shared" ref="P15:P46" si="4">+Q15*N15</f>
        <v>5.7860692314081363E-2</v>
      </c>
      <c r="Q15" s="73">
        <f t="shared" ref="Q15:Q46" si="5">+M15/O15</f>
        <v>6.8881776564382578E-4</v>
      </c>
      <c r="R15" s="24"/>
    </row>
    <row r="16" spans="1:22" x14ac:dyDescent="0.25">
      <c r="A16" s="25">
        <v>1981</v>
      </c>
      <c r="B16" s="76">
        <v>0.16169781619891638</v>
      </c>
      <c r="C16" s="27">
        <v>8</v>
      </c>
      <c r="D16" s="76">
        <v>9.8161813347445878E-2</v>
      </c>
      <c r="E16" s="27">
        <v>5.246767404572406</v>
      </c>
      <c r="F16" s="27">
        <f t="shared" si="0"/>
        <v>9.3011491320994885E-2</v>
      </c>
      <c r="G16" s="77">
        <v>5</v>
      </c>
      <c r="H16" s="77">
        <f t="shared" ref="H16:H50" si="6">F16-(F16*G16/100)</f>
        <v>8.8360916754945146E-2</v>
      </c>
      <c r="I16" s="27">
        <v>8</v>
      </c>
      <c r="J16" s="28">
        <v>23.810820734668582</v>
      </c>
      <c r="K16" s="29">
        <f t="shared" si="1"/>
        <v>8.1292043414549528E-2</v>
      </c>
      <c r="L16" s="29">
        <f t="shared" si="2"/>
        <v>3.5634868346103902E-3</v>
      </c>
      <c r="M16" s="29">
        <f t="shared" si="3"/>
        <v>0.10102307001778725</v>
      </c>
      <c r="N16" s="77">
        <v>84</v>
      </c>
      <c r="O16" s="77">
        <v>148</v>
      </c>
      <c r="P16" s="27">
        <f t="shared" si="4"/>
        <v>5.7337418118203573E-2</v>
      </c>
      <c r="Q16" s="79">
        <f t="shared" si="5"/>
        <v>6.8258831093099496E-4</v>
      </c>
      <c r="R16" s="24"/>
    </row>
    <row r="17" spans="1:18" x14ac:dyDescent="0.25">
      <c r="A17" s="25">
        <v>1982</v>
      </c>
      <c r="B17" s="76">
        <v>0.15750598652815823</v>
      </c>
      <c r="C17" s="27">
        <v>8</v>
      </c>
      <c r="D17" s="26">
        <f t="shared" ref="D17:D46" si="7">+B17-B17*(C17/100)</f>
        <v>0.14490550760590556</v>
      </c>
      <c r="E17" s="27">
        <v>5.246767404572406</v>
      </c>
      <c r="F17" s="27">
        <f t="shared" si="0"/>
        <v>0.13730265266540873</v>
      </c>
      <c r="G17" s="77">
        <v>5</v>
      </c>
      <c r="H17" s="77">
        <f t="shared" si="6"/>
        <v>0.13043752003213829</v>
      </c>
      <c r="I17" s="27">
        <v>8</v>
      </c>
      <c r="J17" s="28">
        <f t="shared" ref="J17:J46" si="8">100-(K17/B17*100)</f>
        <v>23.810820734668582</v>
      </c>
      <c r="K17" s="29">
        <f t="shared" si="1"/>
        <v>0.12000251842956723</v>
      </c>
      <c r="L17" s="29">
        <f t="shared" si="2"/>
        <v>5.2603843695152759E-3</v>
      </c>
      <c r="M17" s="29">
        <f t="shared" si="3"/>
        <v>0.14912926668357332</v>
      </c>
      <c r="N17" s="77">
        <v>84</v>
      </c>
      <c r="O17" s="77">
        <v>148</v>
      </c>
      <c r="P17" s="27">
        <f t="shared" si="4"/>
        <v>8.4640935144730811E-2</v>
      </c>
      <c r="Q17" s="79">
        <f t="shared" si="5"/>
        <v>1.0076301802944144E-3</v>
      </c>
      <c r="R17" s="24"/>
    </row>
    <row r="18" spans="1:18" x14ac:dyDescent="0.25">
      <c r="A18" s="25">
        <v>1983</v>
      </c>
      <c r="B18" s="76">
        <v>0.13590289662707472</v>
      </c>
      <c r="C18" s="27">
        <v>8</v>
      </c>
      <c r="D18" s="26">
        <f t="shared" si="7"/>
        <v>0.12503066489690876</v>
      </c>
      <c r="E18" s="27">
        <v>5.246767404572406</v>
      </c>
      <c r="F18" s="27">
        <f t="shared" si="0"/>
        <v>0.11847059672537759</v>
      </c>
      <c r="G18" s="77">
        <v>5</v>
      </c>
      <c r="H18" s="77">
        <f t="shared" si="6"/>
        <v>0.1125470668891087</v>
      </c>
      <c r="I18" s="27">
        <v>8</v>
      </c>
      <c r="J18" s="28">
        <f t="shared" si="8"/>
        <v>23.810820734668582</v>
      </c>
      <c r="K18" s="29">
        <f t="shared" si="1"/>
        <v>0.10354330153798001</v>
      </c>
      <c r="L18" s="29">
        <f t="shared" si="2"/>
        <v>4.5388844509799461E-3</v>
      </c>
      <c r="M18" s="29">
        <f t="shared" si="3"/>
        <v>0.12867510474305599</v>
      </c>
      <c r="N18" s="77">
        <v>84</v>
      </c>
      <c r="O18" s="77">
        <v>148</v>
      </c>
      <c r="P18" s="27">
        <f t="shared" si="4"/>
        <v>7.3031816205518268E-2</v>
      </c>
      <c r="Q18" s="79">
        <f t="shared" si="5"/>
        <v>8.6942638339902701E-4</v>
      </c>
      <c r="R18" s="24"/>
    </row>
    <row r="19" spans="1:18" x14ac:dyDescent="0.25">
      <c r="A19" s="25">
        <v>1984</v>
      </c>
      <c r="B19" s="76">
        <v>0.24108941053023511</v>
      </c>
      <c r="C19" s="27">
        <v>8</v>
      </c>
      <c r="D19" s="26">
        <f t="shared" si="7"/>
        <v>0.22180225768781631</v>
      </c>
      <c r="E19" s="27">
        <v>5.2467674045724104</v>
      </c>
      <c r="F19" s="27">
        <f t="shared" si="0"/>
        <v>0.21016480912884625</v>
      </c>
      <c r="G19" s="77">
        <v>5</v>
      </c>
      <c r="H19" s="77">
        <f t="shared" si="6"/>
        <v>0.19965656867240394</v>
      </c>
      <c r="I19" s="27">
        <v>8</v>
      </c>
      <c r="J19" s="28">
        <f t="shared" si="8"/>
        <v>23.810820734668582</v>
      </c>
      <c r="K19" s="29">
        <f t="shared" si="1"/>
        <v>0.18368404317861164</v>
      </c>
      <c r="L19" s="29">
        <f t="shared" si="2"/>
        <v>8.0519032626240727E-3</v>
      </c>
      <c r="M19" s="29">
        <f t="shared" si="3"/>
        <v>0.22826743154376114</v>
      </c>
      <c r="N19" s="77">
        <v>84</v>
      </c>
      <c r="O19" s="77">
        <v>148</v>
      </c>
      <c r="P19" s="27">
        <f t="shared" si="4"/>
        <v>0.12955719087618878</v>
      </c>
      <c r="Q19" s="79">
        <f t="shared" si="5"/>
        <v>1.5423475104308186E-3</v>
      </c>
      <c r="R19" s="24"/>
    </row>
    <row r="20" spans="1:18" x14ac:dyDescent="0.25">
      <c r="A20" s="25">
        <v>1985</v>
      </c>
      <c r="B20" s="76">
        <v>0.24973371465953215</v>
      </c>
      <c r="C20" s="27">
        <v>8</v>
      </c>
      <c r="D20" s="26">
        <f t="shared" si="7"/>
        <v>0.22975501748676957</v>
      </c>
      <c r="E20" s="27">
        <v>5.246767404572406</v>
      </c>
      <c r="F20" s="27">
        <f t="shared" si="0"/>
        <v>0.21770030611890412</v>
      </c>
      <c r="G20" s="77">
        <v>5</v>
      </c>
      <c r="H20" s="77">
        <f t="shared" si="6"/>
        <v>0.20681529081295891</v>
      </c>
      <c r="I20" s="27">
        <v>8</v>
      </c>
      <c r="J20" s="28">
        <f t="shared" si="8"/>
        <v>23.810820734668582</v>
      </c>
      <c r="K20" s="29">
        <f t="shared" si="1"/>
        <v>0.19027006754792219</v>
      </c>
      <c r="L20" s="29">
        <f t="shared" si="2"/>
        <v>8.3406057007308354E-3</v>
      </c>
      <c r="M20" s="29">
        <f t="shared" si="3"/>
        <v>0.23645200131286881</v>
      </c>
      <c r="N20" s="77">
        <v>84</v>
      </c>
      <c r="O20" s="77">
        <v>148</v>
      </c>
      <c r="P20" s="27">
        <f t="shared" si="4"/>
        <v>0.13420248723162825</v>
      </c>
      <c r="Q20" s="79">
        <f t="shared" si="5"/>
        <v>1.5976486575193839E-3</v>
      </c>
      <c r="R20" s="24"/>
    </row>
    <row r="21" spans="1:18" x14ac:dyDescent="0.25">
      <c r="A21" s="19">
        <v>1986</v>
      </c>
      <c r="B21" s="70">
        <v>0.19191692534001517</v>
      </c>
      <c r="C21" s="21">
        <v>8</v>
      </c>
      <c r="D21" s="20">
        <f t="shared" si="7"/>
        <v>0.17656357131281394</v>
      </c>
      <c r="E21" s="21">
        <v>5.246767404572406</v>
      </c>
      <c r="F21" s="21">
        <f t="shared" si="0"/>
        <v>0.16729969140482426</v>
      </c>
      <c r="G21" s="71">
        <v>5</v>
      </c>
      <c r="H21" s="71">
        <f t="shared" si="6"/>
        <v>0.15893470683458305</v>
      </c>
      <c r="I21" s="21">
        <v>8</v>
      </c>
      <c r="J21" s="22">
        <f t="shared" si="8"/>
        <v>23.810820734668596</v>
      </c>
      <c r="K21" s="23">
        <f t="shared" si="1"/>
        <v>0.14621993028781641</v>
      </c>
      <c r="L21" s="23">
        <f t="shared" si="2"/>
        <v>6.4096407797398971E-3</v>
      </c>
      <c r="M21" s="23">
        <f t="shared" si="3"/>
        <v>0.1817101112852362</v>
      </c>
      <c r="N21" s="71">
        <v>84</v>
      </c>
      <c r="O21" s="71">
        <v>148</v>
      </c>
      <c r="P21" s="21">
        <f t="shared" si="4"/>
        <v>0.10313276586459352</v>
      </c>
      <c r="Q21" s="73">
        <f t="shared" si="5"/>
        <v>1.2277710221975419E-3</v>
      </c>
      <c r="R21" s="24"/>
    </row>
    <row r="22" spans="1:18" x14ac:dyDescent="0.25">
      <c r="A22" s="19">
        <v>1987</v>
      </c>
      <c r="B22" s="70">
        <v>0.19105121826658542</v>
      </c>
      <c r="C22" s="21">
        <v>8</v>
      </c>
      <c r="D22" s="20">
        <f t="shared" si="7"/>
        <v>0.17576712080525858</v>
      </c>
      <c r="E22" s="21">
        <v>5.246767404572406</v>
      </c>
      <c r="F22" s="21">
        <f t="shared" si="0"/>
        <v>0.16654502880289287</v>
      </c>
      <c r="G22" s="71">
        <v>5</v>
      </c>
      <c r="H22" s="71">
        <f t="shared" si="6"/>
        <v>0.15821777736274822</v>
      </c>
      <c r="I22" s="21">
        <v>8</v>
      </c>
      <c r="J22" s="22">
        <f t="shared" si="8"/>
        <v>23.810820734668582</v>
      </c>
      <c r="K22" s="23">
        <f t="shared" si="1"/>
        <v>0.14556035517372837</v>
      </c>
      <c r="L22" s="23">
        <f t="shared" si="2"/>
        <v>6.3807278980264493E-3</v>
      </c>
      <c r="M22" s="23">
        <f t="shared" si="3"/>
        <v>0.18089044554510081</v>
      </c>
      <c r="N22" s="71">
        <v>84</v>
      </c>
      <c r="O22" s="71">
        <v>148</v>
      </c>
      <c r="P22" s="21">
        <f t="shared" si="4"/>
        <v>0.10266755017424641</v>
      </c>
      <c r="Q22" s="73">
        <f t="shared" si="5"/>
        <v>1.2222327401696001E-3</v>
      </c>
      <c r="R22" s="24"/>
    </row>
    <row r="23" spans="1:18" x14ac:dyDescent="0.25">
      <c r="A23" s="19">
        <v>1988</v>
      </c>
      <c r="B23" s="70">
        <v>0.24948473804286164</v>
      </c>
      <c r="C23" s="21">
        <v>8</v>
      </c>
      <c r="D23" s="20">
        <f t="shared" si="7"/>
        <v>0.22952595899943271</v>
      </c>
      <c r="E23" s="21">
        <v>5.246767404572406</v>
      </c>
      <c r="F23" s="21">
        <f t="shared" si="0"/>
        <v>0.21748326579761823</v>
      </c>
      <c r="G23" s="71">
        <v>5</v>
      </c>
      <c r="H23" s="71">
        <f t="shared" si="6"/>
        <v>0.20660910250773731</v>
      </c>
      <c r="I23" s="21">
        <v>8</v>
      </c>
      <c r="J23" s="22">
        <f t="shared" si="8"/>
        <v>23.810820734668596</v>
      </c>
      <c r="K23" s="23">
        <f t="shared" si="1"/>
        <v>0.19008037430711833</v>
      </c>
      <c r="L23" s="23">
        <f t="shared" si="2"/>
        <v>8.332290380586008E-3</v>
      </c>
      <c r="M23" s="23">
        <f t="shared" si="3"/>
        <v>0.23621626614442304</v>
      </c>
      <c r="N23" s="71">
        <v>84</v>
      </c>
      <c r="O23" s="71">
        <v>148</v>
      </c>
      <c r="P23" s="21">
        <f t="shared" si="4"/>
        <v>0.13406869159548335</v>
      </c>
      <c r="Q23" s="73">
        <f t="shared" si="5"/>
        <v>1.5960558523271827E-3</v>
      </c>
      <c r="R23" s="24"/>
    </row>
    <row r="24" spans="1:18" x14ac:dyDescent="0.25">
      <c r="A24" s="19">
        <v>1989</v>
      </c>
      <c r="B24" s="70">
        <v>0.22998115968982219</v>
      </c>
      <c r="C24" s="21">
        <v>8</v>
      </c>
      <c r="D24" s="20">
        <f t="shared" si="7"/>
        <v>0.21158266691463642</v>
      </c>
      <c r="E24" s="21">
        <v>5.246767404572406</v>
      </c>
      <c r="F24" s="21">
        <f t="shared" si="0"/>
        <v>0.20048141651323428</v>
      </c>
      <c r="G24" s="71">
        <v>5</v>
      </c>
      <c r="H24" s="71">
        <f t="shared" si="6"/>
        <v>0.19045734568757255</v>
      </c>
      <c r="I24" s="21">
        <v>8</v>
      </c>
      <c r="J24" s="22">
        <f t="shared" si="8"/>
        <v>23.810820734668582</v>
      </c>
      <c r="K24" s="23">
        <f t="shared" si="1"/>
        <v>0.17522075803256676</v>
      </c>
      <c r="L24" s="23">
        <f t="shared" si="2"/>
        <v>7.6809099411536113E-3</v>
      </c>
      <c r="M24" s="23">
        <f t="shared" si="3"/>
        <v>0.2177499563767343</v>
      </c>
      <c r="N24" s="71">
        <v>84</v>
      </c>
      <c r="O24" s="71">
        <v>148</v>
      </c>
      <c r="P24" s="21">
        <f t="shared" si="4"/>
        <v>0.12358781307868705</v>
      </c>
      <c r="Q24" s="73">
        <f t="shared" si="5"/>
        <v>1.4712834890319886E-3</v>
      </c>
      <c r="R24" s="24"/>
    </row>
    <row r="25" spans="1:18" x14ac:dyDescent="0.25">
      <c r="A25" s="19">
        <v>1990</v>
      </c>
      <c r="B25" s="70">
        <v>0.10717541138278988</v>
      </c>
      <c r="C25" s="21">
        <v>8</v>
      </c>
      <c r="D25" s="20">
        <f t="shared" si="7"/>
        <v>9.8601378472166684E-2</v>
      </c>
      <c r="E25" s="21">
        <v>5.246767404572406</v>
      </c>
      <c r="F25" s="21">
        <f t="shared" si="0"/>
        <v>9.3427993486029967E-2</v>
      </c>
      <c r="G25" s="71">
        <v>5</v>
      </c>
      <c r="H25" s="71">
        <f t="shared" si="6"/>
        <v>8.8756593811728471E-2</v>
      </c>
      <c r="I25" s="21">
        <v>8</v>
      </c>
      <c r="J25" s="22">
        <f t="shared" si="8"/>
        <v>23.810820734668596</v>
      </c>
      <c r="K25" s="23">
        <f t="shared" si="1"/>
        <v>8.165606630679019E-2</v>
      </c>
      <c r="L25" s="23">
        <f t="shared" si="2"/>
        <v>3.5794440024894329E-3</v>
      </c>
      <c r="M25" s="23">
        <f t="shared" si="3"/>
        <v>0.10147544774857417</v>
      </c>
      <c r="N25" s="71">
        <v>84</v>
      </c>
      <c r="O25" s="71">
        <v>148</v>
      </c>
      <c r="P25" s="21">
        <f t="shared" si="4"/>
        <v>5.7594173046488048E-2</v>
      </c>
      <c r="Q25" s="73">
        <f t="shared" si="5"/>
        <v>6.8564491722009578E-4</v>
      </c>
      <c r="R25" s="24"/>
    </row>
    <row r="26" spans="1:18" x14ac:dyDescent="0.25">
      <c r="A26" s="25">
        <v>1991</v>
      </c>
      <c r="B26" s="76">
        <v>0.16686851313448495</v>
      </c>
      <c r="C26" s="27">
        <v>8</v>
      </c>
      <c r="D26" s="26">
        <f t="shared" si="7"/>
        <v>0.15351903208372614</v>
      </c>
      <c r="E26" s="27">
        <v>5.246767404572406</v>
      </c>
      <c r="F26" s="27">
        <f t="shared" si="0"/>
        <v>0.14546424554854215</v>
      </c>
      <c r="G26" s="77">
        <v>5</v>
      </c>
      <c r="H26" s="77">
        <f t="shared" si="6"/>
        <v>0.13819103327111504</v>
      </c>
      <c r="I26" s="27">
        <v>8</v>
      </c>
      <c r="J26" s="28">
        <f t="shared" si="8"/>
        <v>23.810820734668582</v>
      </c>
      <c r="K26" s="29">
        <f t="shared" si="1"/>
        <v>0.12713575060942583</v>
      </c>
      <c r="L26" s="29">
        <f t="shared" si="2"/>
        <v>5.5730739993172969E-3</v>
      </c>
      <c r="M26" s="29">
        <f t="shared" si="3"/>
        <v>0.15799386134364571</v>
      </c>
      <c r="N26" s="77">
        <v>84</v>
      </c>
      <c r="O26" s="77">
        <v>148</v>
      </c>
      <c r="P26" s="27">
        <f t="shared" si="4"/>
        <v>8.9672191573420545E-2</v>
      </c>
      <c r="Q26" s="79">
        <f t="shared" si="5"/>
        <v>1.0675260901597684E-3</v>
      </c>
      <c r="R26" s="24"/>
    </row>
    <row r="27" spans="1:18" x14ac:dyDescent="0.25">
      <c r="A27" s="25">
        <v>1992</v>
      </c>
      <c r="B27" s="76">
        <v>0.20028883508373102</v>
      </c>
      <c r="C27" s="27">
        <v>8</v>
      </c>
      <c r="D27" s="26">
        <f t="shared" si="7"/>
        <v>0.18426572827703253</v>
      </c>
      <c r="E27" s="27">
        <v>5.246767404572406</v>
      </c>
      <c r="F27" s="27">
        <f t="shared" si="0"/>
        <v>0.17459773410799523</v>
      </c>
      <c r="G27" s="77">
        <v>5</v>
      </c>
      <c r="H27" s="77">
        <f t="shared" si="6"/>
        <v>0.16586784740259547</v>
      </c>
      <c r="I27" s="27">
        <v>8</v>
      </c>
      <c r="J27" s="28">
        <f t="shared" si="8"/>
        <v>23.810820734668582</v>
      </c>
      <c r="K27" s="29">
        <f t="shared" si="1"/>
        <v>0.15259841961038784</v>
      </c>
      <c r="L27" s="29">
        <f t="shared" si="2"/>
        <v>6.6892457911402886E-3</v>
      </c>
      <c r="M27" s="29">
        <f t="shared" si="3"/>
        <v>0.18963677355593161</v>
      </c>
      <c r="N27" s="77">
        <v>84</v>
      </c>
      <c r="O27" s="77">
        <v>148</v>
      </c>
      <c r="P27" s="27">
        <f t="shared" si="4"/>
        <v>0.10763168228850173</v>
      </c>
      <c r="Q27" s="79">
        <f t="shared" si="5"/>
        <v>1.281329551053592E-3</v>
      </c>
      <c r="R27" s="24"/>
    </row>
    <row r="28" spans="1:18" x14ac:dyDescent="0.25">
      <c r="A28" s="25">
        <v>1993</v>
      </c>
      <c r="B28" s="76">
        <v>0.26307505208686865</v>
      </c>
      <c r="C28" s="27">
        <v>8</v>
      </c>
      <c r="D28" s="26">
        <f t="shared" si="7"/>
        <v>0.24202904791991917</v>
      </c>
      <c r="E28" s="27">
        <v>5.246767404572406</v>
      </c>
      <c r="F28" s="27">
        <f t="shared" si="0"/>
        <v>0.22933034672405991</v>
      </c>
      <c r="G28" s="77">
        <v>5</v>
      </c>
      <c r="H28" s="77">
        <f t="shared" si="6"/>
        <v>0.21786382938785692</v>
      </c>
      <c r="I28" s="27">
        <v>8</v>
      </c>
      <c r="J28" s="28">
        <f t="shared" si="8"/>
        <v>23.810820734668582</v>
      </c>
      <c r="K28" s="29">
        <f t="shared" si="1"/>
        <v>0.20043472303682836</v>
      </c>
      <c r="L28" s="29">
        <f t="shared" si="2"/>
        <v>8.7861796399705573E-3</v>
      </c>
      <c r="M28" s="29">
        <f t="shared" si="3"/>
        <v>0.24908379970334529</v>
      </c>
      <c r="N28" s="77">
        <v>84</v>
      </c>
      <c r="O28" s="77">
        <v>148</v>
      </c>
      <c r="P28" s="27">
        <f t="shared" si="4"/>
        <v>0.1413718863181149</v>
      </c>
      <c r="Q28" s="79">
        <f t="shared" si="5"/>
        <v>1.6829986466442249E-3</v>
      </c>
      <c r="R28" s="24"/>
    </row>
    <row r="29" spans="1:18" x14ac:dyDescent="0.25">
      <c r="A29" s="25">
        <v>1994</v>
      </c>
      <c r="B29" s="76">
        <v>0.26521052551663404</v>
      </c>
      <c r="C29" s="27">
        <v>8</v>
      </c>
      <c r="D29" s="26">
        <f t="shared" si="7"/>
        <v>0.24399368347530331</v>
      </c>
      <c r="E29" s="27">
        <v>5.246767404572406</v>
      </c>
      <c r="F29" s="27">
        <f t="shared" si="0"/>
        <v>0.23119190242150553</v>
      </c>
      <c r="G29" s="77">
        <v>5</v>
      </c>
      <c r="H29" s="77">
        <f t="shared" si="6"/>
        <v>0.21963230730043026</v>
      </c>
      <c r="I29" s="27">
        <v>8</v>
      </c>
      <c r="J29" s="28">
        <f t="shared" si="8"/>
        <v>23.810820734668582</v>
      </c>
      <c r="K29" s="29">
        <f t="shared" si="1"/>
        <v>0.20206172271639583</v>
      </c>
      <c r="L29" s="29">
        <f t="shared" si="2"/>
        <v>8.8575001738694058E-3</v>
      </c>
      <c r="M29" s="29">
        <f t="shared" si="3"/>
        <v>0.25110570117911069</v>
      </c>
      <c r="N29" s="77">
        <v>84</v>
      </c>
      <c r="O29" s="77">
        <v>148</v>
      </c>
      <c r="P29" s="27">
        <f t="shared" si="4"/>
        <v>0.14251945202057634</v>
      </c>
      <c r="Q29" s="79">
        <f t="shared" si="5"/>
        <v>1.6966601431020992E-3</v>
      </c>
      <c r="R29" s="24"/>
    </row>
    <row r="30" spans="1:18" x14ac:dyDescent="0.25">
      <c r="A30" s="25">
        <v>1995</v>
      </c>
      <c r="B30" s="76">
        <v>0.3210007615631929</v>
      </c>
      <c r="C30" s="27">
        <v>8</v>
      </c>
      <c r="D30" s="26">
        <f t="shared" si="7"/>
        <v>0.29532070063813748</v>
      </c>
      <c r="E30" s="27">
        <v>5.246767404572406</v>
      </c>
      <c r="F30" s="27">
        <f t="shared" si="0"/>
        <v>0.27982591037810084</v>
      </c>
      <c r="G30" s="77">
        <v>5</v>
      </c>
      <c r="H30" s="77">
        <f t="shared" si="6"/>
        <v>0.26583461485919579</v>
      </c>
      <c r="I30" s="27">
        <v>8</v>
      </c>
      <c r="J30" s="28">
        <f t="shared" si="8"/>
        <v>23.810820734668567</v>
      </c>
      <c r="K30" s="29">
        <f t="shared" si="1"/>
        <v>0.24456784567046014</v>
      </c>
      <c r="L30" s="29">
        <f t="shared" si="2"/>
        <v>1.0720782275965375E-2</v>
      </c>
      <c r="M30" s="29">
        <f t="shared" si="3"/>
        <v>0.30392881713248038</v>
      </c>
      <c r="N30" s="77">
        <v>84</v>
      </c>
      <c r="O30" s="77">
        <v>148</v>
      </c>
      <c r="P30" s="27">
        <f t="shared" si="4"/>
        <v>0.17250013945356993</v>
      </c>
      <c r="Q30" s="79">
        <f t="shared" si="5"/>
        <v>2.0535730887329753E-3</v>
      </c>
      <c r="R30" s="24"/>
    </row>
    <row r="31" spans="1:18" x14ac:dyDescent="0.25">
      <c r="A31" s="19">
        <v>1996</v>
      </c>
      <c r="B31" s="70">
        <v>0.27126048051856555</v>
      </c>
      <c r="C31" s="21">
        <v>8</v>
      </c>
      <c r="D31" s="20">
        <f t="shared" si="7"/>
        <v>0.24955964207708031</v>
      </c>
      <c r="E31" s="21">
        <v>5.246767404572406</v>
      </c>
      <c r="F31" s="21">
        <f t="shared" si="0"/>
        <v>0.23646582812161249</v>
      </c>
      <c r="G31" s="71">
        <v>5</v>
      </c>
      <c r="H31" s="71">
        <f t="shared" si="6"/>
        <v>0.22464253671553186</v>
      </c>
      <c r="I31" s="21">
        <v>8</v>
      </c>
      <c r="J31" s="22">
        <f t="shared" si="8"/>
        <v>23.810820734668596</v>
      </c>
      <c r="K31" s="23">
        <f t="shared" si="1"/>
        <v>0.2066711337782893</v>
      </c>
      <c r="L31" s="23">
        <f t="shared" si="2"/>
        <v>9.0595565491852839E-3</v>
      </c>
      <c r="M31" s="23">
        <f t="shared" si="3"/>
        <v>0.25683389839112819</v>
      </c>
      <c r="N31" s="71">
        <v>84</v>
      </c>
      <c r="O31" s="71">
        <v>148</v>
      </c>
      <c r="P31" s="21">
        <f t="shared" si="4"/>
        <v>0.14577059097874842</v>
      </c>
      <c r="Q31" s="73">
        <f t="shared" si="5"/>
        <v>1.7353641783184337E-3</v>
      </c>
      <c r="R31" s="24"/>
    </row>
    <row r="32" spans="1:18" x14ac:dyDescent="0.25">
      <c r="A32" s="19">
        <v>1997</v>
      </c>
      <c r="B32" s="70">
        <v>0.29210148326200386</v>
      </c>
      <c r="C32" s="21">
        <v>8</v>
      </c>
      <c r="D32" s="20">
        <f t="shared" si="7"/>
        <v>0.26873336460104358</v>
      </c>
      <c r="E32" s="21">
        <v>5.246767404572406</v>
      </c>
      <c r="F32" s="21">
        <f t="shared" si="0"/>
        <v>0.25463355002194532</v>
      </c>
      <c r="G32" s="71">
        <v>5</v>
      </c>
      <c r="H32" s="71">
        <f t="shared" si="6"/>
        <v>0.24190187252084805</v>
      </c>
      <c r="I32" s="21">
        <v>8</v>
      </c>
      <c r="J32" s="22">
        <f t="shared" si="8"/>
        <v>23.810820734668553</v>
      </c>
      <c r="K32" s="23">
        <f t="shared" si="1"/>
        <v>0.22254972271918022</v>
      </c>
      <c r="L32" s="23">
        <f t="shared" si="2"/>
        <v>9.7556042835805021E-3</v>
      </c>
      <c r="M32" s="23">
        <f t="shared" si="3"/>
        <v>0.27656650363736546</v>
      </c>
      <c r="N32" s="71">
        <v>84</v>
      </c>
      <c r="O32" s="71">
        <v>148</v>
      </c>
      <c r="P32" s="21">
        <f t="shared" si="4"/>
        <v>0.15697017774012634</v>
      </c>
      <c r="Q32" s="73">
        <f t="shared" si="5"/>
        <v>1.8686925921443612E-3</v>
      </c>
      <c r="R32" s="24"/>
    </row>
    <row r="33" spans="1:18" x14ac:dyDescent="0.25">
      <c r="A33" s="19">
        <v>1998</v>
      </c>
      <c r="B33" s="70">
        <v>0.32066711334045594</v>
      </c>
      <c r="C33" s="21">
        <v>8</v>
      </c>
      <c r="D33" s="20">
        <f t="shared" si="7"/>
        <v>0.29501374427321947</v>
      </c>
      <c r="E33" s="21">
        <v>5.246767404572406</v>
      </c>
      <c r="F33" s="21">
        <f t="shared" si="0"/>
        <v>0.27953505929968359</v>
      </c>
      <c r="G33" s="71">
        <v>5</v>
      </c>
      <c r="H33" s="71">
        <f t="shared" si="6"/>
        <v>0.2655583063346994</v>
      </c>
      <c r="I33" s="21">
        <v>8</v>
      </c>
      <c r="J33" s="22">
        <f t="shared" si="8"/>
        <v>23.810820734668582</v>
      </c>
      <c r="K33" s="23">
        <f t="shared" si="1"/>
        <v>0.24431364182792345</v>
      </c>
      <c r="L33" s="23">
        <f t="shared" si="2"/>
        <v>1.0709639093826781E-2</v>
      </c>
      <c r="M33" s="23">
        <f t="shared" si="3"/>
        <v>0.30361291349044234</v>
      </c>
      <c r="N33" s="71">
        <v>84</v>
      </c>
      <c r="O33" s="71">
        <v>148</v>
      </c>
      <c r="P33" s="21">
        <f t="shared" si="4"/>
        <v>0.17232084279187268</v>
      </c>
      <c r="Q33" s="73">
        <f t="shared" si="5"/>
        <v>2.0514386046651509E-3</v>
      </c>
      <c r="R33" s="24"/>
    </row>
    <row r="34" spans="1:18" x14ac:dyDescent="0.25">
      <c r="A34" s="19">
        <v>1999</v>
      </c>
      <c r="B34" s="70">
        <v>0.31192824790991597</v>
      </c>
      <c r="C34" s="21">
        <v>8</v>
      </c>
      <c r="D34" s="20">
        <f t="shared" si="7"/>
        <v>0.28697398807712271</v>
      </c>
      <c r="E34" s="21">
        <v>5.246767404572406</v>
      </c>
      <c r="F34" s="21">
        <f t="shared" si="0"/>
        <v>0.27191713041109072</v>
      </c>
      <c r="G34" s="71">
        <v>5</v>
      </c>
      <c r="H34" s="71">
        <f t="shared" si="6"/>
        <v>0.25832127389053616</v>
      </c>
      <c r="I34" s="21">
        <v>8</v>
      </c>
      <c r="J34" s="22">
        <f t="shared" si="8"/>
        <v>23.810820734668582</v>
      </c>
      <c r="K34" s="23">
        <f t="shared" si="1"/>
        <v>0.23765557197929327</v>
      </c>
      <c r="L34" s="23">
        <f t="shared" si="2"/>
        <v>1.0417778497722444E-2</v>
      </c>
      <c r="M34" s="23">
        <f t="shared" si="3"/>
        <v>0.29533881152118241</v>
      </c>
      <c r="N34" s="71">
        <v>84</v>
      </c>
      <c r="O34" s="71">
        <v>148</v>
      </c>
      <c r="P34" s="21">
        <f t="shared" si="4"/>
        <v>0.16762473086337382</v>
      </c>
      <c r="Q34" s="73">
        <f t="shared" si="5"/>
        <v>1.9955325102782597E-3</v>
      </c>
      <c r="R34" s="24"/>
    </row>
    <row r="35" spans="1:18" x14ac:dyDescent="0.25">
      <c r="A35" s="19">
        <v>2000</v>
      </c>
      <c r="B35" s="70">
        <v>0.25884519361864128</v>
      </c>
      <c r="C35" s="21">
        <v>8</v>
      </c>
      <c r="D35" s="20">
        <f t="shared" si="7"/>
        <v>0.23813757812914998</v>
      </c>
      <c r="E35" s="21">
        <v>5.246767404572406</v>
      </c>
      <c r="F35" s="21">
        <f t="shared" si="0"/>
        <v>0.2256430533018316</v>
      </c>
      <c r="G35" s="71">
        <v>5</v>
      </c>
      <c r="H35" s="71">
        <f t="shared" si="6"/>
        <v>0.21436090063674001</v>
      </c>
      <c r="I35" s="21">
        <v>8</v>
      </c>
      <c r="J35" s="22">
        <f t="shared" si="8"/>
        <v>23.810820734668582</v>
      </c>
      <c r="K35" s="23">
        <f t="shared" si="1"/>
        <v>0.19721202858580081</v>
      </c>
      <c r="L35" s="23">
        <f t="shared" si="2"/>
        <v>8.6449108421172965E-3</v>
      </c>
      <c r="M35" s="23">
        <f t="shared" si="3"/>
        <v>0.24507889991860429</v>
      </c>
      <c r="N35" s="71">
        <v>84</v>
      </c>
      <c r="O35" s="71">
        <v>148</v>
      </c>
      <c r="P35" s="21">
        <f t="shared" si="4"/>
        <v>0.13909883508893758</v>
      </c>
      <c r="Q35" s="73">
        <f t="shared" si="5"/>
        <v>1.6559385129635425E-3</v>
      </c>
      <c r="R35" s="24"/>
    </row>
    <row r="36" spans="1:18" x14ac:dyDescent="0.25">
      <c r="A36" s="25">
        <v>2001</v>
      </c>
      <c r="B36" s="76">
        <v>0.34184390434569473</v>
      </c>
      <c r="C36" s="27">
        <v>8</v>
      </c>
      <c r="D36" s="26">
        <f t="shared" si="7"/>
        <v>0.31449639199803914</v>
      </c>
      <c r="E36" s="27">
        <v>5.246767404572406</v>
      </c>
      <c r="F36" s="27">
        <f t="shared" si="0"/>
        <v>0.29799549781412976</v>
      </c>
      <c r="G36" s="77">
        <v>5</v>
      </c>
      <c r="H36" s="77">
        <f t="shared" si="6"/>
        <v>0.28309572292342328</v>
      </c>
      <c r="I36" s="27">
        <v>8</v>
      </c>
      <c r="J36" s="28">
        <f t="shared" si="8"/>
        <v>23.810820734668582</v>
      </c>
      <c r="K36" s="29">
        <f t="shared" si="1"/>
        <v>0.26044806508954943</v>
      </c>
      <c r="L36" s="29">
        <f t="shared" si="2"/>
        <v>1.141690148337751E-2</v>
      </c>
      <c r="M36" s="29">
        <f t="shared" si="3"/>
        <v>0.32366344860301072</v>
      </c>
      <c r="N36" s="77">
        <v>84</v>
      </c>
      <c r="O36" s="77">
        <v>148</v>
      </c>
      <c r="P36" s="27">
        <f t="shared" si="4"/>
        <v>0.18370087623414122</v>
      </c>
      <c r="Q36" s="79">
        <f t="shared" si="5"/>
        <v>2.1869151932635859E-3</v>
      </c>
      <c r="R36" s="24"/>
    </row>
    <row r="37" spans="1:18" x14ac:dyDescent="0.25">
      <c r="A37" s="25">
        <v>2002</v>
      </c>
      <c r="B37" s="76">
        <v>0.38976922281112286</v>
      </c>
      <c r="C37" s="27">
        <v>8</v>
      </c>
      <c r="D37" s="26">
        <f t="shared" si="7"/>
        <v>0.35858768498623306</v>
      </c>
      <c r="E37" s="27">
        <v>5.246767404572406</v>
      </c>
      <c r="F37" s="27">
        <f t="shared" si="0"/>
        <v>0.33977342321356463</v>
      </c>
      <c r="G37" s="77">
        <v>5</v>
      </c>
      <c r="H37" s="77">
        <f t="shared" si="6"/>
        <v>0.32278475205288637</v>
      </c>
      <c r="I37" s="27">
        <v>8</v>
      </c>
      <c r="J37" s="28">
        <f t="shared" si="8"/>
        <v>23.810820734668567</v>
      </c>
      <c r="K37" s="29">
        <f t="shared" si="1"/>
        <v>0.29696197188865547</v>
      </c>
      <c r="L37" s="29">
        <f t="shared" si="2"/>
        <v>1.3017511096489007E-2</v>
      </c>
      <c r="M37" s="29">
        <f t="shared" si="3"/>
        <v>0.3690399308299151</v>
      </c>
      <c r="N37" s="77">
        <v>84</v>
      </c>
      <c r="O37" s="77">
        <v>148</v>
      </c>
      <c r="P37" s="27">
        <f t="shared" si="4"/>
        <v>0.20945509587643832</v>
      </c>
      <c r="Q37" s="79">
        <f t="shared" si="5"/>
        <v>2.4935130461480751E-3</v>
      </c>
      <c r="R37" s="24"/>
    </row>
    <row r="38" spans="1:18" x14ac:dyDescent="0.25">
      <c r="A38" s="25">
        <v>2003</v>
      </c>
      <c r="B38" s="76">
        <v>0.38300525472774644</v>
      </c>
      <c r="C38" s="27">
        <v>8</v>
      </c>
      <c r="D38" s="26">
        <f t="shared" si="7"/>
        <v>0.3523648343495267</v>
      </c>
      <c r="E38" s="27">
        <v>5.246767404572406</v>
      </c>
      <c r="F38" s="27">
        <f t="shared" si="0"/>
        <v>0.33387707107570019</v>
      </c>
      <c r="G38" s="77">
        <v>5</v>
      </c>
      <c r="H38" s="77">
        <f t="shared" si="6"/>
        <v>0.3171832175219152</v>
      </c>
      <c r="I38" s="27">
        <v>8</v>
      </c>
      <c r="J38" s="28">
        <f t="shared" si="8"/>
        <v>23.810820734668582</v>
      </c>
      <c r="K38" s="29">
        <f t="shared" si="1"/>
        <v>0.29180856012016199</v>
      </c>
      <c r="L38" s="29">
        <f t="shared" si="2"/>
        <v>1.2791608114856415E-2</v>
      </c>
      <c r="M38" s="29">
        <f t="shared" ref="M38:M43" si="9">+L38*28.3495</f>
        <v>0.36263569425212194</v>
      </c>
      <c r="N38" s="77">
        <v>84</v>
      </c>
      <c r="O38" s="77">
        <v>148</v>
      </c>
      <c r="P38" s="27">
        <f t="shared" si="4"/>
        <v>0.20582025889985298</v>
      </c>
      <c r="Q38" s="79">
        <f t="shared" si="5"/>
        <v>2.4502411773792022E-3</v>
      </c>
      <c r="R38" s="24"/>
    </row>
    <row r="39" spans="1:18" x14ac:dyDescent="0.25">
      <c r="A39" s="25">
        <v>2004</v>
      </c>
      <c r="B39" s="76">
        <v>0.52844408064336923</v>
      </c>
      <c r="C39" s="27">
        <v>8</v>
      </c>
      <c r="D39" s="26">
        <f t="shared" si="7"/>
        <v>0.48616855419189969</v>
      </c>
      <c r="E39" s="27">
        <v>5.246767404572406</v>
      </c>
      <c r="F39" s="27">
        <f t="shared" si="0"/>
        <v>0.46066042095927817</v>
      </c>
      <c r="G39" s="77">
        <v>5</v>
      </c>
      <c r="H39" s="77">
        <f t="shared" si="6"/>
        <v>0.43762739991131427</v>
      </c>
      <c r="I39" s="27">
        <v>8</v>
      </c>
      <c r="J39" s="28">
        <f t="shared" si="8"/>
        <v>23.810820734668567</v>
      </c>
      <c r="K39" s="29">
        <f t="shared" si="1"/>
        <v>0.40261720791840916</v>
      </c>
      <c r="L39" s="29">
        <f t="shared" si="2"/>
        <v>1.7648973497793277E-2</v>
      </c>
      <c r="M39" s="29">
        <f t="shared" si="9"/>
        <v>0.50033957417569053</v>
      </c>
      <c r="N39" s="77">
        <v>84</v>
      </c>
      <c r="O39" s="77">
        <v>148</v>
      </c>
      <c r="P39" s="27">
        <f t="shared" si="4"/>
        <v>0.28397651507268923</v>
      </c>
      <c r="Q39" s="79">
        <f t="shared" si="5"/>
        <v>3.3806727984843953E-3</v>
      </c>
      <c r="R39" s="24"/>
    </row>
    <row r="40" spans="1:18" x14ac:dyDescent="0.25">
      <c r="A40" s="25">
        <v>2005</v>
      </c>
      <c r="B40" s="76">
        <v>0.44482238859488327</v>
      </c>
      <c r="C40" s="27">
        <v>8</v>
      </c>
      <c r="D40" s="26">
        <f t="shared" si="7"/>
        <v>0.40923659750729258</v>
      </c>
      <c r="E40" s="27">
        <v>5.246767404572406</v>
      </c>
      <c r="F40" s="27">
        <f t="shared" si="0"/>
        <v>0.38776490510169875</v>
      </c>
      <c r="G40" s="77">
        <v>5</v>
      </c>
      <c r="H40" s="77">
        <f t="shared" si="6"/>
        <v>0.36837665984661383</v>
      </c>
      <c r="I40" s="27">
        <v>8</v>
      </c>
      <c r="J40" s="28">
        <f t="shared" si="8"/>
        <v>23.810820734668582</v>
      </c>
      <c r="K40" s="29">
        <f t="shared" si="1"/>
        <v>0.33890652705888474</v>
      </c>
      <c r="L40" s="29">
        <f t="shared" si="2"/>
        <v>1.4856176528608647E-2</v>
      </c>
      <c r="M40" s="29">
        <f t="shared" si="9"/>
        <v>0.42116517649779084</v>
      </c>
      <c r="N40" s="77">
        <v>84</v>
      </c>
      <c r="O40" s="77">
        <v>148</v>
      </c>
      <c r="P40" s="27">
        <f t="shared" si="4"/>
        <v>0.2390396947690164</v>
      </c>
      <c r="Q40" s="79">
        <f t="shared" si="5"/>
        <v>2.8457106520121001E-3</v>
      </c>
      <c r="R40" s="24"/>
    </row>
    <row r="41" spans="1:18" x14ac:dyDescent="0.25">
      <c r="A41" s="19">
        <v>2006</v>
      </c>
      <c r="B41" s="70">
        <v>0.56360393543956666</v>
      </c>
      <c r="C41" s="21">
        <v>8</v>
      </c>
      <c r="D41" s="20">
        <f t="shared" si="7"/>
        <v>0.51851562060440137</v>
      </c>
      <c r="E41" s="21">
        <v>5.246767404572406</v>
      </c>
      <c r="F41" s="21">
        <f t="shared" si="0"/>
        <v>0.49131031203491332</v>
      </c>
      <c r="G41" s="71">
        <v>5</v>
      </c>
      <c r="H41" s="71">
        <f t="shared" si="6"/>
        <v>0.46674479643316769</v>
      </c>
      <c r="I41" s="21">
        <v>8</v>
      </c>
      <c r="J41" s="22">
        <f t="shared" si="8"/>
        <v>23.810820734668567</v>
      </c>
      <c r="K41" s="23">
        <f t="shared" si="1"/>
        <v>0.42940521271851428</v>
      </c>
      <c r="L41" s="23">
        <f t="shared" si="2"/>
        <v>1.882324220135953E-2</v>
      </c>
      <c r="M41" s="23">
        <f t="shared" si="9"/>
        <v>0.53362950478744198</v>
      </c>
      <c r="N41" s="71">
        <v>84</v>
      </c>
      <c r="O41" s="71">
        <v>148</v>
      </c>
      <c r="P41" s="21">
        <f t="shared" si="4"/>
        <v>0.30287080001449407</v>
      </c>
      <c r="Q41" s="73">
        <f t="shared" si="5"/>
        <v>3.6056047620773106E-3</v>
      </c>
      <c r="R41" s="24"/>
    </row>
    <row r="42" spans="1:18" x14ac:dyDescent="0.25">
      <c r="A42" s="19">
        <v>2007</v>
      </c>
      <c r="B42" s="70">
        <v>0.58624799402850125</v>
      </c>
      <c r="C42" s="21">
        <v>8</v>
      </c>
      <c r="D42" s="20">
        <f t="shared" si="7"/>
        <v>0.5393481545062212</v>
      </c>
      <c r="E42" s="21">
        <v>5.9682633403122987</v>
      </c>
      <c r="F42" s="21">
        <f t="shared" si="0"/>
        <v>0.50715843632417545</v>
      </c>
      <c r="G42" s="71">
        <v>5</v>
      </c>
      <c r="H42" s="71">
        <f t="shared" si="6"/>
        <v>0.48180051450796668</v>
      </c>
      <c r="I42" s="21">
        <v>8</v>
      </c>
      <c r="J42" s="22">
        <f t="shared" si="8"/>
        <v>24.390961186678311</v>
      </c>
      <c r="K42" s="23">
        <f t="shared" si="1"/>
        <v>0.44325647334732932</v>
      </c>
      <c r="L42" s="23">
        <f t="shared" si="2"/>
        <v>1.9430420749471971E-2</v>
      </c>
      <c r="M42" s="23">
        <f t="shared" si="9"/>
        <v>0.5508427130371556</v>
      </c>
      <c r="N42" s="71">
        <v>84</v>
      </c>
      <c r="O42" s="71">
        <v>148</v>
      </c>
      <c r="P42" s="21">
        <f t="shared" si="4"/>
        <v>0.31264045875081803</v>
      </c>
      <c r="Q42" s="73">
        <f t="shared" si="5"/>
        <v>3.7219102232240245E-3</v>
      </c>
      <c r="R42" s="24"/>
    </row>
    <row r="43" spans="1:18" x14ac:dyDescent="0.25">
      <c r="A43" s="19">
        <v>2008</v>
      </c>
      <c r="B43" s="70">
        <v>0.80318799293935772</v>
      </c>
      <c r="C43" s="21">
        <v>8</v>
      </c>
      <c r="D43" s="20">
        <f t="shared" si="7"/>
        <v>0.73893295350420907</v>
      </c>
      <c r="E43" s="21">
        <v>6.6897592760521913</v>
      </c>
      <c r="F43" s="21">
        <f t="shared" si="0"/>
        <v>0.68950011770335484</v>
      </c>
      <c r="G43" s="71">
        <v>5</v>
      </c>
      <c r="H43" s="71">
        <f t="shared" si="6"/>
        <v>0.65502511181818712</v>
      </c>
      <c r="I43" s="21">
        <v>8</v>
      </c>
      <c r="J43" s="22">
        <f t="shared" si="8"/>
        <v>24.97110163868804</v>
      </c>
      <c r="K43" s="23">
        <f t="shared" si="1"/>
        <v>0.60262310287273213</v>
      </c>
      <c r="L43" s="23">
        <f t="shared" si="2"/>
        <v>2.6416355194421134E-2</v>
      </c>
      <c r="M43" s="23">
        <f t="shared" si="9"/>
        <v>0.74889046158424188</v>
      </c>
      <c r="N43" s="71">
        <v>84</v>
      </c>
      <c r="O43" s="71">
        <v>148</v>
      </c>
      <c r="P43" s="21">
        <f t="shared" si="4"/>
        <v>0.42504593765592108</v>
      </c>
      <c r="Q43" s="73">
        <f t="shared" si="5"/>
        <v>5.0600706863800126E-3</v>
      </c>
      <c r="R43" s="24"/>
    </row>
    <row r="44" spans="1:18" x14ac:dyDescent="0.25">
      <c r="A44" s="19">
        <v>2009</v>
      </c>
      <c r="B44" s="70">
        <v>0.95838875775085242</v>
      </c>
      <c r="C44" s="21">
        <v>8</v>
      </c>
      <c r="D44" s="20">
        <f t="shared" si="7"/>
        <v>0.8817176571307842</v>
      </c>
      <c r="E44" s="21">
        <v>7.411255211792084</v>
      </c>
      <c r="F44" s="21">
        <f t="shared" si="0"/>
        <v>0.81637131131338792</v>
      </c>
      <c r="G44" s="71">
        <v>5</v>
      </c>
      <c r="H44" s="71">
        <f t="shared" si="6"/>
        <v>0.77555274574771849</v>
      </c>
      <c r="I44" s="21">
        <v>8</v>
      </c>
      <c r="J44" s="22">
        <f t="shared" si="8"/>
        <v>25.551242090697784</v>
      </c>
      <c r="K44" s="23">
        <f t="shared" si="1"/>
        <v>0.71350852608790105</v>
      </c>
      <c r="L44" s="23">
        <f t="shared" si="2"/>
        <v>3.1277086075086072E-2</v>
      </c>
      <c r="M44" s="23">
        <f t="shared" ref="M44:M49" si="10">+L44*28.3495</f>
        <v>0.88668975168565256</v>
      </c>
      <c r="N44" s="71">
        <v>84</v>
      </c>
      <c r="O44" s="71">
        <v>148</v>
      </c>
      <c r="P44" s="21">
        <f t="shared" si="4"/>
        <v>0.50325634555131626</v>
      </c>
      <c r="Q44" s="73">
        <f t="shared" si="5"/>
        <v>5.9911469708490038E-3</v>
      </c>
      <c r="R44" s="24"/>
    </row>
    <row r="45" spans="1:18" x14ac:dyDescent="0.25">
      <c r="A45" s="19">
        <v>2010</v>
      </c>
      <c r="B45" s="70">
        <v>1.119955308701363</v>
      </c>
      <c r="C45" s="21">
        <v>8</v>
      </c>
      <c r="D45" s="20">
        <f t="shared" si="7"/>
        <v>1.030358884005254</v>
      </c>
      <c r="E45" s="21">
        <v>8.1327511475319767</v>
      </c>
      <c r="F45" s="21">
        <f t="shared" si="0"/>
        <v>0.94656236004261907</v>
      </c>
      <c r="G45" s="71">
        <v>5</v>
      </c>
      <c r="H45" s="71">
        <f t="shared" si="6"/>
        <v>0.89923424204048807</v>
      </c>
      <c r="I45" s="21">
        <v>8</v>
      </c>
      <c r="J45" s="22">
        <f t="shared" si="8"/>
        <v>26.131382542707499</v>
      </c>
      <c r="K45" s="23">
        <f t="shared" si="1"/>
        <v>0.82729550267724905</v>
      </c>
      <c r="L45" s="23">
        <f t="shared" si="2"/>
        <v>3.6265008336536945E-2</v>
      </c>
      <c r="M45" s="23">
        <f t="shared" si="10"/>
        <v>1.0280948538366541</v>
      </c>
      <c r="N45" s="71">
        <v>84</v>
      </c>
      <c r="O45" s="71">
        <v>148</v>
      </c>
      <c r="P45" s="21">
        <f t="shared" si="4"/>
        <v>0.58351329542080377</v>
      </c>
      <c r="Q45" s="73">
        <f t="shared" si="5"/>
        <v>6.9465868502476633E-3</v>
      </c>
      <c r="R45" s="24"/>
    </row>
    <row r="46" spans="1:18" x14ac:dyDescent="0.25">
      <c r="A46" s="25">
        <v>2011</v>
      </c>
      <c r="B46" s="76">
        <v>1.2887600652726372</v>
      </c>
      <c r="C46" s="27">
        <v>8</v>
      </c>
      <c r="D46" s="26">
        <f t="shared" si="7"/>
        <v>1.1856592600508262</v>
      </c>
      <c r="E46" s="27">
        <v>8.8542470832718685</v>
      </c>
      <c r="F46" s="27">
        <f t="shared" si="0"/>
        <v>1.0806780596002332</v>
      </c>
      <c r="G46" s="77">
        <v>5</v>
      </c>
      <c r="H46" s="77">
        <f t="shared" si="6"/>
        <v>1.0266441566202216</v>
      </c>
      <c r="I46" s="27">
        <v>8</v>
      </c>
      <c r="J46" s="28">
        <f t="shared" si="8"/>
        <v>26.711522994717228</v>
      </c>
      <c r="K46" s="29">
        <f t="shared" si="1"/>
        <v>0.94451262409060388</v>
      </c>
      <c r="L46" s="29">
        <f t="shared" si="2"/>
        <v>4.1403293110820992E-2</v>
      </c>
      <c r="M46" s="29">
        <f t="shared" si="10"/>
        <v>1.1737626580452196</v>
      </c>
      <c r="N46" s="77">
        <v>84</v>
      </c>
      <c r="O46" s="77">
        <v>148</v>
      </c>
      <c r="P46" s="27">
        <f t="shared" si="4"/>
        <v>0.66618961672836796</v>
      </c>
      <c r="Q46" s="79">
        <f t="shared" si="5"/>
        <v>7.9308287705758089E-3</v>
      </c>
      <c r="R46" s="24"/>
    </row>
    <row r="47" spans="1:18" x14ac:dyDescent="0.25">
      <c r="A47" s="25">
        <v>2012</v>
      </c>
      <c r="B47" s="76">
        <v>1.3287835547615645</v>
      </c>
      <c r="C47" s="27">
        <v>8</v>
      </c>
      <c r="D47" s="26">
        <f t="shared" ref="D47:D56" si="11">+B47-B47*(C47/100)</f>
        <v>1.2224808703806394</v>
      </c>
      <c r="E47" s="27">
        <v>8.8542470832718685</v>
      </c>
      <c r="F47" s="27">
        <f t="shared" ref="F47:F56" si="12">+(D47-D47*(E47)/100)</f>
        <v>1.114239393571405</v>
      </c>
      <c r="G47" s="77">
        <v>5</v>
      </c>
      <c r="H47" s="77">
        <f t="shared" si="6"/>
        <v>1.0585274238928348</v>
      </c>
      <c r="I47" s="27">
        <v>8</v>
      </c>
      <c r="J47" s="28">
        <f t="shared" ref="J47:J56" si="13">100-(K47/B47*100)</f>
        <v>26.711522994717242</v>
      </c>
      <c r="K47" s="29">
        <f t="shared" si="1"/>
        <v>0.97384522998140799</v>
      </c>
      <c r="L47" s="29">
        <f t="shared" ref="L47:L56" si="14">+(K47/365)*16</f>
        <v>4.2689105971787746E-2</v>
      </c>
      <c r="M47" s="29">
        <f t="shared" si="10"/>
        <v>1.2102148097471968</v>
      </c>
      <c r="N47" s="77">
        <v>84</v>
      </c>
      <c r="O47" s="77">
        <v>148</v>
      </c>
      <c r="P47" s="27">
        <f t="shared" ref="P47:P56" si="15">+Q47*N47</f>
        <v>0.68687867580246309</v>
      </c>
      <c r="Q47" s="79">
        <f t="shared" ref="Q47:Q56" si="16">+M47/O47</f>
        <v>8.1771270928864652E-3</v>
      </c>
      <c r="R47" s="24"/>
    </row>
    <row r="48" spans="1:18" x14ac:dyDescent="0.25">
      <c r="A48" s="25">
        <v>2013</v>
      </c>
      <c r="B48" s="76">
        <v>1.4098706904622</v>
      </c>
      <c r="C48" s="27">
        <v>8</v>
      </c>
      <c r="D48" s="26">
        <f t="shared" si="11"/>
        <v>1.297081035225224</v>
      </c>
      <c r="E48" s="27">
        <v>8.8542470832718685</v>
      </c>
      <c r="F48" s="27">
        <f t="shared" si="12"/>
        <v>1.1822342754961221</v>
      </c>
      <c r="G48" s="77">
        <v>5</v>
      </c>
      <c r="H48" s="77">
        <f t="shared" si="6"/>
        <v>1.1231225617213161</v>
      </c>
      <c r="I48" s="27">
        <v>8</v>
      </c>
      <c r="J48" s="28">
        <f t="shared" si="13"/>
        <v>26.711522994717228</v>
      </c>
      <c r="K48" s="29">
        <f t="shared" si="1"/>
        <v>1.0332727567836109</v>
      </c>
      <c r="L48" s="29">
        <f t="shared" si="14"/>
        <v>4.5294148242569242E-2</v>
      </c>
      <c r="M48" s="29">
        <f t="shared" si="10"/>
        <v>1.2840664556027166</v>
      </c>
      <c r="N48" s="77">
        <v>84</v>
      </c>
      <c r="O48" s="77">
        <v>148</v>
      </c>
      <c r="P48" s="27">
        <f t="shared" si="15"/>
        <v>0.72879447480154191</v>
      </c>
      <c r="Q48" s="79">
        <f t="shared" si="16"/>
        <v>8.6761247000183561E-3</v>
      </c>
      <c r="R48" s="24"/>
    </row>
    <row r="49" spans="1:18" x14ac:dyDescent="0.25">
      <c r="A49" s="25">
        <v>2014</v>
      </c>
      <c r="B49" s="76">
        <v>1.5151864308578127</v>
      </c>
      <c r="C49" s="27">
        <v>8</v>
      </c>
      <c r="D49" s="26">
        <f t="shared" si="11"/>
        <v>1.3939715163891877</v>
      </c>
      <c r="E49" s="27">
        <v>8.8542470832718685</v>
      </c>
      <c r="F49" s="27">
        <f t="shared" si="12"/>
        <v>1.2705458340576574</v>
      </c>
      <c r="G49" s="77">
        <v>5</v>
      </c>
      <c r="H49" s="77">
        <f t="shared" si="6"/>
        <v>1.2070185423547746</v>
      </c>
      <c r="I49" s="27">
        <v>8</v>
      </c>
      <c r="J49" s="28">
        <f t="shared" si="13"/>
        <v>26.711522994717242</v>
      </c>
      <c r="K49" s="29">
        <f t="shared" si="1"/>
        <v>1.1104570589663927</v>
      </c>
      <c r="L49" s="29">
        <f t="shared" si="14"/>
        <v>4.8677569708115841E-2</v>
      </c>
      <c r="M49" s="29">
        <f t="shared" si="10"/>
        <v>1.3799847624402299</v>
      </c>
      <c r="N49" s="77">
        <v>84</v>
      </c>
      <c r="O49" s="77">
        <v>148</v>
      </c>
      <c r="P49" s="27">
        <f t="shared" si="15"/>
        <v>0.78323459489850888</v>
      </c>
      <c r="Q49" s="79">
        <f t="shared" si="16"/>
        <v>9.3242213678393915E-3</v>
      </c>
      <c r="R49" s="24"/>
    </row>
    <row r="50" spans="1:18" x14ac:dyDescent="0.25">
      <c r="A50" s="31">
        <v>2015</v>
      </c>
      <c r="B50" s="80">
        <v>1.5968084998710526</v>
      </c>
      <c r="C50" s="32">
        <v>8</v>
      </c>
      <c r="D50" s="33">
        <f t="shared" si="11"/>
        <v>1.4690638198813684</v>
      </c>
      <c r="E50" s="27">
        <v>8.8542470832718685</v>
      </c>
      <c r="F50" s="32">
        <f t="shared" si="12"/>
        <v>1.33898927945812</v>
      </c>
      <c r="G50" s="81">
        <v>5</v>
      </c>
      <c r="H50" s="81">
        <f t="shared" si="6"/>
        <v>1.2720398154852139</v>
      </c>
      <c r="I50" s="32">
        <v>8</v>
      </c>
      <c r="J50" s="34">
        <f t="shared" si="13"/>
        <v>26.711522994717257</v>
      </c>
      <c r="K50" s="35">
        <f t="shared" si="1"/>
        <v>1.1702766302463967</v>
      </c>
      <c r="L50" s="35">
        <f t="shared" si="14"/>
        <v>5.1299797490253006E-2</v>
      </c>
      <c r="M50" s="35">
        <f>+L50*28.3495</f>
        <v>1.4543236089499276</v>
      </c>
      <c r="N50" s="81">
        <v>84</v>
      </c>
      <c r="O50" s="81">
        <v>148</v>
      </c>
      <c r="P50" s="32">
        <f t="shared" si="15"/>
        <v>0.82542691318779682</v>
      </c>
      <c r="Q50" s="82">
        <f t="shared" si="16"/>
        <v>9.8265108712832956E-3</v>
      </c>
      <c r="R50" s="24"/>
    </row>
    <row r="51" spans="1:18" x14ac:dyDescent="0.25">
      <c r="A51" s="36">
        <v>2016</v>
      </c>
      <c r="B51" s="83">
        <v>1.7770817557876746</v>
      </c>
      <c r="C51" s="38">
        <v>8</v>
      </c>
      <c r="D51" s="37">
        <f t="shared" si="11"/>
        <v>1.6349152153246607</v>
      </c>
      <c r="E51" s="38">
        <v>8.8542470832718685</v>
      </c>
      <c r="F51" s="38">
        <f t="shared" si="12"/>
        <v>1.4901557825578089</v>
      </c>
      <c r="G51" s="84">
        <v>5</v>
      </c>
      <c r="H51" s="84">
        <f>F51-(F51*G51/100)</f>
        <v>1.4156479934299184</v>
      </c>
      <c r="I51" s="38">
        <v>8</v>
      </c>
      <c r="J51" s="39">
        <f t="shared" si="13"/>
        <v>26.711522994717257</v>
      </c>
      <c r="K51" s="40">
        <f t="shared" si="1"/>
        <v>1.3023961539555249</v>
      </c>
      <c r="L51" s="40">
        <f t="shared" si="14"/>
        <v>5.7091338255584649E-2</v>
      </c>
      <c r="M51" s="40">
        <f>+L51*28.3495</f>
        <v>1.618510893876697</v>
      </c>
      <c r="N51" s="84">
        <v>84</v>
      </c>
      <c r="O51" s="84">
        <v>148</v>
      </c>
      <c r="P51" s="38">
        <f t="shared" si="15"/>
        <v>0.91861429111920634</v>
      </c>
      <c r="Q51" s="85">
        <f t="shared" si="16"/>
        <v>1.093588441808579E-2</v>
      </c>
      <c r="R51" s="24"/>
    </row>
    <row r="52" spans="1:18" x14ac:dyDescent="0.25">
      <c r="A52" s="41">
        <v>2017</v>
      </c>
      <c r="B52" s="86">
        <v>1.7402257998721609</v>
      </c>
      <c r="C52" s="43">
        <v>8</v>
      </c>
      <c r="D52" s="42">
        <f t="shared" si="11"/>
        <v>1.601007735882388</v>
      </c>
      <c r="E52" s="43">
        <v>8.8542470832718685</v>
      </c>
      <c r="F52" s="43">
        <f t="shared" si="12"/>
        <v>1.4592505551250647</v>
      </c>
      <c r="G52" s="87">
        <v>5</v>
      </c>
      <c r="H52" s="87">
        <f>F52-(F52*G52/100)</f>
        <v>1.3862880273688114</v>
      </c>
      <c r="I52" s="43">
        <v>8</v>
      </c>
      <c r="J52" s="45">
        <f t="shared" si="13"/>
        <v>26.711522994717257</v>
      </c>
      <c r="K52" s="47">
        <f>+H52-H52*I52/100</f>
        <v>1.2753849851793064</v>
      </c>
      <c r="L52" s="47">
        <f t="shared" si="14"/>
        <v>5.5907287021558637E-2</v>
      </c>
      <c r="M52" s="47">
        <f>+L52*28.3495</f>
        <v>1.5849436334176765</v>
      </c>
      <c r="N52" s="87">
        <v>84</v>
      </c>
      <c r="O52" s="87">
        <v>148</v>
      </c>
      <c r="P52" s="43">
        <f t="shared" si="15"/>
        <v>0.89956260275057309</v>
      </c>
      <c r="Q52" s="88">
        <f t="shared" si="16"/>
        <v>1.0709078604173489E-2</v>
      </c>
      <c r="R52" s="24"/>
    </row>
    <row r="53" spans="1:18" x14ac:dyDescent="0.25">
      <c r="A53" s="41">
        <v>2018</v>
      </c>
      <c r="B53" s="86">
        <v>2.0043045682304972</v>
      </c>
      <c r="C53" s="43">
        <v>8</v>
      </c>
      <c r="D53" s="42">
        <f t="shared" si="11"/>
        <v>1.8439602027720574</v>
      </c>
      <c r="E53" s="43">
        <v>8.8542470832718685</v>
      </c>
      <c r="F53" s="43">
        <f t="shared" si="12"/>
        <v>1.6806914103014186</v>
      </c>
      <c r="G53" s="87">
        <v>5</v>
      </c>
      <c r="H53" s="87">
        <f>F53-(F53*G53/100)</f>
        <v>1.5966568397863476</v>
      </c>
      <c r="I53" s="43">
        <v>8</v>
      </c>
      <c r="J53" s="45">
        <f t="shared" si="13"/>
        <v>26.711522994717242</v>
      </c>
      <c r="K53" s="47">
        <f>+H53-H53*I53/100</f>
        <v>1.4689242926034398</v>
      </c>
      <c r="L53" s="47">
        <f t="shared" si="14"/>
        <v>6.4391201867548042E-2</v>
      </c>
      <c r="M53" s="47">
        <f>+L53*28.3495</f>
        <v>1.8254583773440531</v>
      </c>
      <c r="N53" s="87">
        <v>84</v>
      </c>
      <c r="O53" s="87">
        <v>148</v>
      </c>
      <c r="P53" s="43">
        <f t="shared" si="15"/>
        <v>1.0360709709250031</v>
      </c>
      <c r="Q53" s="88">
        <f t="shared" si="16"/>
        <v>1.2334178225297657E-2</v>
      </c>
      <c r="R53" s="24"/>
    </row>
    <row r="54" spans="1:18" ht="13.2" customHeight="1" x14ac:dyDescent="0.25">
      <c r="A54" s="41">
        <v>2019</v>
      </c>
      <c r="B54" s="86">
        <v>2.3292817601055829</v>
      </c>
      <c r="C54" s="43">
        <v>8</v>
      </c>
      <c r="D54" s="42">
        <f t="shared" si="11"/>
        <v>2.1429392192971362</v>
      </c>
      <c r="E54" s="43">
        <v>8.8542470832718685</v>
      </c>
      <c r="F54" s="43">
        <f t="shared" si="12"/>
        <v>1.9531980859762306</v>
      </c>
      <c r="G54" s="87">
        <v>5</v>
      </c>
      <c r="H54" s="87">
        <f>F54-(F54*G54/100)</f>
        <v>1.855538181677419</v>
      </c>
      <c r="I54" s="43">
        <v>8</v>
      </c>
      <c r="J54" s="45">
        <f t="shared" si="13"/>
        <v>26.711522994717242</v>
      </c>
      <c r="K54" s="47">
        <f>+H54-H54*I54/100</f>
        <v>1.7070951271432255</v>
      </c>
      <c r="L54" s="47">
        <f t="shared" si="14"/>
        <v>7.4831567217237285E-2</v>
      </c>
      <c r="M54" s="47">
        <f>+L54*28.3495</f>
        <v>2.1214375148250681</v>
      </c>
      <c r="N54" s="87">
        <v>84</v>
      </c>
      <c r="O54" s="87">
        <v>148</v>
      </c>
      <c r="P54" s="43">
        <f t="shared" si="15"/>
        <v>1.2040591300358494</v>
      </c>
      <c r="Q54" s="88">
        <f t="shared" si="16"/>
        <v>1.4334037262331541E-2</v>
      </c>
      <c r="R54" s="24"/>
    </row>
    <row r="55" spans="1:18" ht="13.2" customHeight="1" x14ac:dyDescent="0.25">
      <c r="A55" s="41">
        <v>2020</v>
      </c>
      <c r="B55" s="86">
        <v>2.342966123700668</v>
      </c>
      <c r="C55" s="43">
        <v>8</v>
      </c>
      <c r="D55" s="42">
        <f t="shared" si="11"/>
        <v>2.1555288338046146</v>
      </c>
      <c r="E55" s="43">
        <v>8.8542470832718685</v>
      </c>
      <c r="F55" s="43">
        <f t="shared" si="12"/>
        <v>1.9646729849083853</v>
      </c>
      <c r="G55" s="87">
        <v>5</v>
      </c>
      <c r="H55" s="87">
        <f t="shared" ref="H55:H56" si="17">F55-(F55*G55/100)</f>
        <v>1.866439335662966</v>
      </c>
      <c r="I55" s="43">
        <v>8</v>
      </c>
      <c r="J55" s="45">
        <f t="shared" si="13"/>
        <v>26.711522994717257</v>
      </c>
      <c r="K55" s="47">
        <f t="shared" ref="K55:K56" si="18">+H55-H55*I55/100</f>
        <v>1.7171241888099287</v>
      </c>
      <c r="L55" s="47">
        <f t="shared" si="14"/>
        <v>7.5271197317695507E-2</v>
      </c>
      <c r="M55" s="47">
        <f t="shared" ref="M55:M56" si="19">+L55*28.3495</f>
        <v>2.1339008083580087</v>
      </c>
      <c r="N55" s="87">
        <v>84</v>
      </c>
      <c r="O55" s="87">
        <v>148</v>
      </c>
      <c r="P55" s="43">
        <f t="shared" si="15"/>
        <v>1.2111328912302211</v>
      </c>
      <c r="Q55" s="88">
        <f t="shared" si="16"/>
        <v>1.441824870512168E-2</v>
      </c>
      <c r="R55" s="24"/>
    </row>
    <row r="56" spans="1:18" ht="13.8" customHeight="1" thickBot="1" x14ac:dyDescent="0.3">
      <c r="A56" s="132">
        <v>2021</v>
      </c>
      <c r="B56" s="156">
        <v>2.5352972985590729</v>
      </c>
      <c r="C56" s="134">
        <v>8</v>
      </c>
      <c r="D56" s="133">
        <f t="shared" si="11"/>
        <v>2.3324735146743469</v>
      </c>
      <c r="E56" s="145">
        <v>8.8542470832718685</v>
      </c>
      <c r="F56" s="134">
        <f t="shared" si="12"/>
        <v>2.1259505465332049</v>
      </c>
      <c r="G56" s="157">
        <v>5</v>
      </c>
      <c r="H56" s="158">
        <f t="shared" si="17"/>
        <v>2.0196530192065447</v>
      </c>
      <c r="I56" s="145">
        <v>8</v>
      </c>
      <c r="J56" s="135">
        <f t="shared" si="13"/>
        <v>26.711522994717242</v>
      </c>
      <c r="K56" s="136">
        <f t="shared" si="18"/>
        <v>1.8580807776700212</v>
      </c>
      <c r="L56" s="136">
        <f t="shared" si="14"/>
        <v>8.1450116281425594E-2</v>
      </c>
      <c r="M56" s="136">
        <f t="shared" si="19"/>
        <v>2.3090700715202748</v>
      </c>
      <c r="N56" s="157">
        <v>84</v>
      </c>
      <c r="O56" s="158">
        <v>148</v>
      </c>
      <c r="P56" s="134">
        <f t="shared" si="15"/>
        <v>1.3105532838358316</v>
      </c>
      <c r="Q56" s="159">
        <f t="shared" si="16"/>
        <v>1.5601824807569425E-2</v>
      </c>
      <c r="R56" s="24"/>
    </row>
    <row r="57" spans="1:18" ht="15" customHeight="1" thickTop="1" x14ac:dyDescent="0.25">
      <c r="A57" s="9" t="s">
        <v>195</v>
      </c>
    </row>
    <row r="58" spans="1:18" ht="13.2" customHeight="1" x14ac:dyDescent="0.25">
      <c r="A58" s="9"/>
    </row>
    <row r="59" spans="1:18" ht="15" customHeight="1" x14ac:dyDescent="0.25">
      <c r="A59" s="9" t="s">
        <v>84</v>
      </c>
    </row>
    <row r="60" spans="1:18" ht="13.2" customHeight="1" x14ac:dyDescent="0.25">
      <c r="A60" s="9"/>
    </row>
    <row r="61" spans="1:18" ht="15" customHeight="1" x14ac:dyDescent="0.25">
      <c r="A61" s="9" t="s">
        <v>97</v>
      </c>
    </row>
    <row r="62" spans="1:18" ht="15" customHeight="1" x14ac:dyDescent="0.25">
      <c r="A62" s="9" t="s">
        <v>104</v>
      </c>
    </row>
    <row r="63" spans="1:18" ht="15" customHeight="1" x14ac:dyDescent="0.25">
      <c r="A63" s="131" t="s">
        <v>196</v>
      </c>
    </row>
    <row r="64" spans="1:18" ht="15" customHeight="1" x14ac:dyDescent="0.25">
      <c r="A64" s="9" t="s">
        <v>99</v>
      </c>
    </row>
    <row r="65" spans="1:1" ht="15" customHeight="1" x14ac:dyDescent="0.25">
      <c r="A65" s="9" t="s">
        <v>100</v>
      </c>
    </row>
    <row r="66" spans="1:1" ht="13.2" customHeight="1" x14ac:dyDescent="0.25">
      <c r="A66" s="9"/>
    </row>
    <row r="67" spans="1:1" ht="15" customHeight="1" x14ac:dyDescent="0.25">
      <c r="A67" s="9" t="s">
        <v>192</v>
      </c>
    </row>
    <row r="68" spans="1:1" x14ac:dyDescent="0.25">
      <c r="A68" s="9"/>
    </row>
    <row r="69" spans="1:1" x14ac:dyDescent="0.25">
      <c r="A69" s="9"/>
    </row>
    <row r="70" spans="1:1" x14ac:dyDescent="0.25">
      <c r="A70" s="9"/>
    </row>
    <row r="71" spans="1:1" x14ac:dyDescent="0.25">
      <c r="A71" s="9"/>
    </row>
    <row r="72" spans="1:1" x14ac:dyDescent="0.25">
      <c r="A72" s="9"/>
    </row>
  </sheetData>
  <phoneticPr fontId="2" type="noConversion"/>
  <printOptions horizontalCentered="1" verticalCentered="1"/>
  <pageMargins left="0.39" right="0.39" top="0.46" bottom="0.39" header="0.39" footer="0.3"/>
  <pageSetup scale="8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V68"/>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8" t="s">
        <v>118</v>
      </c>
      <c r="B1" s="8"/>
      <c r="C1" s="8"/>
      <c r="D1" s="8"/>
      <c r="E1" s="8"/>
      <c r="F1" s="8"/>
      <c r="G1" s="8"/>
      <c r="H1" s="8"/>
      <c r="I1" s="8"/>
      <c r="J1" s="8"/>
      <c r="K1" s="8"/>
      <c r="L1" s="8"/>
      <c r="M1" s="8"/>
      <c r="N1" s="8"/>
      <c r="O1" s="8"/>
      <c r="P1" s="8"/>
      <c r="Q1" s="8"/>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7.0116165655541041</v>
      </c>
      <c r="C5" s="21">
        <v>8</v>
      </c>
      <c r="D5" s="20">
        <f t="shared" ref="D5:D46" si="0">+B5-B5*(C5/100)</f>
        <v>6.4506872403097759</v>
      </c>
      <c r="E5" s="21">
        <v>12.198975570771644</v>
      </c>
      <c r="F5" s="21">
        <f t="shared" ref="F5:F46" si="1">+(D5-D5*(E5)/100)</f>
        <v>5.6637694797175033</v>
      </c>
      <c r="G5" s="21">
        <v>49</v>
      </c>
      <c r="H5" s="21">
        <f>F5-(F5*G5/100)</f>
        <v>2.8885224346559268</v>
      </c>
      <c r="I5" s="21">
        <v>43</v>
      </c>
      <c r="J5" s="22">
        <f t="shared" ref="J5:J46" si="2">100-(K5/B5*100)</f>
        <v>76.51814282254945</v>
      </c>
      <c r="K5" s="23">
        <f>+H5-H5*I5/100</f>
        <v>1.6464577877538784</v>
      </c>
      <c r="L5" s="23">
        <f t="shared" ref="L5:L46" si="3">+(K5/365)*16</f>
        <v>7.2173492065923439E-2</v>
      </c>
      <c r="M5" s="23">
        <f t="shared" ref="M5:M37" si="4">+L5*28.3495</f>
        <v>2.0460824133228965</v>
      </c>
      <c r="N5" s="21">
        <v>56.5</v>
      </c>
      <c r="O5" s="21">
        <v>166.5</v>
      </c>
      <c r="P5" s="21">
        <f t="shared" ref="P5:P46" si="5">+Q5*N5</f>
        <v>0.69431625437083277</v>
      </c>
      <c r="Q5" s="23">
        <f t="shared" ref="Q5:Q46" si="6">+M5/O5</f>
        <v>1.228878326320058E-2</v>
      </c>
      <c r="R5" s="24"/>
    </row>
    <row r="6" spans="1:22" x14ac:dyDescent="0.25">
      <c r="A6" s="25">
        <v>1971</v>
      </c>
      <c r="B6" s="26">
        <v>6.6431588020860923</v>
      </c>
      <c r="C6" s="27">
        <v>8</v>
      </c>
      <c r="D6" s="26">
        <f t="shared" si="0"/>
        <v>6.111706097919205</v>
      </c>
      <c r="E6" s="27">
        <v>12.198975570771644</v>
      </c>
      <c r="F6" s="27">
        <f t="shared" si="1"/>
        <v>5.3661405640766802</v>
      </c>
      <c r="G6" s="27">
        <v>49</v>
      </c>
      <c r="H6" s="27">
        <f t="shared" ref="H6:H51" si="7">F6-(F6*G6/100)</f>
        <v>2.7367316876791072</v>
      </c>
      <c r="I6" s="27">
        <v>43</v>
      </c>
      <c r="J6" s="28">
        <f t="shared" si="2"/>
        <v>76.51814282254945</v>
      </c>
      <c r="K6" s="29">
        <f t="shared" ref="K6:K51" si="8">+H6-H6*I6/100</f>
        <v>1.5599370619770911</v>
      </c>
      <c r="L6" s="29">
        <f t="shared" si="3"/>
        <v>6.8380802716803996E-2</v>
      </c>
      <c r="M6" s="29">
        <f t="shared" si="4"/>
        <v>1.9385615666200349</v>
      </c>
      <c r="N6" s="27">
        <v>56.5</v>
      </c>
      <c r="O6" s="27">
        <v>166.5</v>
      </c>
      <c r="P6" s="27">
        <f t="shared" si="5"/>
        <v>0.65783020128547731</v>
      </c>
      <c r="Q6" s="29">
        <f t="shared" si="6"/>
        <v>1.1643012412132342E-2</v>
      </c>
      <c r="R6" s="24"/>
    </row>
    <row r="7" spans="1:22" x14ac:dyDescent="0.25">
      <c r="A7" s="25">
        <v>1972</v>
      </c>
      <c r="B7" s="26">
        <v>6.7718155658040171</v>
      </c>
      <c r="C7" s="27">
        <v>8</v>
      </c>
      <c r="D7" s="26">
        <f t="shared" si="0"/>
        <v>6.2300703205396957</v>
      </c>
      <c r="E7" s="27">
        <v>12.198975570771644</v>
      </c>
      <c r="F7" s="27">
        <f t="shared" si="1"/>
        <v>5.4700655640951634</v>
      </c>
      <c r="G7" s="27">
        <v>49</v>
      </c>
      <c r="H7" s="27">
        <f t="shared" si="7"/>
        <v>2.7897334376885334</v>
      </c>
      <c r="I7" s="27">
        <v>43</v>
      </c>
      <c r="J7" s="28">
        <f t="shared" si="2"/>
        <v>76.51814282254945</v>
      </c>
      <c r="K7" s="29">
        <f t="shared" si="8"/>
        <v>1.5901480594824642</v>
      </c>
      <c r="L7" s="29">
        <f t="shared" si="3"/>
        <v>6.9705120415669661E-2</v>
      </c>
      <c r="M7" s="29">
        <f t="shared" si="4"/>
        <v>1.976105311224027</v>
      </c>
      <c r="N7" s="27">
        <v>56.5</v>
      </c>
      <c r="O7" s="27">
        <v>166.5</v>
      </c>
      <c r="P7" s="27">
        <f t="shared" si="5"/>
        <v>0.67057027077572084</v>
      </c>
      <c r="Q7" s="29">
        <f t="shared" si="6"/>
        <v>1.1868500367711874E-2</v>
      </c>
      <c r="R7" s="24"/>
    </row>
    <row r="8" spans="1:22" x14ac:dyDescent="0.25">
      <c r="A8" s="25">
        <v>1973</v>
      </c>
      <c r="B8" s="26">
        <v>5.8792783694887909</v>
      </c>
      <c r="C8" s="27">
        <v>8</v>
      </c>
      <c r="D8" s="26">
        <f t="shared" si="0"/>
        <v>5.4089360999296874</v>
      </c>
      <c r="E8" s="27">
        <v>12.198975570771644</v>
      </c>
      <c r="F8" s="27">
        <f t="shared" si="1"/>
        <v>4.7491013064606165</v>
      </c>
      <c r="G8" s="27">
        <v>49</v>
      </c>
      <c r="H8" s="27">
        <f t="shared" si="7"/>
        <v>2.4220416662949145</v>
      </c>
      <c r="I8" s="27">
        <v>43</v>
      </c>
      <c r="J8" s="28">
        <f t="shared" si="2"/>
        <v>76.51814282254945</v>
      </c>
      <c r="K8" s="29">
        <f t="shared" si="8"/>
        <v>1.3805637497881011</v>
      </c>
      <c r="L8" s="29">
        <f t="shared" si="3"/>
        <v>6.0517863004409915E-2</v>
      </c>
      <c r="M8" s="29">
        <f t="shared" si="4"/>
        <v>1.7156511572435189</v>
      </c>
      <c r="N8" s="27">
        <v>56.5</v>
      </c>
      <c r="O8" s="27">
        <v>166.5</v>
      </c>
      <c r="P8" s="27">
        <f t="shared" si="5"/>
        <v>0.58218793023578863</v>
      </c>
      <c r="Q8" s="29">
        <f t="shared" si="6"/>
        <v>1.0304211154615729E-2</v>
      </c>
      <c r="R8" s="24"/>
    </row>
    <row r="9" spans="1:22" x14ac:dyDescent="0.25">
      <c r="A9" s="25">
        <v>1974</v>
      </c>
      <c r="B9" s="26">
        <v>5.1395250965612052</v>
      </c>
      <c r="C9" s="27">
        <v>8</v>
      </c>
      <c r="D9" s="26">
        <f t="shared" si="0"/>
        <v>4.7283630888363088</v>
      </c>
      <c r="E9" s="27">
        <v>12.198975570771644</v>
      </c>
      <c r="F9" s="27">
        <f t="shared" si="1"/>
        <v>4.1515512307317843</v>
      </c>
      <c r="G9" s="27">
        <v>49</v>
      </c>
      <c r="H9" s="27">
        <f t="shared" si="7"/>
        <v>2.11729112767321</v>
      </c>
      <c r="I9" s="27">
        <v>43</v>
      </c>
      <c r="J9" s="28">
        <f t="shared" si="2"/>
        <v>76.51814282254945</v>
      </c>
      <c r="K9" s="29">
        <f t="shared" si="8"/>
        <v>1.2068559427737298</v>
      </c>
      <c r="L9" s="29">
        <f t="shared" si="3"/>
        <v>5.2903274203779938E-2</v>
      </c>
      <c r="M9" s="29">
        <f t="shared" si="4"/>
        <v>1.4997813720400592</v>
      </c>
      <c r="N9" s="27">
        <v>56.5</v>
      </c>
      <c r="O9" s="27">
        <v>166.5</v>
      </c>
      <c r="P9" s="27">
        <f t="shared" si="5"/>
        <v>0.50893481994152157</v>
      </c>
      <c r="Q9" s="29">
        <f t="shared" si="6"/>
        <v>9.0076959281685243E-3</v>
      </c>
      <c r="R9" s="24"/>
    </row>
    <row r="10" spans="1:22" x14ac:dyDescent="0.25">
      <c r="A10" s="25">
        <v>1975</v>
      </c>
      <c r="B10" s="26">
        <v>5.0526084279053398</v>
      </c>
      <c r="C10" s="27">
        <v>8</v>
      </c>
      <c r="D10" s="26">
        <f t="shared" si="0"/>
        <v>4.6483997536729129</v>
      </c>
      <c r="E10" s="27">
        <v>12.198975570771644</v>
      </c>
      <c r="F10" s="27">
        <f t="shared" si="1"/>
        <v>4.0813426032905449</v>
      </c>
      <c r="G10" s="27">
        <v>49</v>
      </c>
      <c r="H10" s="27">
        <f t="shared" si="7"/>
        <v>2.0814847276781778</v>
      </c>
      <c r="I10" s="27">
        <v>43</v>
      </c>
      <c r="J10" s="28">
        <f t="shared" si="2"/>
        <v>76.51814282254945</v>
      </c>
      <c r="K10" s="29">
        <f t="shared" si="8"/>
        <v>1.1864462947765615</v>
      </c>
      <c r="L10" s="29">
        <f t="shared" si="3"/>
        <v>5.2008604702534204E-2</v>
      </c>
      <c r="M10" s="29">
        <f t="shared" si="4"/>
        <v>1.4744179390144934</v>
      </c>
      <c r="N10" s="27">
        <v>56.5</v>
      </c>
      <c r="O10" s="27">
        <v>166.5</v>
      </c>
      <c r="P10" s="27">
        <f t="shared" si="5"/>
        <v>0.50032800933524846</v>
      </c>
      <c r="Q10" s="29">
        <f t="shared" si="6"/>
        <v>8.8553629970840441E-3</v>
      </c>
      <c r="R10" s="24"/>
    </row>
    <row r="11" spans="1:22" x14ac:dyDescent="0.25">
      <c r="A11" s="19">
        <v>1976</v>
      </c>
      <c r="B11" s="20">
        <v>5.0473914738459422</v>
      </c>
      <c r="C11" s="21">
        <v>8</v>
      </c>
      <c r="D11" s="20">
        <f t="shared" si="0"/>
        <v>4.6436001559382669</v>
      </c>
      <c r="E11" s="21">
        <v>12.198975570771644</v>
      </c>
      <c r="F11" s="21">
        <f t="shared" si="1"/>
        <v>4.0771285073110439</v>
      </c>
      <c r="G11" s="21">
        <v>49</v>
      </c>
      <c r="H11" s="21">
        <f t="shared" si="7"/>
        <v>2.0793355387286327</v>
      </c>
      <c r="I11" s="21">
        <v>43</v>
      </c>
      <c r="J11" s="22">
        <f t="shared" si="2"/>
        <v>76.518142822549436</v>
      </c>
      <c r="K11" s="23">
        <f t="shared" si="8"/>
        <v>1.1852212570753209</v>
      </c>
      <c r="L11" s="23">
        <f t="shared" si="3"/>
        <v>5.1954904419740093E-2</v>
      </c>
      <c r="M11" s="23">
        <f t="shared" si="4"/>
        <v>1.4728955628474216</v>
      </c>
      <c r="N11" s="21">
        <v>56.5</v>
      </c>
      <c r="O11" s="21">
        <v>166.5</v>
      </c>
      <c r="P11" s="21">
        <f t="shared" si="5"/>
        <v>0.4998114072124884</v>
      </c>
      <c r="Q11" s="23">
        <f t="shared" si="6"/>
        <v>8.8462195966812103E-3</v>
      </c>
      <c r="R11" s="24"/>
    </row>
    <row r="12" spans="1:22" x14ac:dyDescent="0.25">
      <c r="A12" s="19">
        <v>1977</v>
      </c>
      <c r="B12" s="20">
        <v>5.5169747410767407</v>
      </c>
      <c r="C12" s="21">
        <v>8</v>
      </c>
      <c r="D12" s="20">
        <f t="shared" si="0"/>
        <v>5.0756167617906014</v>
      </c>
      <c r="E12" s="21">
        <v>12.198975570771644</v>
      </c>
      <c r="F12" s="21">
        <f t="shared" si="1"/>
        <v>4.4564435129537756</v>
      </c>
      <c r="G12" s="21">
        <v>49</v>
      </c>
      <c r="H12" s="21">
        <f t="shared" si="7"/>
        <v>2.2727861916064258</v>
      </c>
      <c r="I12" s="21">
        <v>43</v>
      </c>
      <c r="J12" s="22">
        <f t="shared" si="2"/>
        <v>76.51814282254945</v>
      </c>
      <c r="K12" s="23">
        <f t="shared" si="8"/>
        <v>1.2954881292156628</v>
      </c>
      <c r="L12" s="23">
        <f t="shared" si="3"/>
        <v>5.6788520732741384E-2</v>
      </c>
      <c r="M12" s="23">
        <f t="shared" si="4"/>
        <v>1.6099261685128519</v>
      </c>
      <c r="N12" s="21">
        <v>56.5</v>
      </c>
      <c r="O12" s="21">
        <v>166.5</v>
      </c>
      <c r="P12" s="21">
        <f t="shared" si="5"/>
        <v>0.5463112824082651</v>
      </c>
      <c r="Q12" s="23">
        <f t="shared" si="6"/>
        <v>9.6692262373144263E-3</v>
      </c>
      <c r="R12" s="24"/>
    </row>
    <row r="13" spans="1:22" x14ac:dyDescent="0.25">
      <c r="A13" s="19">
        <v>1978</v>
      </c>
      <c r="B13" s="20">
        <v>6.583004245569108</v>
      </c>
      <c r="C13" s="21">
        <v>8</v>
      </c>
      <c r="D13" s="20">
        <f t="shared" si="0"/>
        <v>6.056363905923579</v>
      </c>
      <c r="E13" s="21">
        <v>12.198975570771644</v>
      </c>
      <c r="F13" s="21">
        <f t="shared" si="1"/>
        <v>5.3175495525629302</v>
      </c>
      <c r="G13" s="21">
        <v>49</v>
      </c>
      <c r="H13" s="21">
        <f t="shared" si="7"/>
        <v>2.7119502718070945</v>
      </c>
      <c r="I13" s="21">
        <v>43</v>
      </c>
      <c r="J13" s="22">
        <f t="shared" si="2"/>
        <v>76.51814282254945</v>
      </c>
      <c r="K13" s="23">
        <f t="shared" si="8"/>
        <v>1.5458116549300438</v>
      </c>
      <c r="L13" s="23">
        <f t="shared" si="3"/>
        <v>6.7761606791453974E-2</v>
      </c>
      <c r="M13" s="23">
        <f t="shared" si="4"/>
        <v>1.9210076717343243</v>
      </c>
      <c r="N13" s="21">
        <v>56.5</v>
      </c>
      <c r="O13" s="21">
        <v>166.5</v>
      </c>
      <c r="P13" s="21">
        <f t="shared" si="5"/>
        <v>0.65187347419212804</v>
      </c>
      <c r="Q13" s="23">
        <f t="shared" si="6"/>
        <v>1.1537583614019966E-2</v>
      </c>
      <c r="R13" s="24"/>
    </row>
    <row r="14" spans="1:22" x14ac:dyDescent="0.25">
      <c r="A14" s="19">
        <v>1979</v>
      </c>
      <c r="B14" s="20">
        <v>6.1190397902734883</v>
      </c>
      <c r="C14" s="21">
        <v>8</v>
      </c>
      <c r="D14" s="20">
        <f t="shared" si="0"/>
        <v>5.6295166070516096</v>
      </c>
      <c r="E14" s="21">
        <v>12.198975570771644</v>
      </c>
      <c r="F14" s="21">
        <f t="shared" si="1"/>
        <v>4.9427732514048515</v>
      </c>
      <c r="G14" s="21">
        <v>49</v>
      </c>
      <c r="H14" s="21">
        <f t="shared" si="7"/>
        <v>2.5208143582164744</v>
      </c>
      <c r="I14" s="21">
        <v>43</v>
      </c>
      <c r="J14" s="22">
        <f t="shared" si="2"/>
        <v>76.51814282254945</v>
      </c>
      <c r="K14" s="23">
        <f t="shared" si="8"/>
        <v>1.4368641841833905</v>
      </c>
      <c r="L14" s="23">
        <f t="shared" si="3"/>
        <v>6.2985827251874654E-2</v>
      </c>
      <c r="M14" s="23">
        <f t="shared" si="4"/>
        <v>1.7856167096770204</v>
      </c>
      <c r="N14" s="21">
        <v>56.5</v>
      </c>
      <c r="O14" s="21">
        <v>166.5</v>
      </c>
      <c r="P14" s="21">
        <f t="shared" si="5"/>
        <v>0.60592999457508501</v>
      </c>
      <c r="Q14" s="23">
        <f t="shared" si="6"/>
        <v>1.0724424682744867E-2</v>
      </c>
      <c r="R14" s="24"/>
    </row>
    <row r="15" spans="1:22" x14ac:dyDescent="0.25">
      <c r="A15" s="19">
        <v>1980</v>
      </c>
      <c r="B15" s="20">
        <v>5.8464654892282839</v>
      </c>
      <c r="C15" s="21">
        <v>8</v>
      </c>
      <c r="D15" s="20">
        <f t="shared" si="0"/>
        <v>5.3787482500900214</v>
      </c>
      <c r="E15" s="21">
        <v>12.198975570771644</v>
      </c>
      <c r="F15" s="21">
        <f t="shared" si="1"/>
        <v>4.7225960650482328</v>
      </c>
      <c r="G15" s="21">
        <v>49</v>
      </c>
      <c r="H15" s="21">
        <f t="shared" si="7"/>
        <v>2.4085239931745988</v>
      </c>
      <c r="I15" s="21">
        <v>43</v>
      </c>
      <c r="J15" s="22">
        <f t="shared" si="2"/>
        <v>76.51814282254945</v>
      </c>
      <c r="K15" s="23">
        <f t="shared" si="8"/>
        <v>1.3728586761095214</v>
      </c>
      <c r="L15" s="23">
        <f t="shared" si="3"/>
        <v>6.0180106350006417E-2</v>
      </c>
      <c r="M15" s="23">
        <f t="shared" si="4"/>
        <v>1.7060759249695068</v>
      </c>
      <c r="N15" s="21">
        <v>56.5</v>
      </c>
      <c r="O15" s="21">
        <v>166.5</v>
      </c>
      <c r="P15" s="21">
        <f t="shared" si="5"/>
        <v>0.57893867724190473</v>
      </c>
      <c r="Q15" s="23">
        <f t="shared" si="6"/>
        <v>1.024670225206911E-2</v>
      </c>
      <c r="R15" s="24"/>
    </row>
    <row r="16" spans="1:22" x14ac:dyDescent="0.25">
      <c r="A16" s="25">
        <v>1981</v>
      </c>
      <c r="B16" s="26">
        <v>6.1190736891540487</v>
      </c>
      <c r="C16" s="27">
        <v>8</v>
      </c>
      <c r="D16" s="26">
        <f t="shared" si="0"/>
        <v>5.6295477940217244</v>
      </c>
      <c r="E16" s="27">
        <v>12.198975570771644</v>
      </c>
      <c r="F16" s="27">
        <f t="shared" si="1"/>
        <v>4.9428006338841</v>
      </c>
      <c r="G16" s="27">
        <v>49</v>
      </c>
      <c r="H16" s="27">
        <f t="shared" si="7"/>
        <v>2.5208283232808912</v>
      </c>
      <c r="I16" s="27">
        <v>43</v>
      </c>
      <c r="J16" s="28">
        <f t="shared" si="2"/>
        <v>76.51814282254945</v>
      </c>
      <c r="K16" s="29">
        <f t="shared" si="8"/>
        <v>1.436872144270108</v>
      </c>
      <c r="L16" s="29">
        <f t="shared" si="3"/>
        <v>6.2986176187182816E-2</v>
      </c>
      <c r="M16" s="29">
        <f t="shared" si="4"/>
        <v>1.7856266018185392</v>
      </c>
      <c r="N16" s="27">
        <v>56.5</v>
      </c>
      <c r="O16" s="27">
        <v>166.5</v>
      </c>
      <c r="P16" s="27">
        <f t="shared" si="5"/>
        <v>0.60593335136785265</v>
      </c>
      <c r="Q16" s="29">
        <f t="shared" si="6"/>
        <v>1.0724484095006242E-2</v>
      </c>
      <c r="R16" s="24"/>
    </row>
    <row r="17" spans="1:18" x14ac:dyDescent="0.25">
      <c r="A17" s="25">
        <v>1982</v>
      </c>
      <c r="B17" s="26">
        <v>7.6713869795165985</v>
      </c>
      <c r="C17" s="27">
        <v>8</v>
      </c>
      <c r="D17" s="26">
        <f t="shared" si="0"/>
        <v>7.0576760211552703</v>
      </c>
      <c r="E17" s="27">
        <v>12.198975570771644</v>
      </c>
      <c r="F17" s="27">
        <f t="shared" si="1"/>
        <v>6.1967118474703309</v>
      </c>
      <c r="G17" s="27">
        <v>49</v>
      </c>
      <c r="H17" s="27">
        <f t="shared" si="7"/>
        <v>3.1603230422098689</v>
      </c>
      <c r="I17" s="27">
        <v>43</v>
      </c>
      <c r="J17" s="28">
        <f t="shared" si="2"/>
        <v>76.51814282254945</v>
      </c>
      <c r="K17" s="29">
        <f t="shared" si="8"/>
        <v>1.8013841340596251</v>
      </c>
      <c r="L17" s="29">
        <f t="shared" si="3"/>
        <v>7.8964783958778081E-2</v>
      </c>
      <c r="M17" s="29">
        <f t="shared" si="4"/>
        <v>2.2386121428393793</v>
      </c>
      <c r="N17" s="27">
        <v>56.5</v>
      </c>
      <c r="O17" s="27">
        <v>166.5</v>
      </c>
      <c r="P17" s="27">
        <f t="shared" si="5"/>
        <v>0.75964916558813766</v>
      </c>
      <c r="Q17" s="29">
        <f t="shared" si="6"/>
        <v>1.3445117975011286E-2</v>
      </c>
      <c r="R17" s="24"/>
    </row>
    <row r="18" spans="1:18" x14ac:dyDescent="0.25">
      <c r="A18" s="25">
        <v>1983</v>
      </c>
      <c r="B18" s="26">
        <v>6.538562654978298</v>
      </c>
      <c r="C18" s="27">
        <v>8</v>
      </c>
      <c r="D18" s="26">
        <f t="shared" si="0"/>
        <v>6.0154776425800343</v>
      </c>
      <c r="E18" s="27">
        <v>12.198975570771644</v>
      </c>
      <c r="F18" s="27">
        <f t="shared" si="1"/>
        <v>5.2816509944964656</v>
      </c>
      <c r="G18" s="27">
        <v>49</v>
      </c>
      <c r="H18" s="27">
        <f t="shared" si="7"/>
        <v>2.6936420071931972</v>
      </c>
      <c r="I18" s="27">
        <v>43</v>
      </c>
      <c r="J18" s="28">
        <f t="shared" si="2"/>
        <v>76.51814282254945</v>
      </c>
      <c r="K18" s="29">
        <f t="shared" si="8"/>
        <v>1.5353759441001225</v>
      </c>
      <c r="L18" s="29">
        <f t="shared" si="3"/>
        <v>6.730415097425195E-2</v>
      </c>
      <c r="M18" s="29">
        <f t="shared" si="4"/>
        <v>1.9080390280445556</v>
      </c>
      <c r="N18" s="27">
        <v>56.5</v>
      </c>
      <c r="O18" s="27">
        <v>166.5</v>
      </c>
      <c r="P18" s="27">
        <f t="shared" si="5"/>
        <v>0.64747270321031469</v>
      </c>
      <c r="Q18" s="29">
        <f t="shared" si="6"/>
        <v>1.1459693862129463E-2</v>
      </c>
      <c r="R18" s="24"/>
    </row>
    <row r="19" spans="1:18" x14ac:dyDescent="0.25">
      <c r="A19" s="25">
        <v>1984</v>
      </c>
      <c r="B19" s="26">
        <v>7.6656074940342203</v>
      </c>
      <c r="C19" s="27">
        <v>8</v>
      </c>
      <c r="D19" s="26">
        <f t="shared" si="0"/>
        <v>7.0523588945114826</v>
      </c>
      <c r="E19" s="27">
        <v>12.198975570771644</v>
      </c>
      <c r="F19" s="27">
        <f t="shared" si="1"/>
        <v>6.1920433558068861</v>
      </c>
      <c r="G19" s="27">
        <v>49</v>
      </c>
      <c r="H19" s="27">
        <f t="shared" si="7"/>
        <v>3.1579421114615123</v>
      </c>
      <c r="I19" s="27">
        <v>43</v>
      </c>
      <c r="J19" s="28">
        <f t="shared" si="2"/>
        <v>76.51814282254945</v>
      </c>
      <c r="K19" s="29">
        <f t="shared" si="8"/>
        <v>1.8000270035330619</v>
      </c>
      <c r="L19" s="29">
        <f t="shared" si="3"/>
        <v>7.8905293305558871E-2</v>
      </c>
      <c r="M19" s="29">
        <f t="shared" si="4"/>
        <v>2.2369256125659414</v>
      </c>
      <c r="N19" s="27">
        <v>56.5</v>
      </c>
      <c r="O19" s="27">
        <v>166.5</v>
      </c>
      <c r="P19" s="27">
        <f t="shared" si="5"/>
        <v>0.75907685951937354</v>
      </c>
      <c r="Q19" s="29">
        <f t="shared" si="6"/>
        <v>1.3434988664059708E-2</v>
      </c>
      <c r="R19" s="24"/>
    </row>
    <row r="20" spans="1:18" x14ac:dyDescent="0.25">
      <c r="A20" s="25">
        <v>1985</v>
      </c>
      <c r="B20" s="26">
        <v>8.4707757080673982</v>
      </c>
      <c r="C20" s="27">
        <v>8</v>
      </c>
      <c r="D20" s="26">
        <f t="shared" si="0"/>
        <v>7.7931136514220061</v>
      </c>
      <c r="E20" s="27">
        <v>12.198975570771644</v>
      </c>
      <c r="F20" s="27">
        <f t="shared" si="1"/>
        <v>6.8424336208825656</v>
      </c>
      <c r="G20" s="27">
        <v>49</v>
      </c>
      <c r="H20" s="27">
        <f t="shared" si="7"/>
        <v>3.4896411466501087</v>
      </c>
      <c r="I20" s="27">
        <v>43</v>
      </c>
      <c r="J20" s="28">
        <f t="shared" si="2"/>
        <v>76.51814282254945</v>
      </c>
      <c r="K20" s="29">
        <f t="shared" si="8"/>
        <v>1.9890954535905618</v>
      </c>
      <c r="L20" s="29">
        <f t="shared" si="3"/>
        <v>8.7193225362873938E-2</v>
      </c>
      <c r="M20" s="29">
        <f t="shared" si="4"/>
        <v>2.4718843424247945</v>
      </c>
      <c r="N20" s="27">
        <v>56.5</v>
      </c>
      <c r="O20" s="27">
        <v>166.5</v>
      </c>
      <c r="P20" s="27">
        <f t="shared" si="5"/>
        <v>0.83880759968168694</v>
      </c>
      <c r="Q20" s="29">
        <f t="shared" si="6"/>
        <v>1.4846152206755522E-2</v>
      </c>
      <c r="R20" s="24"/>
    </row>
    <row r="21" spans="1:18" x14ac:dyDescent="0.25">
      <c r="A21" s="19">
        <v>1986</v>
      </c>
      <c r="B21" s="20">
        <v>9.4338190990272199</v>
      </c>
      <c r="C21" s="21">
        <v>8</v>
      </c>
      <c r="D21" s="20">
        <f t="shared" si="0"/>
        <v>8.6791135711050416</v>
      </c>
      <c r="E21" s="21">
        <v>12.1989755707716</v>
      </c>
      <c r="F21" s="21">
        <f t="shared" si="1"/>
        <v>7.620350626806415</v>
      </c>
      <c r="G21" s="21">
        <v>49</v>
      </c>
      <c r="H21" s="21">
        <f t="shared" si="7"/>
        <v>3.8863788196712719</v>
      </c>
      <c r="I21" s="21">
        <v>43</v>
      </c>
      <c r="J21" s="22">
        <f t="shared" si="2"/>
        <v>76.518142822549436</v>
      </c>
      <c r="K21" s="23">
        <f t="shared" si="8"/>
        <v>2.2152359272126247</v>
      </c>
      <c r="L21" s="23">
        <f t="shared" si="3"/>
        <v>9.7106232425758887E-2</v>
      </c>
      <c r="M21" s="23">
        <f t="shared" si="4"/>
        <v>2.7529131361540515</v>
      </c>
      <c r="N21" s="21">
        <v>56.5</v>
      </c>
      <c r="O21" s="21">
        <v>166.5</v>
      </c>
      <c r="P21" s="21">
        <f t="shared" si="5"/>
        <v>0.93417172488110467</v>
      </c>
      <c r="Q21" s="23">
        <f t="shared" si="6"/>
        <v>1.6534012829754065E-2</v>
      </c>
      <c r="R21" s="24"/>
    </row>
    <row r="22" spans="1:18" x14ac:dyDescent="0.25">
      <c r="A22" s="19">
        <v>1987</v>
      </c>
      <c r="B22" s="20">
        <v>9.1472751684486244</v>
      </c>
      <c r="C22" s="21">
        <v>8</v>
      </c>
      <c r="D22" s="20">
        <f t="shared" si="0"/>
        <v>8.4154931549727348</v>
      </c>
      <c r="E22" s="21">
        <v>12.198975570771644</v>
      </c>
      <c r="F22" s="21">
        <f t="shared" si="1"/>
        <v>7.3888892008376512</v>
      </c>
      <c r="G22" s="21">
        <v>49</v>
      </c>
      <c r="H22" s="21">
        <f t="shared" si="7"/>
        <v>3.7683334924272018</v>
      </c>
      <c r="I22" s="21">
        <v>43</v>
      </c>
      <c r="J22" s="22">
        <f t="shared" si="2"/>
        <v>76.51814282254945</v>
      </c>
      <c r="K22" s="23">
        <f t="shared" si="8"/>
        <v>2.147950090683505</v>
      </c>
      <c r="L22" s="23">
        <f t="shared" si="3"/>
        <v>9.4156716303934462E-2</v>
      </c>
      <c r="M22" s="23">
        <f t="shared" si="4"/>
        <v>2.6692958288583899</v>
      </c>
      <c r="N22" s="21">
        <v>56.5</v>
      </c>
      <c r="O22" s="21">
        <v>166.5</v>
      </c>
      <c r="P22" s="21">
        <f t="shared" si="5"/>
        <v>0.90579708306606022</v>
      </c>
      <c r="Q22" s="23">
        <f t="shared" si="6"/>
        <v>1.6031806779930269E-2</v>
      </c>
      <c r="R22" s="24"/>
    </row>
    <row r="23" spans="1:18" x14ac:dyDescent="0.25">
      <c r="A23" s="19">
        <v>1988</v>
      </c>
      <c r="B23" s="20">
        <v>7.858159096567233</v>
      </c>
      <c r="C23" s="21">
        <v>8</v>
      </c>
      <c r="D23" s="20">
        <f t="shared" si="0"/>
        <v>7.2295063688418546</v>
      </c>
      <c r="E23" s="21">
        <v>12.198975570771644</v>
      </c>
      <c r="F23" s="21">
        <f t="shared" si="1"/>
        <v>6.347580653019457</v>
      </c>
      <c r="G23" s="21">
        <v>49</v>
      </c>
      <c r="H23" s="21">
        <f t="shared" si="7"/>
        <v>3.2372661330399231</v>
      </c>
      <c r="I23" s="21">
        <v>43</v>
      </c>
      <c r="J23" s="22">
        <f t="shared" si="2"/>
        <v>76.51814282254945</v>
      </c>
      <c r="K23" s="23">
        <f t="shared" si="8"/>
        <v>1.845241695832756</v>
      </c>
      <c r="L23" s="23">
        <f t="shared" si="3"/>
        <v>8.0887307214586562E-2</v>
      </c>
      <c r="M23" s="23">
        <f t="shared" si="4"/>
        <v>2.2931147158799217</v>
      </c>
      <c r="N23" s="21">
        <v>56.5</v>
      </c>
      <c r="O23" s="21">
        <v>166.5</v>
      </c>
      <c r="P23" s="21">
        <f t="shared" si="5"/>
        <v>0.77814403271600951</v>
      </c>
      <c r="Q23" s="23">
        <f t="shared" si="6"/>
        <v>1.3772460756035566E-2</v>
      </c>
      <c r="R23" s="24"/>
    </row>
    <row r="24" spans="1:18" x14ac:dyDescent="0.25">
      <c r="A24" s="19">
        <v>1989</v>
      </c>
      <c r="B24" s="20">
        <v>10.36405692118605</v>
      </c>
      <c r="C24" s="21">
        <v>8</v>
      </c>
      <c r="D24" s="20">
        <f t="shared" si="0"/>
        <v>9.5349323674911659</v>
      </c>
      <c r="E24" s="21">
        <v>12.198975570771644</v>
      </c>
      <c r="F24" s="21">
        <f t="shared" si="1"/>
        <v>8.3717682972913199</v>
      </c>
      <c r="G24" s="21">
        <v>49</v>
      </c>
      <c r="H24" s="21">
        <f t="shared" si="7"/>
        <v>4.2696018316185729</v>
      </c>
      <c r="I24" s="21">
        <v>43</v>
      </c>
      <c r="J24" s="22">
        <f t="shared" si="2"/>
        <v>76.518142822549464</v>
      </c>
      <c r="K24" s="23">
        <f t="shared" si="8"/>
        <v>2.4336730440225862</v>
      </c>
      <c r="L24" s="23">
        <f t="shared" si="3"/>
        <v>0.10668155809414076</v>
      </c>
      <c r="M24" s="23">
        <f t="shared" si="4"/>
        <v>3.0243688311898436</v>
      </c>
      <c r="N24" s="21">
        <v>56.5</v>
      </c>
      <c r="O24" s="21">
        <v>166.5</v>
      </c>
      <c r="P24" s="21">
        <f t="shared" si="5"/>
        <v>1.0262873210944514</v>
      </c>
      <c r="Q24" s="23">
        <f t="shared" si="6"/>
        <v>1.8164377364503565E-2</v>
      </c>
      <c r="R24" s="24"/>
    </row>
    <row r="25" spans="1:18" x14ac:dyDescent="0.25">
      <c r="A25" s="19">
        <v>1990</v>
      </c>
      <c r="B25" s="20">
        <v>9.2276238146258773</v>
      </c>
      <c r="C25" s="21">
        <v>8</v>
      </c>
      <c r="D25" s="20">
        <f t="shared" si="0"/>
        <v>8.4894139094558074</v>
      </c>
      <c r="E25" s="21">
        <v>12.198975570771644</v>
      </c>
      <c r="F25" s="21">
        <f t="shared" si="1"/>
        <v>7.4537923805396034</v>
      </c>
      <c r="G25" s="21">
        <v>49</v>
      </c>
      <c r="H25" s="21">
        <f t="shared" si="7"/>
        <v>3.8014341140751977</v>
      </c>
      <c r="I25" s="21">
        <v>43</v>
      </c>
      <c r="J25" s="22">
        <f t="shared" si="2"/>
        <v>76.51814282254945</v>
      </c>
      <c r="K25" s="23">
        <f t="shared" si="8"/>
        <v>2.166817445022863</v>
      </c>
      <c r="L25" s="23">
        <f t="shared" si="3"/>
        <v>9.4983778411961123E-2</v>
      </c>
      <c r="M25" s="23">
        <f t="shared" si="4"/>
        <v>2.6927426260898919</v>
      </c>
      <c r="N25" s="21">
        <v>56.5</v>
      </c>
      <c r="O25" s="21">
        <v>166.5</v>
      </c>
      <c r="P25" s="21">
        <f t="shared" si="5"/>
        <v>0.91375350374822151</v>
      </c>
      <c r="Q25" s="23">
        <f t="shared" si="6"/>
        <v>1.6172628384924274E-2</v>
      </c>
      <c r="R25" s="24"/>
    </row>
    <row r="26" spans="1:18" x14ac:dyDescent="0.25">
      <c r="A26" s="25">
        <v>1991</v>
      </c>
      <c r="B26" s="26">
        <v>8.6423885472182675</v>
      </c>
      <c r="C26" s="27">
        <v>8</v>
      </c>
      <c r="D26" s="26">
        <f t="shared" si="0"/>
        <v>7.9509974634408058</v>
      </c>
      <c r="E26" s="27">
        <v>12.198975570771644</v>
      </c>
      <c r="F26" s="27">
        <f t="shared" si="1"/>
        <v>6.9810572252429886</v>
      </c>
      <c r="G26" s="27">
        <v>49</v>
      </c>
      <c r="H26" s="27">
        <f t="shared" si="7"/>
        <v>3.5603391848739241</v>
      </c>
      <c r="I26" s="27">
        <v>43</v>
      </c>
      <c r="J26" s="28">
        <f t="shared" si="2"/>
        <v>76.518142822549464</v>
      </c>
      <c r="K26" s="29">
        <f t="shared" si="8"/>
        <v>2.0293933353781366</v>
      </c>
      <c r="L26" s="29">
        <f t="shared" si="3"/>
        <v>8.8959707852192288E-2</v>
      </c>
      <c r="M26" s="29">
        <f t="shared" si="4"/>
        <v>2.5219632377557253</v>
      </c>
      <c r="N26" s="27">
        <v>56.5</v>
      </c>
      <c r="O26" s="27">
        <v>166.5</v>
      </c>
      <c r="P26" s="27">
        <f t="shared" si="5"/>
        <v>0.85580133893812893</v>
      </c>
      <c r="Q26" s="29">
        <f t="shared" si="6"/>
        <v>1.5146926352887238E-2</v>
      </c>
      <c r="R26" s="24"/>
    </row>
    <row r="27" spans="1:18" x14ac:dyDescent="0.25">
      <c r="A27" s="25">
        <v>1992</v>
      </c>
      <c r="B27" s="26">
        <v>8.4745802003939357</v>
      </c>
      <c r="C27" s="27">
        <v>8</v>
      </c>
      <c r="D27" s="26">
        <f t="shared" si="0"/>
        <v>7.796613784362421</v>
      </c>
      <c r="E27" s="27">
        <v>12.198975570771644</v>
      </c>
      <c r="F27" s="27">
        <f t="shared" si="1"/>
        <v>6.8455067734606345</v>
      </c>
      <c r="G27" s="27">
        <v>49</v>
      </c>
      <c r="H27" s="27">
        <f t="shared" si="7"/>
        <v>3.4912084544649238</v>
      </c>
      <c r="I27" s="27">
        <v>43</v>
      </c>
      <c r="J27" s="28">
        <f t="shared" si="2"/>
        <v>76.51814282254945</v>
      </c>
      <c r="K27" s="29">
        <f t="shared" si="8"/>
        <v>1.9899888190450064</v>
      </c>
      <c r="L27" s="29">
        <f t="shared" si="3"/>
        <v>8.7232386588274258E-2</v>
      </c>
      <c r="M27" s="29">
        <f t="shared" si="4"/>
        <v>2.4729945435842811</v>
      </c>
      <c r="N27" s="27">
        <v>56.5</v>
      </c>
      <c r="O27" s="27">
        <v>166.5</v>
      </c>
      <c r="P27" s="27">
        <f t="shared" si="5"/>
        <v>0.839184334609681</v>
      </c>
      <c r="Q27" s="29">
        <f t="shared" si="6"/>
        <v>1.4852820081587274E-2</v>
      </c>
      <c r="R27" s="24"/>
    </row>
    <row r="28" spans="1:18" x14ac:dyDescent="0.25">
      <c r="A28" s="25">
        <v>1993</v>
      </c>
      <c r="B28" s="26">
        <v>8.6095675664252376</v>
      </c>
      <c r="C28" s="27">
        <v>8</v>
      </c>
      <c r="D28" s="26">
        <f t="shared" si="0"/>
        <v>7.9208021611112187</v>
      </c>
      <c r="E28" s="27">
        <v>12.198975570771644</v>
      </c>
      <c r="F28" s="27">
        <f t="shared" si="1"/>
        <v>6.9545454404681086</v>
      </c>
      <c r="G28" s="27">
        <v>49</v>
      </c>
      <c r="H28" s="27">
        <f t="shared" si="7"/>
        <v>3.5468181746387355</v>
      </c>
      <c r="I28" s="27">
        <v>43</v>
      </c>
      <c r="J28" s="28">
        <f t="shared" si="2"/>
        <v>76.51814282254945</v>
      </c>
      <c r="K28" s="29">
        <f t="shared" si="8"/>
        <v>2.0216863595440793</v>
      </c>
      <c r="L28" s="29">
        <f t="shared" si="3"/>
        <v>8.8621867815630875E-2</v>
      </c>
      <c r="M28" s="29">
        <f t="shared" si="4"/>
        <v>2.5123856416392276</v>
      </c>
      <c r="N28" s="27">
        <v>56.5</v>
      </c>
      <c r="O28" s="27">
        <v>166.5</v>
      </c>
      <c r="P28" s="27">
        <f t="shared" si="5"/>
        <v>0.85255128379949763</v>
      </c>
      <c r="Q28" s="29">
        <f t="shared" si="6"/>
        <v>1.5089403253088454E-2</v>
      </c>
      <c r="R28" s="24"/>
    </row>
    <row r="29" spans="1:18" x14ac:dyDescent="0.25">
      <c r="A29" s="25">
        <v>1994</v>
      </c>
      <c r="B29" s="26">
        <v>8.3772622800224745</v>
      </c>
      <c r="C29" s="27">
        <v>8</v>
      </c>
      <c r="D29" s="26">
        <f t="shared" si="0"/>
        <v>7.7070812976206762</v>
      </c>
      <c r="E29" s="27">
        <v>12.198975570771644</v>
      </c>
      <c r="F29" s="27">
        <f t="shared" si="1"/>
        <v>6.7668963329044196</v>
      </c>
      <c r="G29" s="27">
        <v>49</v>
      </c>
      <c r="H29" s="27">
        <f t="shared" si="7"/>
        <v>3.4511171297812542</v>
      </c>
      <c r="I29" s="27">
        <v>43</v>
      </c>
      <c r="J29" s="28">
        <f t="shared" si="2"/>
        <v>76.51814282254945</v>
      </c>
      <c r="K29" s="29">
        <f t="shared" si="8"/>
        <v>1.967136763975315</v>
      </c>
      <c r="L29" s="29">
        <f t="shared" si="3"/>
        <v>8.6230652667411062E-2</v>
      </c>
      <c r="M29" s="29">
        <f t="shared" si="4"/>
        <v>2.4445958877947698</v>
      </c>
      <c r="N29" s="27">
        <v>56.5</v>
      </c>
      <c r="O29" s="27">
        <v>166.5</v>
      </c>
      <c r="P29" s="27">
        <f t="shared" si="5"/>
        <v>0.82954755351594289</v>
      </c>
      <c r="Q29" s="29">
        <f t="shared" si="6"/>
        <v>1.4682257584352971E-2</v>
      </c>
      <c r="R29" s="24"/>
    </row>
    <row r="30" spans="1:18" x14ac:dyDescent="0.25">
      <c r="A30" s="25">
        <v>1995</v>
      </c>
      <c r="B30" s="26">
        <v>8.9706891959318273</v>
      </c>
      <c r="C30" s="27">
        <v>8</v>
      </c>
      <c r="D30" s="26">
        <f t="shared" si="0"/>
        <v>8.2530340602572814</v>
      </c>
      <c r="E30" s="27">
        <v>12.198975570771644</v>
      </c>
      <c r="F30" s="27">
        <f t="shared" si="1"/>
        <v>7.2462484513990324</v>
      </c>
      <c r="G30" s="27">
        <v>49</v>
      </c>
      <c r="H30" s="27">
        <f t="shared" si="7"/>
        <v>3.6955867102135067</v>
      </c>
      <c r="I30" s="27">
        <v>43</v>
      </c>
      <c r="J30" s="28">
        <f t="shared" si="2"/>
        <v>76.51814282254945</v>
      </c>
      <c r="K30" s="29">
        <f t="shared" si="8"/>
        <v>2.1064844248216987</v>
      </c>
      <c r="L30" s="29">
        <f t="shared" si="3"/>
        <v>9.2339043279855287E-2</v>
      </c>
      <c r="M30" s="29">
        <f t="shared" si="4"/>
        <v>2.6177657074622576</v>
      </c>
      <c r="N30" s="27">
        <v>56.5</v>
      </c>
      <c r="O30" s="27">
        <v>166.5</v>
      </c>
      <c r="P30" s="27">
        <f t="shared" si="5"/>
        <v>0.88831088571542083</v>
      </c>
      <c r="Q30" s="29">
        <f t="shared" si="6"/>
        <v>1.5722316561334881E-2</v>
      </c>
      <c r="R30" s="24"/>
    </row>
    <row r="31" spans="1:18" x14ac:dyDescent="0.25">
      <c r="A31" s="19">
        <v>1996</v>
      </c>
      <c r="B31" s="20">
        <v>10.276322278958864</v>
      </c>
      <c r="C31" s="21">
        <v>8</v>
      </c>
      <c r="D31" s="20">
        <f t="shared" si="0"/>
        <v>9.4542164966421538</v>
      </c>
      <c r="E31" s="21">
        <v>12.198975570771644</v>
      </c>
      <c r="F31" s="21">
        <f t="shared" si="1"/>
        <v>8.3008989358089149</v>
      </c>
      <c r="G31" s="21">
        <v>49</v>
      </c>
      <c r="H31" s="21">
        <f t="shared" si="7"/>
        <v>4.2334584572625467</v>
      </c>
      <c r="I31" s="21">
        <v>43</v>
      </c>
      <c r="J31" s="22">
        <f t="shared" si="2"/>
        <v>76.51814282254945</v>
      </c>
      <c r="K31" s="23">
        <f t="shared" si="8"/>
        <v>2.4130713206396517</v>
      </c>
      <c r="L31" s="23">
        <f t="shared" si="3"/>
        <v>0.10577846884995733</v>
      </c>
      <c r="M31" s="23">
        <f t="shared" si="4"/>
        <v>2.998766702661865</v>
      </c>
      <c r="N31" s="21">
        <v>56.5</v>
      </c>
      <c r="O31" s="21">
        <v>166.5</v>
      </c>
      <c r="P31" s="21">
        <f t="shared" si="5"/>
        <v>1.0175995117140864</v>
      </c>
      <c r="Q31" s="23">
        <f t="shared" si="6"/>
        <v>1.8010610826797988E-2</v>
      </c>
      <c r="R31" s="24"/>
    </row>
    <row r="32" spans="1:18" x14ac:dyDescent="0.25">
      <c r="A32" s="19">
        <v>1997</v>
      </c>
      <c r="B32" s="20">
        <v>10.5207246291845</v>
      </c>
      <c r="C32" s="21">
        <v>8</v>
      </c>
      <c r="D32" s="20">
        <f t="shared" si="0"/>
        <v>9.6790666588497398</v>
      </c>
      <c r="E32" s="21">
        <v>12.198975570771644</v>
      </c>
      <c r="F32" s="21">
        <f t="shared" si="1"/>
        <v>8.4983196816579571</v>
      </c>
      <c r="G32" s="21">
        <v>49</v>
      </c>
      <c r="H32" s="21">
        <f t="shared" si="7"/>
        <v>4.3341430376455579</v>
      </c>
      <c r="I32" s="21">
        <v>43</v>
      </c>
      <c r="J32" s="22">
        <f t="shared" si="2"/>
        <v>76.51814282254945</v>
      </c>
      <c r="K32" s="23">
        <f t="shared" si="8"/>
        <v>2.4704615314579677</v>
      </c>
      <c r="L32" s="23">
        <f t="shared" si="3"/>
        <v>0.10829420411870543</v>
      </c>
      <c r="M32" s="23">
        <f t="shared" si="4"/>
        <v>3.0700865396632393</v>
      </c>
      <c r="N32" s="21">
        <v>56.5</v>
      </c>
      <c r="O32" s="21">
        <v>166.5</v>
      </c>
      <c r="P32" s="21">
        <f t="shared" si="5"/>
        <v>1.0418011380839221</v>
      </c>
      <c r="Q32" s="23">
        <f t="shared" si="6"/>
        <v>1.8438958196175612E-2</v>
      </c>
      <c r="R32" s="24"/>
    </row>
    <row r="33" spans="1:18" x14ac:dyDescent="0.25">
      <c r="A33" s="19">
        <v>1998</v>
      </c>
      <c r="B33" s="20">
        <v>10.642565597667639</v>
      </c>
      <c r="C33" s="21">
        <v>8</v>
      </c>
      <c r="D33" s="20">
        <f t="shared" si="0"/>
        <v>9.7911603498542288</v>
      </c>
      <c r="E33" s="21">
        <v>12.198975570771644</v>
      </c>
      <c r="F33" s="21">
        <f t="shared" si="1"/>
        <v>8.5967390906804315</v>
      </c>
      <c r="G33" s="21">
        <v>49</v>
      </c>
      <c r="H33" s="21">
        <f t="shared" si="7"/>
        <v>4.3843369362470206</v>
      </c>
      <c r="I33" s="21">
        <v>43</v>
      </c>
      <c r="J33" s="22">
        <f t="shared" si="2"/>
        <v>76.51814282254945</v>
      </c>
      <c r="K33" s="23">
        <f t="shared" si="8"/>
        <v>2.4990720536608015</v>
      </c>
      <c r="L33" s="23">
        <f t="shared" si="3"/>
        <v>0.10954836399608993</v>
      </c>
      <c r="M33" s="23">
        <f t="shared" si="4"/>
        <v>3.1056413451071512</v>
      </c>
      <c r="N33" s="21">
        <v>56.5</v>
      </c>
      <c r="O33" s="21">
        <v>166.5</v>
      </c>
      <c r="P33" s="21">
        <f t="shared" si="5"/>
        <v>1.0538662822735978</v>
      </c>
      <c r="Q33" s="23">
        <f t="shared" si="6"/>
        <v>1.865250057121412E-2</v>
      </c>
      <c r="R33" s="24"/>
    </row>
    <row r="34" spans="1:18" x14ac:dyDescent="0.25">
      <c r="A34" s="19">
        <v>1999</v>
      </c>
      <c r="B34" s="20">
        <v>11.375781879374854</v>
      </c>
      <c r="C34" s="21">
        <v>8</v>
      </c>
      <c r="D34" s="20">
        <f t="shared" si="0"/>
        <v>10.465719329024866</v>
      </c>
      <c r="E34" s="21">
        <v>12.198975570771644</v>
      </c>
      <c r="F34" s="21">
        <f t="shared" si="1"/>
        <v>9.1890087847715964</v>
      </c>
      <c r="G34" s="21">
        <v>49</v>
      </c>
      <c r="H34" s="21">
        <f t="shared" si="7"/>
        <v>4.6863944802335142</v>
      </c>
      <c r="I34" s="21">
        <v>43</v>
      </c>
      <c r="J34" s="22">
        <f t="shared" si="2"/>
        <v>76.51814282254945</v>
      </c>
      <c r="K34" s="23">
        <f t="shared" si="8"/>
        <v>2.6712448537331031</v>
      </c>
      <c r="L34" s="23">
        <f t="shared" si="3"/>
        <v>0.11709566482117711</v>
      </c>
      <c r="M34" s="23">
        <f t="shared" si="4"/>
        <v>3.3196035498479604</v>
      </c>
      <c r="N34" s="21">
        <v>56.5</v>
      </c>
      <c r="O34" s="21">
        <v>166.5</v>
      </c>
      <c r="P34" s="21">
        <f t="shared" si="5"/>
        <v>1.1264720754739326</v>
      </c>
      <c r="Q34" s="23">
        <f t="shared" si="6"/>
        <v>1.9937558857945709E-2</v>
      </c>
      <c r="R34" s="24"/>
    </row>
    <row r="35" spans="1:18" x14ac:dyDescent="0.25">
      <c r="A35" s="19">
        <v>2000</v>
      </c>
      <c r="B35" s="20">
        <v>11.123254625387327</v>
      </c>
      <c r="C35" s="21">
        <v>8</v>
      </c>
      <c r="D35" s="20">
        <f t="shared" si="0"/>
        <v>10.233394255356341</v>
      </c>
      <c r="E35" s="21">
        <v>12.198975570771644</v>
      </c>
      <c r="F35" s="21">
        <f t="shared" si="1"/>
        <v>8.9850249900846713</v>
      </c>
      <c r="G35" s="21">
        <v>49</v>
      </c>
      <c r="H35" s="21">
        <f t="shared" si="7"/>
        <v>4.5823627449431825</v>
      </c>
      <c r="I35" s="21">
        <v>43</v>
      </c>
      <c r="J35" s="22">
        <f t="shared" si="2"/>
        <v>76.51814282254945</v>
      </c>
      <c r="K35" s="23">
        <f t="shared" si="8"/>
        <v>2.6119467646176142</v>
      </c>
      <c r="L35" s="23">
        <f t="shared" si="3"/>
        <v>0.11449629653118309</v>
      </c>
      <c r="M35" s="23">
        <f t="shared" si="4"/>
        <v>3.2459127585107752</v>
      </c>
      <c r="N35" s="21">
        <v>56.5</v>
      </c>
      <c r="O35" s="21">
        <v>166.5</v>
      </c>
      <c r="P35" s="21">
        <f t="shared" si="5"/>
        <v>1.101465891026179</v>
      </c>
      <c r="Q35" s="23">
        <f t="shared" si="6"/>
        <v>1.9494971522587237E-2</v>
      </c>
      <c r="R35" s="24"/>
    </row>
    <row r="36" spans="1:18" x14ac:dyDescent="0.25">
      <c r="A36" s="25">
        <v>2001</v>
      </c>
      <c r="B36" s="26">
        <v>11.164763484185547</v>
      </c>
      <c r="C36" s="27">
        <v>8</v>
      </c>
      <c r="D36" s="26">
        <f t="shared" si="0"/>
        <v>10.271582405450705</v>
      </c>
      <c r="E36" s="27">
        <v>12.198975570771644</v>
      </c>
      <c r="F36" s="27">
        <f t="shared" si="1"/>
        <v>9.0185545770780955</v>
      </c>
      <c r="G36" s="27">
        <v>49</v>
      </c>
      <c r="H36" s="27">
        <f t="shared" si="7"/>
        <v>4.5994628343098292</v>
      </c>
      <c r="I36" s="27">
        <v>43</v>
      </c>
      <c r="J36" s="28">
        <f t="shared" si="2"/>
        <v>76.51814282254945</v>
      </c>
      <c r="K36" s="29">
        <f t="shared" si="8"/>
        <v>2.6216938155566023</v>
      </c>
      <c r="L36" s="29">
        <f t="shared" si="3"/>
        <v>0.11492356451754969</v>
      </c>
      <c r="M36" s="29">
        <f t="shared" si="4"/>
        <v>3.258025592290275</v>
      </c>
      <c r="N36" s="27">
        <v>56.5</v>
      </c>
      <c r="O36" s="27">
        <v>166.5</v>
      </c>
      <c r="P36" s="27">
        <f t="shared" si="5"/>
        <v>1.1055762520384416</v>
      </c>
      <c r="Q36" s="29">
        <f t="shared" si="6"/>
        <v>1.9567721275016665E-2</v>
      </c>
      <c r="R36" s="24"/>
    </row>
    <row r="37" spans="1:18" x14ac:dyDescent="0.25">
      <c r="A37" s="25">
        <v>2002</v>
      </c>
      <c r="B37" s="26">
        <v>11.09589365648859</v>
      </c>
      <c r="C37" s="27">
        <v>8</v>
      </c>
      <c r="D37" s="26">
        <f t="shared" si="0"/>
        <v>10.208222163969502</v>
      </c>
      <c r="E37" s="27">
        <v>12.198975570771644</v>
      </c>
      <c r="F37" s="27">
        <f t="shared" si="1"/>
        <v>8.9629236359767663</v>
      </c>
      <c r="G37" s="27">
        <v>49</v>
      </c>
      <c r="H37" s="27">
        <f t="shared" si="7"/>
        <v>4.5710910543481509</v>
      </c>
      <c r="I37" s="27">
        <v>43</v>
      </c>
      <c r="J37" s="28">
        <f t="shared" si="2"/>
        <v>76.51814282254945</v>
      </c>
      <c r="K37" s="29">
        <f t="shared" si="8"/>
        <v>2.605521900978446</v>
      </c>
      <c r="L37" s="29">
        <f t="shared" si="3"/>
        <v>0.11421465867302777</v>
      </c>
      <c r="M37" s="29">
        <f t="shared" si="4"/>
        <v>3.2379284660510006</v>
      </c>
      <c r="N37" s="27">
        <v>56.5</v>
      </c>
      <c r="O37" s="27">
        <v>166.5</v>
      </c>
      <c r="P37" s="27">
        <f t="shared" si="5"/>
        <v>1.0987565064977869</v>
      </c>
      <c r="Q37" s="29">
        <f t="shared" si="6"/>
        <v>1.9447017814120122E-2</v>
      </c>
      <c r="R37" s="24"/>
    </row>
    <row r="38" spans="1:18" x14ac:dyDescent="0.25">
      <c r="A38" s="25">
        <v>2003</v>
      </c>
      <c r="B38" s="26">
        <v>10.793113117149444</v>
      </c>
      <c r="C38" s="27">
        <v>8</v>
      </c>
      <c r="D38" s="26">
        <f t="shared" si="0"/>
        <v>9.9296640677774874</v>
      </c>
      <c r="E38" s="27">
        <v>12.198975570771644</v>
      </c>
      <c r="F38" s="27">
        <f t="shared" si="1"/>
        <v>8.7183467738896212</v>
      </c>
      <c r="G38" s="27">
        <v>49</v>
      </c>
      <c r="H38" s="27">
        <f t="shared" si="7"/>
        <v>4.4463568546837067</v>
      </c>
      <c r="I38" s="27">
        <v>43</v>
      </c>
      <c r="J38" s="28">
        <f t="shared" si="2"/>
        <v>76.518142822549464</v>
      </c>
      <c r="K38" s="29">
        <f t="shared" si="8"/>
        <v>2.5344234071697125</v>
      </c>
      <c r="L38" s="29">
        <f t="shared" si="3"/>
        <v>0.11109801236908329</v>
      </c>
      <c r="M38" s="29">
        <f t="shared" ref="M38:M43" si="9">+L38*28.3495</f>
        <v>3.1495731016573267</v>
      </c>
      <c r="N38" s="27">
        <v>56.5</v>
      </c>
      <c r="O38" s="27">
        <v>166.5</v>
      </c>
      <c r="P38" s="27">
        <f t="shared" si="5"/>
        <v>1.0687740555173511</v>
      </c>
      <c r="Q38" s="29">
        <f t="shared" si="6"/>
        <v>1.8916354964908868E-2</v>
      </c>
      <c r="R38" s="24"/>
    </row>
    <row r="39" spans="1:18" x14ac:dyDescent="0.25">
      <c r="A39" s="25">
        <v>2004</v>
      </c>
      <c r="B39" s="26">
        <v>9.8134818534733768</v>
      </c>
      <c r="C39" s="27">
        <v>8</v>
      </c>
      <c r="D39" s="26">
        <f t="shared" si="0"/>
        <v>9.028403305195507</v>
      </c>
      <c r="E39" s="27">
        <v>12.198975570771644</v>
      </c>
      <c r="F39" s="27">
        <f t="shared" si="1"/>
        <v>7.9270305915639678</v>
      </c>
      <c r="G39" s="27">
        <v>49</v>
      </c>
      <c r="H39" s="27">
        <f t="shared" si="7"/>
        <v>4.0427856016976236</v>
      </c>
      <c r="I39" s="27">
        <v>43</v>
      </c>
      <c r="J39" s="28">
        <f t="shared" si="2"/>
        <v>76.51814282254945</v>
      </c>
      <c r="K39" s="29">
        <f t="shared" si="8"/>
        <v>2.3043877929676455</v>
      </c>
      <c r="L39" s="29">
        <f t="shared" si="3"/>
        <v>0.10101425941775981</v>
      </c>
      <c r="M39" s="29">
        <f t="shared" si="9"/>
        <v>2.8637037473637816</v>
      </c>
      <c r="N39" s="27">
        <v>56.5</v>
      </c>
      <c r="O39" s="27">
        <v>166.5</v>
      </c>
      <c r="P39" s="27">
        <f t="shared" si="5"/>
        <v>0.97176733769401602</v>
      </c>
      <c r="Q39" s="29">
        <f t="shared" si="6"/>
        <v>1.719942190608878E-2</v>
      </c>
      <c r="R39" s="24"/>
    </row>
    <row r="40" spans="1:18" x14ac:dyDescent="0.25">
      <c r="A40" s="25">
        <v>2005</v>
      </c>
      <c r="B40" s="26">
        <v>9.5759373407505226</v>
      </c>
      <c r="C40" s="27">
        <v>8</v>
      </c>
      <c r="D40" s="26">
        <f t="shared" si="0"/>
        <v>8.8098623534904803</v>
      </c>
      <c r="E40" s="27">
        <v>12.198975570771644</v>
      </c>
      <c r="F40" s="27">
        <f t="shared" si="1"/>
        <v>7.7351493971695691</v>
      </c>
      <c r="G40" s="27">
        <v>49</v>
      </c>
      <c r="H40" s="27">
        <f t="shared" si="7"/>
        <v>3.9449261925564802</v>
      </c>
      <c r="I40" s="27">
        <v>43</v>
      </c>
      <c r="J40" s="28">
        <f t="shared" si="2"/>
        <v>76.51814282254945</v>
      </c>
      <c r="K40" s="29">
        <f t="shared" si="8"/>
        <v>2.2486079297571937</v>
      </c>
      <c r="L40" s="29">
        <f t="shared" si="3"/>
        <v>9.856911472908246E-2</v>
      </c>
      <c r="M40" s="29">
        <f t="shared" si="9"/>
        <v>2.7943851180121233</v>
      </c>
      <c r="N40" s="27">
        <v>56.5</v>
      </c>
      <c r="O40" s="27">
        <v>166.5</v>
      </c>
      <c r="P40" s="27">
        <f t="shared" si="5"/>
        <v>0.94824479980591569</v>
      </c>
      <c r="Q40" s="29">
        <f t="shared" si="6"/>
        <v>1.6783093801874614E-2</v>
      </c>
      <c r="R40" s="24"/>
    </row>
    <row r="41" spans="1:18" x14ac:dyDescent="0.25">
      <c r="A41" s="19">
        <v>2006</v>
      </c>
      <c r="B41" s="20">
        <v>9.2514342892914971</v>
      </c>
      <c r="C41" s="21">
        <v>8</v>
      </c>
      <c r="D41" s="20">
        <f t="shared" si="0"/>
        <v>8.5113195461481777</v>
      </c>
      <c r="E41" s="21">
        <v>12.198975570771644</v>
      </c>
      <c r="F41" s="21">
        <f t="shared" si="1"/>
        <v>7.473025753963249</v>
      </c>
      <c r="G41" s="21">
        <v>49</v>
      </c>
      <c r="H41" s="21">
        <f t="shared" si="7"/>
        <v>3.811243134521257</v>
      </c>
      <c r="I41" s="21">
        <v>43</v>
      </c>
      <c r="J41" s="22">
        <f t="shared" si="2"/>
        <v>76.51814282254945</v>
      </c>
      <c r="K41" s="23">
        <f t="shared" si="8"/>
        <v>2.1724085866771166</v>
      </c>
      <c r="L41" s="23">
        <f t="shared" si="3"/>
        <v>9.5228869552969497E-2</v>
      </c>
      <c r="M41" s="23">
        <f t="shared" si="9"/>
        <v>2.6996908373919086</v>
      </c>
      <c r="N41" s="21">
        <v>56.5</v>
      </c>
      <c r="O41" s="21">
        <v>166.5</v>
      </c>
      <c r="P41" s="21">
        <f t="shared" si="5"/>
        <v>0.91611130518103812</v>
      </c>
      <c r="Q41" s="23">
        <f t="shared" si="6"/>
        <v>1.6214359383735187E-2</v>
      </c>
      <c r="R41" s="24"/>
    </row>
    <row r="42" spans="1:18" x14ac:dyDescent="0.25">
      <c r="A42" s="19">
        <v>2007</v>
      </c>
      <c r="B42" s="20">
        <v>9.5791974771969581</v>
      </c>
      <c r="C42" s="21">
        <v>8</v>
      </c>
      <c r="D42" s="20">
        <f t="shared" si="0"/>
        <v>8.8128616790212018</v>
      </c>
      <c r="E42" s="21">
        <v>13.38930964239495</v>
      </c>
      <c r="F42" s="21">
        <f t="shared" si="1"/>
        <v>7.6328803404610861</v>
      </c>
      <c r="G42" s="21">
        <v>49</v>
      </c>
      <c r="H42" s="21">
        <f t="shared" si="7"/>
        <v>3.8927689736351536</v>
      </c>
      <c r="I42" s="21">
        <v>43</v>
      </c>
      <c r="J42" s="22">
        <f t="shared" si="2"/>
        <v>76.836490528000667</v>
      </c>
      <c r="K42" s="23">
        <f t="shared" si="8"/>
        <v>2.2188783149720379</v>
      </c>
      <c r="L42" s="23">
        <f t="shared" si="3"/>
        <v>9.7265898738500292E-2</v>
      </c>
      <c r="M42" s="23">
        <f t="shared" si="9"/>
        <v>2.7574395962871141</v>
      </c>
      <c r="N42" s="21">
        <v>56.5</v>
      </c>
      <c r="O42" s="21">
        <v>166.5</v>
      </c>
      <c r="P42" s="21">
        <f t="shared" si="5"/>
        <v>0.93570773087220382</v>
      </c>
      <c r="Q42" s="23">
        <f t="shared" si="6"/>
        <v>1.6561198776499184E-2</v>
      </c>
      <c r="R42" s="24"/>
    </row>
    <row r="43" spans="1:18" x14ac:dyDescent="0.25">
      <c r="A43" s="19">
        <v>2008</v>
      </c>
      <c r="B43" s="20">
        <v>8.8672086562670014</v>
      </c>
      <c r="C43" s="21">
        <v>8</v>
      </c>
      <c r="D43" s="20">
        <f t="shared" si="0"/>
        <v>8.1578319637656413</v>
      </c>
      <c r="E43" s="21">
        <v>14.579643714018257</v>
      </c>
      <c r="F43" s="21">
        <f t="shared" si="1"/>
        <v>6.9684491286603123</v>
      </c>
      <c r="G43" s="21">
        <v>49</v>
      </c>
      <c r="H43" s="21">
        <f t="shared" si="7"/>
        <v>3.5539090556167596</v>
      </c>
      <c r="I43" s="21">
        <v>43</v>
      </c>
      <c r="J43" s="22">
        <f t="shared" si="2"/>
        <v>77.154838233451898</v>
      </c>
      <c r="K43" s="23">
        <f t="shared" si="8"/>
        <v>2.025728161701553</v>
      </c>
      <c r="L43" s="23">
        <f t="shared" si="3"/>
        <v>8.8799042704725606E-2</v>
      </c>
      <c r="M43" s="23">
        <f t="shared" si="9"/>
        <v>2.5174084611576184</v>
      </c>
      <c r="N43" s="21">
        <v>56.5</v>
      </c>
      <c r="O43" s="21">
        <v>166.5</v>
      </c>
      <c r="P43" s="21">
        <f t="shared" si="5"/>
        <v>0.8542557240564892</v>
      </c>
      <c r="Q43" s="23">
        <f t="shared" si="6"/>
        <v>1.5119570337282994E-2</v>
      </c>
      <c r="R43" s="24"/>
    </row>
    <row r="44" spans="1:18" x14ac:dyDescent="0.25">
      <c r="A44" s="19">
        <v>2009</v>
      </c>
      <c r="B44" s="20">
        <v>9.0456323690659222</v>
      </c>
      <c r="C44" s="21">
        <v>8</v>
      </c>
      <c r="D44" s="20">
        <f t="shared" si="0"/>
        <v>8.3219817795406481</v>
      </c>
      <c r="E44" s="21">
        <v>15.769977785641563</v>
      </c>
      <c r="F44" s="21">
        <f t="shared" si="1"/>
        <v>7.009607101581949</v>
      </c>
      <c r="G44" s="21">
        <v>49</v>
      </c>
      <c r="H44" s="21">
        <f t="shared" si="7"/>
        <v>3.5748996218067943</v>
      </c>
      <c r="I44" s="21">
        <v>43</v>
      </c>
      <c r="J44" s="22">
        <f t="shared" si="2"/>
        <v>77.473185938903129</v>
      </c>
      <c r="K44" s="23">
        <f t="shared" si="8"/>
        <v>2.0376927844298729</v>
      </c>
      <c r="L44" s="23">
        <f t="shared" si="3"/>
        <v>8.9323519317473885E-2</v>
      </c>
      <c r="M44" s="23">
        <f t="shared" ref="M44:M49" si="10">+L44*28.3495</f>
        <v>2.5322771108907256</v>
      </c>
      <c r="N44" s="21">
        <v>56.5</v>
      </c>
      <c r="O44" s="21">
        <v>166.5</v>
      </c>
      <c r="P44" s="21">
        <f t="shared" si="5"/>
        <v>0.85930124183378975</v>
      </c>
      <c r="Q44" s="23">
        <f t="shared" si="6"/>
        <v>1.5208871536881234E-2</v>
      </c>
      <c r="R44" s="24"/>
    </row>
    <row r="45" spans="1:18" x14ac:dyDescent="0.25">
      <c r="A45" s="19">
        <v>2010</v>
      </c>
      <c r="B45" s="20">
        <v>8.535758005796831</v>
      </c>
      <c r="C45" s="21">
        <v>8</v>
      </c>
      <c r="D45" s="20">
        <f t="shared" si="0"/>
        <v>7.8528973653330842</v>
      </c>
      <c r="E45" s="21">
        <v>16.96031185726487</v>
      </c>
      <c r="F45" s="21">
        <f t="shared" si="1"/>
        <v>6.5210214823416566</v>
      </c>
      <c r="G45" s="21">
        <v>49</v>
      </c>
      <c r="H45" s="21">
        <f t="shared" si="7"/>
        <v>3.3257209559942447</v>
      </c>
      <c r="I45" s="21">
        <v>43</v>
      </c>
      <c r="J45" s="22">
        <f t="shared" si="2"/>
        <v>77.791533644354345</v>
      </c>
      <c r="K45" s="23">
        <f t="shared" si="8"/>
        <v>1.8956609449167194</v>
      </c>
      <c r="L45" s="23">
        <f t="shared" si="3"/>
        <v>8.3097466078541127E-2</v>
      </c>
      <c r="M45" s="23">
        <f t="shared" si="10"/>
        <v>2.3557716145936016</v>
      </c>
      <c r="N45" s="21">
        <v>56.5</v>
      </c>
      <c r="O45" s="21">
        <v>166.5</v>
      </c>
      <c r="P45" s="21">
        <f t="shared" si="5"/>
        <v>0.79940598333056156</v>
      </c>
      <c r="Q45" s="23">
        <f t="shared" si="6"/>
        <v>1.4148778466027637E-2</v>
      </c>
      <c r="R45" s="24"/>
    </row>
    <row r="46" spans="1:18" x14ac:dyDescent="0.25">
      <c r="A46" s="31">
        <v>2011</v>
      </c>
      <c r="B46" s="33">
        <v>8.6541357155585779</v>
      </c>
      <c r="C46" s="32">
        <v>8</v>
      </c>
      <c r="D46" s="33">
        <f t="shared" si="0"/>
        <v>7.9618048583138918</v>
      </c>
      <c r="E46" s="27">
        <v>18.150645928888174</v>
      </c>
      <c r="F46" s="32">
        <f t="shared" si="1"/>
        <v>6.5166858489323207</v>
      </c>
      <c r="G46" s="32">
        <v>49</v>
      </c>
      <c r="H46" s="27">
        <f t="shared" si="7"/>
        <v>3.3235097829554836</v>
      </c>
      <c r="I46" s="32">
        <v>43</v>
      </c>
      <c r="J46" s="34">
        <f t="shared" si="2"/>
        <v>78.109881349805562</v>
      </c>
      <c r="K46" s="29">
        <f t="shared" si="8"/>
        <v>1.8944005762846257</v>
      </c>
      <c r="L46" s="35">
        <f t="shared" si="3"/>
        <v>8.3042217042613733E-2</v>
      </c>
      <c r="M46" s="35">
        <f t="shared" si="10"/>
        <v>2.3542053320495779</v>
      </c>
      <c r="N46" s="27">
        <v>56.5</v>
      </c>
      <c r="O46" s="27">
        <v>166.5</v>
      </c>
      <c r="P46" s="32">
        <f t="shared" si="5"/>
        <v>0.79887448204685374</v>
      </c>
      <c r="Q46" s="35">
        <f t="shared" si="6"/>
        <v>1.4139371363661129E-2</v>
      </c>
      <c r="R46" s="24"/>
    </row>
    <row r="47" spans="1:18" x14ac:dyDescent="0.25">
      <c r="A47" s="25">
        <v>2012</v>
      </c>
      <c r="B47" s="26">
        <v>7.518732811934707</v>
      </c>
      <c r="C47" s="27">
        <v>8</v>
      </c>
      <c r="D47" s="26">
        <f t="shared" ref="D47:D56" si="11">+B47-B47*(C47/100)</f>
        <v>6.9172341869799308</v>
      </c>
      <c r="E47" s="27">
        <v>18.150645928888174</v>
      </c>
      <c r="F47" s="27">
        <f t="shared" ref="F47:F56" si="12">+(D47-D47*(E47)/100)</f>
        <v>5.6617115016291972</v>
      </c>
      <c r="G47" s="27">
        <v>49</v>
      </c>
      <c r="H47" s="27">
        <f t="shared" si="7"/>
        <v>2.8874728658308908</v>
      </c>
      <c r="I47" s="27">
        <v>43</v>
      </c>
      <c r="J47" s="28">
        <f t="shared" ref="J47:J56" si="13">100-(K47/B47*100)</f>
        <v>78.109881349805562</v>
      </c>
      <c r="K47" s="29">
        <f t="shared" si="8"/>
        <v>1.6458595335236077</v>
      </c>
      <c r="L47" s="29">
        <f t="shared" ref="L47:L56" si="14">+(K47/365)*16</f>
        <v>7.2147267222952671E-2</v>
      </c>
      <c r="M47" s="29">
        <f t="shared" si="10"/>
        <v>2.0453389521370968</v>
      </c>
      <c r="N47" s="27">
        <v>56.5</v>
      </c>
      <c r="O47" s="27">
        <v>166.5</v>
      </c>
      <c r="P47" s="27">
        <f t="shared" ref="P47:P56" si="15">+Q47*N47</f>
        <v>0.69406396874321907</v>
      </c>
      <c r="Q47" s="29">
        <f t="shared" ref="Q47:Q56" si="16">+M47/O47</f>
        <v>1.2284318030853435E-2</v>
      </c>
      <c r="R47" s="24"/>
    </row>
    <row r="48" spans="1:18" x14ac:dyDescent="0.25">
      <c r="A48" s="25">
        <v>2013</v>
      </c>
      <c r="B48" s="26">
        <v>8.2821843425951602</v>
      </c>
      <c r="C48" s="27">
        <v>8</v>
      </c>
      <c r="D48" s="26">
        <f t="shared" si="11"/>
        <v>7.6196095951875478</v>
      </c>
      <c r="E48" s="27">
        <v>18.150645928888174</v>
      </c>
      <c r="F48" s="27">
        <f t="shared" si="12"/>
        <v>6.2366012364014667</v>
      </c>
      <c r="G48" s="27">
        <v>49</v>
      </c>
      <c r="H48" s="27">
        <f t="shared" si="7"/>
        <v>3.180666630564748</v>
      </c>
      <c r="I48" s="27">
        <v>43</v>
      </c>
      <c r="J48" s="28">
        <f t="shared" si="13"/>
        <v>78.109881349805576</v>
      </c>
      <c r="K48" s="29">
        <f t="shared" si="8"/>
        <v>1.8129799794219061</v>
      </c>
      <c r="L48" s="29">
        <f t="shared" si="14"/>
        <v>7.9473094988357529E-2</v>
      </c>
      <c r="M48" s="29">
        <f t="shared" si="10"/>
        <v>2.2530225063724418</v>
      </c>
      <c r="N48" s="27">
        <v>56.5</v>
      </c>
      <c r="O48" s="27">
        <v>166.5</v>
      </c>
      <c r="P48" s="27">
        <f t="shared" si="15"/>
        <v>0.7645391688290869</v>
      </c>
      <c r="Q48" s="29">
        <f t="shared" si="16"/>
        <v>1.3531666704939591E-2</v>
      </c>
      <c r="R48" s="24"/>
    </row>
    <row r="49" spans="1:18" x14ac:dyDescent="0.25">
      <c r="A49" s="25">
        <v>2014</v>
      </c>
      <c r="B49" s="26">
        <v>6.5976737568164658</v>
      </c>
      <c r="C49" s="27">
        <v>8</v>
      </c>
      <c r="D49" s="26">
        <f t="shared" si="11"/>
        <v>6.0698598562711483</v>
      </c>
      <c r="E49" s="27">
        <v>18.150645928888174</v>
      </c>
      <c r="F49" s="27">
        <f t="shared" si="12"/>
        <v>4.968141085379651</v>
      </c>
      <c r="G49" s="27">
        <v>49</v>
      </c>
      <c r="H49" s="27">
        <f t="shared" si="7"/>
        <v>2.5337519535436219</v>
      </c>
      <c r="I49" s="27">
        <v>43</v>
      </c>
      <c r="J49" s="28">
        <f t="shared" si="13"/>
        <v>78.109881349805576</v>
      </c>
      <c r="K49" s="29">
        <f t="shared" si="8"/>
        <v>1.4442386135198644</v>
      </c>
      <c r="L49" s="29">
        <f t="shared" si="14"/>
        <v>6.3309089907720079E-2</v>
      </c>
      <c r="M49" s="29">
        <f t="shared" si="10"/>
        <v>1.7947810443389103</v>
      </c>
      <c r="N49" s="27">
        <v>56.5</v>
      </c>
      <c r="O49" s="27">
        <v>166.5</v>
      </c>
      <c r="P49" s="27">
        <f t="shared" si="15"/>
        <v>0.60903981384473527</v>
      </c>
      <c r="Q49" s="29">
        <f t="shared" si="16"/>
        <v>1.0779465731765227E-2</v>
      </c>
      <c r="R49" s="24"/>
    </row>
    <row r="50" spans="1:18" x14ac:dyDescent="0.25">
      <c r="A50" s="31">
        <v>2015</v>
      </c>
      <c r="B50" s="33">
        <v>6.7696091878790199</v>
      </c>
      <c r="C50" s="32">
        <v>8</v>
      </c>
      <c r="D50" s="33">
        <f t="shared" si="11"/>
        <v>6.2280404528486981</v>
      </c>
      <c r="E50" s="27">
        <v>18.150645928888174</v>
      </c>
      <c r="F50" s="32">
        <f t="shared" si="12"/>
        <v>5.0976108819442079</v>
      </c>
      <c r="G50" s="32">
        <v>49</v>
      </c>
      <c r="H50" s="32">
        <f t="shared" si="7"/>
        <v>2.5997815497915462</v>
      </c>
      <c r="I50" s="32">
        <v>43</v>
      </c>
      <c r="J50" s="34">
        <f t="shared" si="13"/>
        <v>78.109881349805562</v>
      </c>
      <c r="K50" s="35">
        <f t="shared" si="8"/>
        <v>1.4818754833811814</v>
      </c>
      <c r="L50" s="35">
        <f t="shared" si="14"/>
        <v>6.4958925298901099E-2</v>
      </c>
      <c r="M50" s="35">
        <f>+L50*28.3495</f>
        <v>1.8415530527611967</v>
      </c>
      <c r="N50" s="32">
        <v>56.5</v>
      </c>
      <c r="O50" s="32">
        <v>166.5</v>
      </c>
      <c r="P50" s="32">
        <f t="shared" si="15"/>
        <v>0.62491139628232795</v>
      </c>
      <c r="Q50" s="35">
        <f t="shared" si="16"/>
        <v>1.1060378695262442E-2</v>
      </c>
      <c r="R50" s="24"/>
    </row>
    <row r="51" spans="1:18" x14ac:dyDescent="0.25">
      <c r="A51" s="36">
        <v>2016</v>
      </c>
      <c r="B51" s="37">
        <v>7.5461159127786548</v>
      </c>
      <c r="C51" s="38">
        <v>8</v>
      </c>
      <c r="D51" s="37">
        <f t="shared" si="11"/>
        <v>6.9424266397563628</v>
      </c>
      <c r="E51" s="38">
        <v>18.150645928888174</v>
      </c>
      <c r="F51" s="38">
        <f t="shared" si="12"/>
        <v>5.682331361501376</v>
      </c>
      <c r="G51" s="38">
        <v>49</v>
      </c>
      <c r="H51" s="38">
        <f t="shared" si="7"/>
        <v>2.8979889943657016</v>
      </c>
      <c r="I51" s="38">
        <v>43</v>
      </c>
      <c r="J51" s="39">
        <f t="shared" si="13"/>
        <v>78.109881349805576</v>
      </c>
      <c r="K51" s="40">
        <f t="shared" si="8"/>
        <v>1.6518537267884499</v>
      </c>
      <c r="L51" s="40">
        <f t="shared" si="14"/>
        <v>7.2410026379767664E-2</v>
      </c>
      <c r="M51" s="40">
        <f>+L51*28.3495</f>
        <v>2.0527880428532232</v>
      </c>
      <c r="N51" s="38">
        <v>56.5</v>
      </c>
      <c r="O51" s="38">
        <v>166.5</v>
      </c>
      <c r="P51" s="38">
        <f t="shared" si="15"/>
        <v>0.69659173826550824</v>
      </c>
      <c r="Q51" s="40">
        <f t="shared" si="16"/>
        <v>1.2329057314433773E-2</v>
      </c>
      <c r="R51" s="24"/>
    </row>
    <row r="52" spans="1:18" x14ac:dyDescent="0.25">
      <c r="A52" s="41">
        <v>2017</v>
      </c>
      <c r="B52" s="42">
        <v>7.3379019565831358</v>
      </c>
      <c r="C52" s="43">
        <v>8</v>
      </c>
      <c r="D52" s="42">
        <f t="shared" si="11"/>
        <v>6.7508698000564848</v>
      </c>
      <c r="E52" s="43">
        <v>18.150645928888174</v>
      </c>
      <c r="F52" s="43">
        <f t="shared" si="12"/>
        <v>5.5255433255279911</v>
      </c>
      <c r="G52" s="43">
        <v>49</v>
      </c>
      <c r="H52" s="43">
        <f>F52-(F52*G52/100)</f>
        <v>2.818027096019275</v>
      </c>
      <c r="I52" s="43">
        <v>43</v>
      </c>
      <c r="J52" s="45">
        <f t="shared" si="13"/>
        <v>78.109881349805576</v>
      </c>
      <c r="K52" s="47">
        <f>+H52-H52*I52/100</f>
        <v>1.6062754447309868</v>
      </c>
      <c r="L52" s="47">
        <f t="shared" si="14"/>
        <v>7.0412074289577506E-2</v>
      </c>
      <c r="M52" s="47">
        <f>+L52*28.3495</f>
        <v>1.9961471000723774</v>
      </c>
      <c r="N52" s="43">
        <v>56.5</v>
      </c>
      <c r="O52" s="43">
        <v>166.5</v>
      </c>
      <c r="P52" s="43">
        <f t="shared" si="15"/>
        <v>0.67737123816269862</v>
      </c>
      <c r="Q52" s="47">
        <f t="shared" si="16"/>
        <v>1.198887147190617E-2</v>
      </c>
      <c r="R52" s="24"/>
    </row>
    <row r="53" spans="1:18" x14ac:dyDescent="0.25">
      <c r="A53" s="41">
        <v>2018</v>
      </c>
      <c r="B53" s="42">
        <v>7.052613398324306</v>
      </c>
      <c r="C53" s="43">
        <v>8</v>
      </c>
      <c r="D53" s="42">
        <f t="shared" si="11"/>
        <v>6.4884043264583617</v>
      </c>
      <c r="E53" s="43">
        <v>18.150645928888174</v>
      </c>
      <c r="F53" s="43">
        <f t="shared" si="12"/>
        <v>5.3107170307282434</v>
      </c>
      <c r="G53" s="43">
        <v>49</v>
      </c>
      <c r="H53" s="43">
        <f>F53-(F53*G53/100)</f>
        <v>2.7084656856714044</v>
      </c>
      <c r="I53" s="43">
        <v>43</v>
      </c>
      <c r="J53" s="45">
        <f t="shared" si="13"/>
        <v>78.109881349805562</v>
      </c>
      <c r="K53" s="47">
        <f>+H53-H53*I53/100</f>
        <v>1.5438254408327006</v>
      </c>
      <c r="L53" s="47">
        <f t="shared" si="14"/>
        <v>6.7674539872118383E-2</v>
      </c>
      <c r="M53" s="47">
        <f>+L53*28.3495</f>
        <v>1.9185393681046201</v>
      </c>
      <c r="N53" s="43">
        <v>56.5</v>
      </c>
      <c r="O53" s="43">
        <v>166.5</v>
      </c>
      <c r="P53" s="43">
        <f t="shared" si="15"/>
        <v>0.65103588166913529</v>
      </c>
      <c r="Q53" s="47">
        <f t="shared" si="16"/>
        <v>1.1522758967595316E-2</v>
      </c>
      <c r="R53" s="24"/>
    </row>
    <row r="54" spans="1:18" ht="13.2" customHeight="1" x14ac:dyDescent="0.25">
      <c r="A54" s="41">
        <v>2019</v>
      </c>
      <c r="B54" s="42">
        <v>5.6995339973717654</v>
      </c>
      <c r="C54" s="43">
        <v>8</v>
      </c>
      <c r="D54" s="42">
        <f t="shared" si="11"/>
        <v>5.2435712775820242</v>
      </c>
      <c r="E54" s="43">
        <v>18.150645928888174</v>
      </c>
      <c r="F54" s="43">
        <f t="shared" si="12"/>
        <v>4.291829220959233</v>
      </c>
      <c r="G54" s="43">
        <v>49</v>
      </c>
      <c r="H54" s="43">
        <f>F54-(F54*G54/100)</f>
        <v>2.1888329026892088</v>
      </c>
      <c r="I54" s="43">
        <v>43</v>
      </c>
      <c r="J54" s="45">
        <f t="shared" si="13"/>
        <v>78.109881349805562</v>
      </c>
      <c r="K54" s="47">
        <f>+H54-H54*I54/100</f>
        <v>1.2476347545328492</v>
      </c>
      <c r="L54" s="47">
        <f t="shared" si="14"/>
        <v>5.4690838554864625E-2</v>
      </c>
      <c r="M54" s="47">
        <f>+L54*28.3495</f>
        <v>1.5504579276111345</v>
      </c>
      <c r="N54" s="43">
        <v>56.5</v>
      </c>
      <c r="O54" s="43">
        <v>166.5</v>
      </c>
      <c r="P54" s="43">
        <f t="shared" si="15"/>
        <v>0.52613136882900358</v>
      </c>
      <c r="Q54" s="47">
        <f t="shared" si="16"/>
        <v>9.3120596252920986E-3</v>
      </c>
      <c r="R54" s="24"/>
    </row>
    <row r="55" spans="1:18" ht="13.8" customHeight="1" x14ac:dyDescent="0.25">
      <c r="A55" s="41">
        <v>2020</v>
      </c>
      <c r="B55" s="42">
        <v>5.3615786998692929</v>
      </c>
      <c r="C55" s="43">
        <v>8</v>
      </c>
      <c r="D55" s="42">
        <f t="shared" si="11"/>
        <v>4.9326524038797492</v>
      </c>
      <c r="E55" s="43">
        <v>18.150645928888174</v>
      </c>
      <c r="F55" s="43">
        <f t="shared" si="12"/>
        <v>4.0373441311487444</v>
      </c>
      <c r="G55" s="43">
        <v>49</v>
      </c>
      <c r="H55" s="43">
        <f t="shared" ref="H55:H56" si="17">F55-(F55*G55/100)</f>
        <v>2.0590455068858597</v>
      </c>
      <c r="I55" s="43">
        <v>43</v>
      </c>
      <c r="J55" s="45">
        <f t="shared" si="13"/>
        <v>78.109881349805576</v>
      </c>
      <c r="K55" s="47">
        <f t="shared" ref="K55:K56" si="18">+H55-H55*I55/100</f>
        <v>1.1736559389249401</v>
      </c>
      <c r="L55" s="47">
        <f t="shared" si="14"/>
        <v>5.1447931569312447E-2</v>
      </c>
      <c r="M55" s="47">
        <f t="shared" ref="M55:M56" si="19">+L55*28.3495</f>
        <v>1.4585231360242232</v>
      </c>
      <c r="N55" s="43">
        <v>56.5</v>
      </c>
      <c r="O55" s="43">
        <v>166.5</v>
      </c>
      <c r="P55" s="43">
        <f t="shared" si="15"/>
        <v>0.49493427738960127</v>
      </c>
      <c r="Q55" s="47">
        <f t="shared" si="16"/>
        <v>8.7598987148601992E-3</v>
      </c>
      <c r="R55" s="24"/>
    </row>
    <row r="56" spans="1:18" ht="13.8" customHeight="1" thickBot="1" x14ac:dyDescent="0.3">
      <c r="A56" s="132">
        <v>2021</v>
      </c>
      <c r="B56" s="160">
        <v>5.1623288990068588</v>
      </c>
      <c r="C56" s="134">
        <v>8</v>
      </c>
      <c r="D56" s="133">
        <f t="shared" si="11"/>
        <v>4.7493425870863097</v>
      </c>
      <c r="E56" s="145">
        <v>18.150645928888174</v>
      </c>
      <c r="F56" s="134">
        <f t="shared" si="12"/>
        <v>3.8873062301543762</v>
      </c>
      <c r="G56" s="145">
        <v>49</v>
      </c>
      <c r="H56" s="134">
        <f t="shared" si="17"/>
        <v>1.9825261773787319</v>
      </c>
      <c r="I56" s="134">
        <v>43</v>
      </c>
      <c r="J56" s="135">
        <f t="shared" si="13"/>
        <v>78.109881349805576</v>
      </c>
      <c r="K56" s="136">
        <f t="shared" si="18"/>
        <v>1.1300399211058771</v>
      </c>
      <c r="L56" s="136">
        <f t="shared" si="14"/>
        <v>4.9535996541627492E-2</v>
      </c>
      <c r="M56" s="136">
        <f t="shared" si="19"/>
        <v>1.4043207339568686</v>
      </c>
      <c r="N56" s="145">
        <v>56.5</v>
      </c>
      <c r="O56" s="134">
        <v>166.5</v>
      </c>
      <c r="P56" s="134">
        <f t="shared" si="15"/>
        <v>0.47654127008145997</v>
      </c>
      <c r="Q56" s="136">
        <f t="shared" si="16"/>
        <v>8.4343587625037159E-3</v>
      </c>
      <c r="R56" s="24"/>
    </row>
    <row r="57" spans="1:18" ht="15" customHeight="1" thickTop="1" x14ac:dyDescent="0.25">
      <c r="A57" s="131"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119</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s="75" customFormat="1" x14ac:dyDescent="0.25">
      <c r="A5" s="19">
        <v>1970</v>
      </c>
      <c r="B5" s="70">
        <v>0.49743479702709559</v>
      </c>
      <c r="C5" s="71">
        <v>8</v>
      </c>
      <c r="D5" s="20">
        <f t="shared" ref="D5:D46" si="0">+B5-B5*(C5/100)</f>
        <v>0.45764001326492793</v>
      </c>
      <c r="E5" s="71">
        <v>3.8721252909784472</v>
      </c>
      <c r="F5" s="21">
        <f t="shared" ref="F5:F46" si="1">+(D5-D5*(E5)/100)</f>
        <v>0.43991961856965955</v>
      </c>
      <c r="G5" s="71">
        <v>9</v>
      </c>
      <c r="H5" s="71">
        <f>F5-(F5*G5/100)</f>
        <v>0.40032685289839021</v>
      </c>
      <c r="I5" s="71">
        <v>51</v>
      </c>
      <c r="J5" s="22">
        <f t="shared" ref="J5:J46" si="2">100-(K5/B5*100)</f>
        <v>60.565654213867504</v>
      </c>
      <c r="K5" s="23">
        <f>+H5-H5*I5/100</f>
        <v>0.19616015792021121</v>
      </c>
      <c r="L5" s="23">
        <f t="shared" ref="L5:L46" si="3">+(K5/365)*16</f>
        <v>8.5988014430777512E-3</v>
      </c>
      <c r="M5" s="23">
        <f t="shared" ref="M5:M18" si="4">+L5*28.3495</f>
        <v>0.2437717215105327</v>
      </c>
      <c r="N5" s="71">
        <v>85</v>
      </c>
      <c r="O5" s="71">
        <v>154.5</v>
      </c>
      <c r="P5" s="21">
        <f t="shared" ref="P5:P46" si="5">+Q5*N5</f>
        <v>0.13411389209317331</v>
      </c>
      <c r="Q5" s="23">
        <f t="shared" ref="Q5:Q46" si="6">+M5/O5</f>
        <v>1.5778104952138038E-3</v>
      </c>
      <c r="R5" s="74"/>
    </row>
    <row r="6" spans="1:22" s="75" customFormat="1" x14ac:dyDescent="0.25">
      <c r="A6" s="25">
        <v>1971</v>
      </c>
      <c r="B6" s="76">
        <v>0.66743394282026969</v>
      </c>
      <c r="C6" s="77">
        <v>8</v>
      </c>
      <c r="D6" s="26">
        <f t="shared" si="0"/>
        <v>0.61403922739464811</v>
      </c>
      <c r="E6" s="77">
        <v>3.8721252909784472</v>
      </c>
      <c r="F6" s="27">
        <f t="shared" si="1"/>
        <v>0.59026285917417132</v>
      </c>
      <c r="G6" s="77">
        <v>9</v>
      </c>
      <c r="H6" s="77">
        <f t="shared" ref="H6:H51" si="7">F6-(F6*G6/100)</f>
        <v>0.53713920184849595</v>
      </c>
      <c r="I6" s="77">
        <v>51</v>
      </c>
      <c r="J6" s="28">
        <f t="shared" si="2"/>
        <v>60.565654213867504</v>
      </c>
      <c r="K6" s="29">
        <f t="shared" ref="K6:K51" si="8">+H6-H6*I6/100</f>
        <v>0.26319820890576301</v>
      </c>
      <c r="L6" s="29">
        <f t="shared" si="3"/>
        <v>1.1537455732855365E-2</v>
      </c>
      <c r="M6" s="29">
        <f t="shared" si="4"/>
        <v>0.32708110129858314</v>
      </c>
      <c r="N6" s="77">
        <v>85</v>
      </c>
      <c r="O6" s="77">
        <v>154.5</v>
      </c>
      <c r="P6" s="27">
        <f t="shared" si="5"/>
        <v>0.17994753145876743</v>
      </c>
      <c r="Q6" s="29">
        <f t="shared" si="6"/>
        <v>2.117029781867852E-3</v>
      </c>
      <c r="R6" s="74"/>
    </row>
    <row r="7" spans="1:22" s="75" customFormat="1" x14ac:dyDescent="0.25">
      <c r="A7" s="25">
        <v>1972</v>
      </c>
      <c r="B7" s="76">
        <v>0.37971185730075846</v>
      </c>
      <c r="C7" s="77">
        <v>8</v>
      </c>
      <c r="D7" s="26">
        <f t="shared" si="0"/>
        <v>0.34933490871669776</v>
      </c>
      <c r="E7" s="77">
        <v>3.8721252909784472</v>
      </c>
      <c r="F7" s="27">
        <f t="shared" si="1"/>
        <v>0.33580822336606203</v>
      </c>
      <c r="G7" s="77">
        <v>9</v>
      </c>
      <c r="H7" s="77">
        <f t="shared" si="7"/>
        <v>0.30558548326311646</v>
      </c>
      <c r="I7" s="77">
        <v>51</v>
      </c>
      <c r="J7" s="28">
        <f t="shared" si="2"/>
        <v>60.565654213867504</v>
      </c>
      <c r="K7" s="29">
        <f t="shared" si="8"/>
        <v>0.14973688679892708</v>
      </c>
      <c r="L7" s="29">
        <f t="shared" si="3"/>
        <v>6.5638087363913238E-3</v>
      </c>
      <c r="M7" s="29">
        <f t="shared" si="4"/>
        <v>0.18608069577232583</v>
      </c>
      <c r="N7" s="77">
        <v>85</v>
      </c>
      <c r="O7" s="77">
        <v>154.5</v>
      </c>
      <c r="P7" s="27">
        <f t="shared" si="5"/>
        <v>0.10237449281972619</v>
      </c>
      <c r="Q7" s="29">
        <f t="shared" si="6"/>
        <v>1.2044057978791317E-3</v>
      </c>
      <c r="R7" s="74"/>
    </row>
    <row r="8" spans="1:22" s="75" customFormat="1" x14ac:dyDescent="0.25">
      <c r="A8" s="25">
        <v>1973</v>
      </c>
      <c r="B8" s="76">
        <v>0.72955844253901414</v>
      </c>
      <c r="C8" s="77">
        <v>8</v>
      </c>
      <c r="D8" s="26">
        <f t="shared" si="0"/>
        <v>0.67119376713589296</v>
      </c>
      <c r="E8" s="77">
        <v>3.8721252909784472</v>
      </c>
      <c r="F8" s="27">
        <f t="shared" si="1"/>
        <v>0.64520430352715308</v>
      </c>
      <c r="G8" s="77">
        <v>9</v>
      </c>
      <c r="H8" s="77">
        <f t="shared" si="7"/>
        <v>0.58713591620970929</v>
      </c>
      <c r="I8" s="77">
        <v>51</v>
      </c>
      <c r="J8" s="28">
        <f t="shared" si="2"/>
        <v>60.565654213867511</v>
      </c>
      <c r="K8" s="29">
        <f t="shared" si="8"/>
        <v>0.28769659894275756</v>
      </c>
      <c r="L8" s="29">
        <f t="shared" si="3"/>
        <v>1.2611357761874303E-2</v>
      </c>
      <c r="M8" s="29">
        <f t="shared" si="4"/>
        <v>0.35752568687025554</v>
      </c>
      <c r="N8" s="77">
        <v>85</v>
      </c>
      <c r="O8" s="77">
        <v>154.5</v>
      </c>
      <c r="P8" s="27">
        <f t="shared" si="5"/>
        <v>0.1966969798315322</v>
      </c>
      <c r="Q8" s="29">
        <f t="shared" si="6"/>
        <v>2.3140821156650846E-3</v>
      </c>
      <c r="R8" s="74"/>
    </row>
    <row r="9" spans="1:22" s="75" customFormat="1" x14ac:dyDescent="0.25">
      <c r="A9" s="25">
        <v>1974</v>
      </c>
      <c r="B9" s="76">
        <v>0.57562636191046235</v>
      </c>
      <c r="C9" s="77">
        <v>8</v>
      </c>
      <c r="D9" s="26">
        <f t="shared" si="0"/>
        <v>0.52957625295762534</v>
      </c>
      <c r="E9" s="77">
        <v>3.8721252909784472</v>
      </c>
      <c r="F9" s="27">
        <f t="shared" si="1"/>
        <v>0.50907039693183709</v>
      </c>
      <c r="G9" s="77">
        <v>9</v>
      </c>
      <c r="H9" s="77">
        <f t="shared" si="7"/>
        <v>0.46325406120797175</v>
      </c>
      <c r="I9" s="77">
        <v>51</v>
      </c>
      <c r="J9" s="28">
        <f t="shared" si="2"/>
        <v>60.565654213867511</v>
      </c>
      <c r="K9" s="29">
        <f t="shared" si="8"/>
        <v>0.22699448999190616</v>
      </c>
      <c r="L9" s="29">
        <f t="shared" si="3"/>
        <v>9.9504433969054753E-3</v>
      </c>
      <c r="M9" s="29">
        <f t="shared" si="4"/>
        <v>0.28209009508057176</v>
      </c>
      <c r="N9" s="77">
        <v>85</v>
      </c>
      <c r="O9" s="77">
        <v>154.5</v>
      </c>
      <c r="P9" s="27">
        <f t="shared" si="5"/>
        <v>0.15519519794076764</v>
      </c>
      <c r="Q9" s="29">
        <f t="shared" si="6"/>
        <v>1.8258258581266781E-3</v>
      </c>
      <c r="R9" s="74"/>
    </row>
    <row r="10" spans="1:22" s="75" customFormat="1" x14ac:dyDescent="0.25">
      <c r="A10" s="25">
        <v>1975</v>
      </c>
      <c r="B10" s="76">
        <v>0.69453126085205097</v>
      </c>
      <c r="C10" s="77">
        <v>8</v>
      </c>
      <c r="D10" s="26">
        <f t="shared" si="0"/>
        <v>0.63896875998388691</v>
      </c>
      <c r="E10" s="77">
        <v>3.8721252909784472</v>
      </c>
      <c r="F10" s="27">
        <f t="shared" si="1"/>
        <v>0.61422708902709944</v>
      </c>
      <c r="G10" s="77">
        <v>9</v>
      </c>
      <c r="H10" s="77">
        <f t="shared" si="7"/>
        <v>0.55894665101466046</v>
      </c>
      <c r="I10" s="77">
        <v>51</v>
      </c>
      <c r="J10" s="28">
        <f t="shared" si="2"/>
        <v>60.565654213867518</v>
      </c>
      <c r="K10" s="29">
        <f t="shared" si="8"/>
        <v>0.27388385899718359</v>
      </c>
      <c r="L10" s="29">
        <f t="shared" si="3"/>
        <v>1.2005867791657363E-2</v>
      </c>
      <c r="M10" s="29">
        <f t="shared" si="4"/>
        <v>0.34036034895959039</v>
      </c>
      <c r="N10" s="77">
        <v>85</v>
      </c>
      <c r="O10" s="77">
        <v>154.5</v>
      </c>
      <c r="P10" s="27">
        <f t="shared" si="5"/>
        <v>0.18725326641789763</v>
      </c>
      <c r="Q10" s="29">
        <f t="shared" si="6"/>
        <v>2.2029796049164428E-3</v>
      </c>
      <c r="R10" s="74"/>
    </row>
    <row r="11" spans="1:22" s="75" customFormat="1" x14ac:dyDescent="0.25">
      <c r="A11" s="19">
        <v>1976</v>
      </c>
      <c r="B11" s="70">
        <v>0.82005182654161024</v>
      </c>
      <c r="C11" s="71">
        <v>8</v>
      </c>
      <c r="D11" s="20">
        <f t="shared" si="0"/>
        <v>0.75444768041828136</v>
      </c>
      <c r="E11" s="71">
        <v>3.8721252909784472</v>
      </c>
      <c r="F11" s="21">
        <f t="shared" si="1"/>
        <v>0.72523452097760488</v>
      </c>
      <c r="G11" s="71">
        <v>9</v>
      </c>
      <c r="H11" s="71">
        <f t="shared" si="7"/>
        <v>0.65996341408962045</v>
      </c>
      <c r="I11" s="71">
        <v>51</v>
      </c>
      <c r="J11" s="22">
        <f t="shared" si="2"/>
        <v>60.565654213867511</v>
      </c>
      <c r="K11" s="23">
        <f t="shared" si="8"/>
        <v>0.32338207290391402</v>
      </c>
      <c r="L11" s="23">
        <f t="shared" si="3"/>
        <v>1.4175652510856505E-2</v>
      </c>
      <c r="M11" s="23">
        <f t="shared" si="4"/>
        <v>0.40187266085652645</v>
      </c>
      <c r="N11" s="71">
        <v>85</v>
      </c>
      <c r="O11" s="71">
        <v>154.5</v>
      </c>
      <c r="P11" s="21">
        <f t="shared" si="5"/>
        <v>0.22109499140973948</v>
      </c>
      <c r="Q11" s="23">
        <f t="shared" si="6"/>
        <v>2.6011175459969352E-3</v>
      </c>
      <c r="R11" s="74"/>
    </row>
    <row r="12" spans="1:22" s="75" customFormat="1" x14ac:dyDescent="0.25">
      <c r="A12" s="19">
        <v>1977</v>
      </c>
      <c r="B12" s="70">
        <v>0.63022443799690331</v>
      </c>
      <c r="C12" s="71">
        <v>8</v>
      </c>
      <c r="D12" s="20">
        <f t="shared" si="0"/>
        <v>0.57980648295715109</v>
      </c>
      <c r="E12" s="71">
        <v>3.8721252909784472</v>
      </c>
      <c r="F12" s="21">
        <f t="shared" si="1"/>
        <v>0.55735564949183458</v>
      </c>
      <c r="G12" s="71">
        <v>9</v>
      </c>
      <c r="H12" s="71">
        <f t="shared" si="7"/>
        <v>0.50719364103756948</v>
      </c>
      <c r="I12" s="71">
        <v>51</v>
      </c>
      <c r="J12" s="22">
        <f t="shared" si="2"/>
        <v>60.565654213867504</v>
      </c>
      <c r="K12" s="23">
        <f t="shared" si="8"/>
        <v>0.24852488410840906</v>
      </c>
      <c r="L12" s="23">
        <f t="shared" si="3"/>
        <v>1.0894241495163137E-2</v>
      </c>
      <c r="M12" s="23">
        <f t="shared" si="4"/>
        <v>0.30884629926712731</v>
      </c>
      <c r="N12" s="71">
        <v>85</v>
      </c>
      <c r="O12" s="71">
        <v>154.5</v>
      </c>
      <c r="P12" s="21">
        <f t="shared" si="5"/>
        <v>0.16991543972625126</v>
      </c>
      <c r="Q12" s="23">
        <f t="shared" si="6"/>
        <v>1.9990051732500149E-3</v>
      </c>
      <c r="R12" s="74"/>
    </row>
    <row r="13" spans="1:22" s="75" customFormat="1" x14ac:dyDescent="0.25">
      <c r="A13" s="19">
        <v>1978</v>
      </c>
      <c r="B13" s="70">
        <v>0.53193162162769281</v>
      </c>
      <c r="C13" s="71">
        <v>8</v>
      </c>
      <c r="D13" s="20">
        <f t="shared" si="0"/>
        <v>0.48937709189747736</v>
      </c>
      <c r="E13" s="71">
        <v>3.8721252909784472</v>
      </c>
      <c r="F13" s="21">
        <f t="shared" si="1"/>
        <v>0.47042779775386029</v>
      </c>
      <c r="G13" s="71">
        <v>9</v>
      </c>
      <c r="H13" s="71">
        <f t="shared" si="7"/>
        <v>0.42808929595601286</v>
      </c>
      <c r="I13" s="71">
        <v>51</v>
      </c>
      <c r="J13" s="22">
        <f t="shared" si="2"/>
        <v>60.565654213867511</v>
      </c>
      <c r="K13" s="23">
        <f t="shared" si="8"/>
        <v>0.2097637550184463</v>
      </c>
      <c r="L13" s="23">
        <f t="shared" si="3"/>
        <v>9.1951235076579204E-3</v>
      </c>
      <c r="M13" s="23">
        <f t="shared" si="4"/>
        <v>0.26067715388034818</v>
      </c>
      <c r="N13" s="71">
        <v>85</v>
      </c>
      <c r="O13" s="71">
        <v>154.5</v>
      </c>
      <c r="P13" s="21">
        <f t="shared" si="5"/>
        <v>0.14341461540342779</v>
      </c>
      <c r="Q13" s="23">
        <f t="shared" si="6"/>
        <v>1.6872307694520917E-3</v>
      </c>
      <c r="R13" s="74"/>
    </row>
    <row r="14" spans="1:22" s="75" customFormat="1" x14ac:dyDescent="0.25">
      <c r="A14" s="19">
        <v>1979</v>
      </c>
      <c r="B14" s="70">
        <v>0.67539046010975079</v>
      </c>
      <c r="C14" s="71">
        <v>8</v>
      </c>
      <c r="D14" s="20">
        <f t="shared" si="0"/>
        <v>0.62135922330097071</v>
      </c>
      <c r="E14" s="71">
        <v>3.8721252909784472</v>
      </c>
      <c r="F14" s="21">
        <f t="shared" si="1"/>
        <v>0.59729941566770661</v>
      </c>
      <c r="G14" s="71">
        <v>9</v>
      </c>
      <c r="H14" s="71">
        <f t="shared" si="7"/>
        <v>0.54354246825761299</v>
      </c>
      <c r="I14" s="71">
        <v>51</v>
      </c>
      <c r="J14" s="22">
        <f t="shared" si="2"/>
        <v>60.565654213867511</v>
      </c>
      <c r="K14" s="23">
        <f t="shared" si="8"/>
        <v>0.26633580944623036</v>
      </c>
      <c r="L14" s="23">
        <f t="shared" si="3"/>
        <v>1.1674994386684071E-2</v>
      </c>
      <c r="M14" s="23">
        <f t="shared" si="4"/>
        <v>0.33098025336530007</v>
      </c>
      <c r="N14" s="71">
        <v>85</v>
      </c>
      <c r="O14" s="71">
        <v>154.5</v>
      </c>
      <c r="P14" s="21">
        <f t="shared" si="5"/>
        <v>0.18209269602621686</v>
      </c>
      <c r="Q14" s="23">
        <f t="shared" si="6"/>
        <v>2.1422670120731396E-3</v>
      </c>
      <c r="R14" s="74"/>
    </row>
    <row r="15" spans="1:22" x14ac:dyDescent="0.25">
      <c r="A15" s="19">
        <v>1980</v>
      </c>
      <c r="B15" s="70">
        <v>0.6859120170731493</v>
      </c>
      <c r="C15" s="21">
        <v>8</v>
      </c>
      <c r="D15" s="20">
        <f t="shared" si="0"/>
        <v>0.63103905570729735</v>
      </c>
      <c r="E15" s="71">
        <v>3.8721252909784472</v>
      </c>
      <c r="F15" s="21">
        <f t="shared" si="1"/>
        <v>0.60660443283530352</v>
      </c>
      <c r="G15" s="71">
        <v>9</v>
      </c>
      <c r="H15" s="71">
        <f t="shared" si="7"/>
        <v>0.55201003388012615</v>
      </c>
      <c r="I15" s="71">
        <v>51</v>
      </c>
      <c r="J15" s="22">
        <f t="shared" si="2"/>
        <v>60.565654213867518</v>
      </c>
      <c r="K15" s="23">
        <f t="shared" si="8"/>
        <v>0.27048491660126178</v>
      </c>
      <c r="L15" s="23">
        <f t="shared" si="3"/>
        <v>1.1856873056493668E-2</v>
      </c>
      <c r="M15" s="23">
        <f t="shared" si="4"/>
        <v>0.33613642271506722</v>
      </c>
      <c r="N15" s="71">
        <v>85</v>
      </c>
      <c r="O15" s="71">
        <v>154.5</v>
      </c>
      <c r="P15" s="21">
        <f t="shared" si="5"/>
        <v>0.18492942350019878</v>
      </c>
      <c r="Q15" s="23">
        <f t="shared" si="6"/>
        <v>2.175640276472927E-3</v>
      </c>
      <c r="R15" s="24"/>
    </row>
    <row r="16" spans="1:22" x14ac:dyDescent="0.25">
      <c r="A16" s="25">
        <v>1981</v>
      </c>
      <c r="B16" s="76">
        <v>0.52920866562883195</v>
      </c>
      <c r="C16" s="27">
        <v>8</v>
      </c>
      <c r="D16" s="26">
        <f t="shared" si="0"/>
        <v>0.48687197237852542</v>
      </c>
      <c r="E16" s="77">
        <v>3.8721252909784472</v>
      </c>
      <c r="F16" s="27">
        <f t="shared" si="1"/>
        <v>0.46801967960137092</v>
      </c>
      <c r="G16" s="77">
        <v>9</v>
      </c>
      <c r="H16" s="77">
        <f t="shared" si="7"/>
        <v>0.42589790843724751</v>
      </c>
      <c r="I16" s="77">
        <v>51</v>
      </c>
      <c r="J16" s="28">
        <f t="shared" si="2"/>
        <v>60.565654213867518</v>
      </c>
      <c r="K16" s="29">
        <f t="shared" si="8"/>
        <v>0.20868997513425125</v>
      </c>
      <c r="L16" s="29">
        <f t="shared" si="3"/>
        <v>9.1480537045151231E-3</v>
      </c>
      <c r="M16" s="29">
        <f t="shared" si="4"/>
        <v>0.25934274849615147</v>
      </c>
      <c r="N16" s="77">
        <v>85</v>
      </c>
      <c r="O16" s="77">
        <v>154.5</v>
      </c>
      <c r="P16" s="27">
        <f t="shared" si="5"/>
        <v>0.1426804765189183</v>
      </c>
      <c r="Q16" s="29">
        <f t="shared" si="6"/>
        <v>1.6785938413990387E-3</v>
      </c>
      <c r="R16" s="24"/>
    </row>
    <row r="17" spans="1:18" x14ac:dyDescent="0.25">
      <c r="A17" s="25">
        <v>1982</v>
      </c>
      <c r="B17" s="76">
        <v>0.51940668768411813</v>
      </c>
      <c r="C17" s="27">
        <v>8</v>
      </c>
      <c r="D17" s="26">
        <f t="shared" si="0"/>
        <v>0.47785415266938869</v>
      </c>
      <c r="E17" s="77">
        <v>3.8721252909784472</v>
      </c>
      <c r="F17" s="27">
        <f t="shared" si="1"/>
        <v>0.45935104116988651</v>
      </c>
      <c r="G17" s="77">
        <v>9</v>
      </c>
      <c r="H17" s="77">
        <f t="shared" si="7"/>
        <v>0.41800944746459673</v>
      </c>
      <c r="I17" s="77">
        <v>51</v>
      </c>
      <c r="J17" s="28">
        <f t="shared" si="2"/>
        <v>60.565654213867511</v>
      </c>
      <c r="K17" s="29">
        <f t="shared" si="8"/>
        <v>0.20482462925765238</v>
      </c>
      <c r="L17" s="29">
        <f t="shared" si="3"/>
        <v>8.9786138852669534E-3</v>
      </c>
      <c r="M17" s="29">
        <f t="shared" si="4"/>
        <v>0.25453921434037546</v>
      </c>
      <c r="N17" s="77">
        <v>85</v>
      </c>
      <c r="O17" s="77">
        <v>154.5</v>
      </c>
      <c r="P17" s="27">
        <f t="shared" si="5"/>
        <v>0.14003775546234248</v>
      </c>
      <c r="Q17" s="29">
        <f t="shared" si="6"/>
        <v>1.6475030054393233E-3</v>
      </c>
      <c r="R17" s="24"/>
    </row>
    <row r="18" spans="1:18" x14ac:dyDescent="0.25">
      <c r="A18" s="25">
        <v>1983</v>
      </c>
      <c r="B18" s="76">
        <v>0.72853137123517431</v>
      </c>
      <c r="C18" s="27">
        <v>8</v>
      </c>
      <c r="D18" s="26">
        <f t="shared" si="0"/>
        <v>0.67024886153636032</v>
      </c>
      <c r="E18" s="77">
        <v>3.8721252909784472</v>
      </c>
      <c r="F18" s="27">
        <f t="shared" si="1"/>
        <v>0.64429598585631576</v>
      </c>
      <c r="G18" s="77">
        <v>9</v>
      </c>
      <c r="H18" s="77">
        <f t="shared" si="7"/>
        <v>0.58630934712924732</v>
      </c>
      <c r="I18" s="77">
        <v>51</v>
      </c>
      <c r="J18" s="28">
        <f t="shared" si="2"/>
        <v>60.565654213867511</v>
      </c>
      <c r="K18" s="29">
        <f t="shared" si="8"/>
        <v>0.28729158009333122</v>
      </c>
      <c r="L18" s="29">
        <f t="shared" si="3"/>
        <v>1.2593603510940547E-2</v>
      </c>
      <c r="M18" s="29">
        <f t="shared" si="4"/>
        <v>0.35702236273340904</v>
      </c>
      <c r="N18" s="77">
        <v>85</v>
      </c>
      <c r="O18" s="77">
        <v>154.5</v>
      </c>
      <c r="P18" s="27">
        <f t="shared" si="5"/>
        <v>0.1964200701122315</v>
      </c>
      <c r="Q18" s="29">
        <f t="shared" si="6"/>
        <v>2.3108243542615471E-3</v>
      </c>
      <c r="R18" s="24"/>
    </row>
    <row r="19" spans="1:18" x14ac:dyDescent="0.25">
      <c r="A19" s="25">
        <v>1984</v>
      </c>
      <c r="B19" s="76">
        <v>0.70235415573645632</v>
      </c>
      <c r="C19" s="27">
        <v>8</v>
      </c>
      <c r="D19" s="26">
        <f t="shared" si="0"/>
        <v>0.6461658232775398</v>
      </c>
      <c r="E19" s="77">
        <v>3.8721252909784472</v>
      </c>
      <c r="F19" s="27">
        <f t="shared" si="1"/>
        <v>0.62114547301275103</v>
      </c>
      <c r="G19" s="77">
        <v>9</v>
      </c>
      <c r="H19" s="77">
        <f t="shared" si="7"/>
        <v>0.56524238044160346</v>
      </c>
      <c r="I19" s="77">
        <v>51</v>
      </c>
      <c r="J19" s="28">
        <f t="shared" si="2"/>
        <v>60.565654213867511</v>
      </c>
      <c r="K19" s="29">
        <f t="shared" si="8"/>
        <v>0.27696876641638568</v>
      </c>
      <c r="L19" s="29">
        <f t="shared" si="3"/>
        <v>1.2141096610033346E-2</v>
      </c>
      <c r="M19" s="29">
        <f t="shared" ref="M19:M37" si="9">+L19*28.3495</f>
        <v>0.34419401834614033</v>
      </c>
      <c r="N19" s="77">
        <v>85</v>
      </c>
      <c r="O19" s="77">
        <v>154.5</v>
      </c>
      <c r="P19" s="27">
        <f t="shared" si="5"/>
        <v>0.18936240491535231</v>
      </c>
      <c r="Q19" s="29">
        <f t="shared" si="6"/>
        <v>2.2277929990041447E-3</v>
      </c>
      <c r="R19" s="24"/>
    </row>
    <row r="20" spans="1:18" x14ac:dyDescent="0.25">
      <c r="A20" s="25">
        <v>1985</v>
      </c>
      <c r="B20" s="76">
        <v>0.42312111579847855</v>
      </c>
      <c r="C20" s="27">
        <v>8</v>
      </c>
      <c r="D20" s="26">
        <f t="shared" si="0"/>
        <v>0.38927142653460028</v>
      </c>
      <c r="E20" s="77">
        <v>3.8721252909784472</v>
      </c>
      <c r="F20" s="27">
        <f t="shared" si="1"/>
        <v>0.37419834917720146</v>
      </c>
      <c r="G20" s="77">
        <v>9</v>
      </c>
      <c r="H20" s="77">
        <f t="shared" si="7"/>
        <v>0.34052049775125331</v>
      </c>
      <c r="I20" s="77">
        <v>51</v>
      </c>
      <c r="J20" s="28">
        <f t="shared" si="2"/>
        <v>60.565654213867504</v>
      </c>
      <c r="K20" s="29">
        <f t="shared" si="8"/>
        <v>0.16685504389811412</v>
      </c>
      <c r="L20" s="29">
        <f t="shared" si="3"/>
        <v>7.3141937051228109E-3</v>
      </c>
      <c r="M20" s="29">
        <f t="shared" si="9"/>
        <v>0.20735373444337912</v>
      </c>
      <c r="N20" s="77">
        <v>85</v>
      </c>
      <c r="O20" s="77">
        <v>154.5</v>
      </c>
      <c r="P20" s="27">
        <f t="shared" si="5"/>
        <v>0.11407810632807265</v>
      </c>
      <c r="Q20" s="29">
        <f t="shared" si="6"/>
        <v>1.3420953685655606E-3</v>
      </c>
      <c r="R20" s="24"/>
    </row>
    <row r="21" spans="1:18" x14ac:dyDescent="0.25">
      <c r="A21" s="19">
        <v>1986</v>
      </c>
      <c r="B21" s="70">
        <v>0.48867447049877205</v>
      </c>
      <c r="C21" s="21">
        <v>8</v>
      </c>
      <c r="D21" s="20">
        <f t="shared" si="0"/>
        <v>0.4495805128588703</v>
      </c>
      <c r="E21" s="71">
        <v>3.8721252909784498</v>
      </c>
      <c r="F21" s="21">
        <f t="shared" si="1"/>
        <v>0.43217219211715135</v>
      </c>
      <c r="G21" s="71">
        <v>9</v>
      </c>
      <c r="H21" s="71">
        <f t="shared" si="7"/>
        <v>0.39327669482660771</v>
      </c>
      <c r="I21" s="71">
        <v>51</v>
      </c>
      <c r="J21" s="22">
        <f t="shared" si="2"/>
        <v>60.565654213867511</v>
      </c>
      <c r="K21" s="23">
        <f t="shared" si="8"/>
        <v>0.19270558046503777</v>
      </c>
      <c r="L21" s="23">
        <f t="shared" si="3"/>
        <v>8.4473679107961771E-3</v>
      </c>
      <c r="M21" s="23">
        <f t="shared" si="9"/>
        <v>0.2394786565871162</v>
      </c>
      <c r="N21" s="71">
        <v>85</v>
      </c>
      <c r="O21" s="71">
        <v>154.5</v>
      </c>
      <c r="P21" s="21">
        <f t="shared" si="5"/>
        <v>0.13175201171459466</v>
      </c>
      <c r="Q21" s="23">
        <f t="shared" si="6"/>
        <v>1.5500236672305256E-3</v>
      </c>
      <c r="R21" s="24"/>
    </row>
    <row r="22" spans="1:18" x14ac:dyDescent="0.25">
      <c r="A22" s="19">
        <v>1987</v>
      </c>
      <c r="B22" s="70">
        <v>0.71654503220704757</v>
      </c>
      <c r="C22" s="21">
        <v>8</v>
      </c>
      <c r="D22" s="20">
        <f t="shared" si="0"/>
        <v>0.6592214296304838</v>
      </c>
      <c r="E22" s="71">
        <v>3.8721252909784472</v>
      </c>
      <c r="F22" s="21">
        <f t="shared" si="1"/>
        <v>0.63369554993021215</v>
      </c>
      <c r="G22" s="71">
        <v>9</v>
      </c>
      <c r="H22" s="71">
        <f t="shared" si="7"/>
        <v>0.57666295043649307</v>
      </c>
      <c r="I22" s="71">
        <v>51</v>
      </c>
      <c r="J22" s="22">
        <f t="shared" si="2"/>
        <v>60.565654213867496</v>
      </c>
      <c r="K22" s="23">
        <f t="shared" si="8"/>
        <v>0.28256484571388163</v>
      </c>
      <c r="L22" s="23">
        <f t="shared" si="3"/>
        <v>1.2386404195677003E-2</v>
      </c>
      <c r="M22" s="23">
        <f t="shared" si="9"/>
        <v>0.35114836574534519</v>
      </c>
      <c r="N22" s="71">
        <v>85</v>
      </c>
      <c r="O22" s="71">
        <v>154.5</v>
      </c>
      <c r="P22" s="21">
        <f t="shared" si="5"/>
        <v>0.19318842128384689</v>
      </c>
      <c r="Q22" s="23">
        <f t="shared" si="6"/>
        <v>2.2728049562805515E-3</v>
      </c>
      <c r="R22" s="24"/>
    </row>
    <row r="23" spans="1:18" x14ac:dyDescent="0.25">
      <c r="A23" s="19">
        <v>1988</v>
      </c>
      <c r="B23" s="70">
        <v>0.51775153966394716</v>
      </c>
      <c r="C23" s="21">
        <v>8</v>
      </c>
      <c r="D23" s="20">
        <f t="shared" si="0"/>
        <v>0.47633141649083138</v>
      </c>
      <c r="E23" s="71">
        <v>3.8721252909784472</v>
      </c>
      <c r="F23" s="21">
        <f t="shared" si="1"/>
        <v>0.45788726724401402</v>
      </c>
      <c r="G23" s="71">
        <v>9</v>
      </c>
      <c r="H23" s="71">
        <f t="shared" si="7"/>
        <v>0.41667741319205276</v>
      </c>
      <c r="I23" s="71">
        <v>51</v>
      </c>
      <c r="J23" s="22">
        <f t="shared" si="2"/>
        <v>60.565654213867504</v>
      </c>
      <c r="K23" s="23">
        <f t="shared" si="8"/>
        <v>0.20417193246410587</v>
      </c>
      <c r="L23" s="23">
        <f t="shared" si="3"/>
        <v>8.9500025189745043E-3</v>
      </c>
      <c r="M23" s="23">
        <f t="shared" si="9"/>
        <v>0.25372809641166771</v>
      </c>
      <c r="N23" s="71">
        <v>85</v>
      </c>
      <c r="O23" s="71">
        <v>154.5</v>
      </c>
      <c r="P23" s="21">
        <f t="shared" si="5"/>
        <v>0.13959150935269743</v>
      </c>
      <c r="Q23" s="23">
        <f t="shared" si="6"/>
        <v>1.6422530512082052E-3</v>
      </c>
      <c r="R23" s="24"/>
    </row>
    <row r="24" spans="1:18" x14ac:dyDescent="0.25">
      <c r="A24" s="19">
        <v>1989</v>
      </c>
      <c r="B24" s="70">
        <v>0.53823855228792516</v>
      </c>
      <c r="C24" s="21">
        <v>8</v>
      </c>
      <c r="D24" s="20">
        <f t="shared" si="0"/>
        <v>0.49517946810489116</v>
      </c>
      <c r="E24" s="71">
        <v>3.8721252909784472</v>
      </c>
      <c r="F24" s="21">
        <f t="shared" si="1"/>
        <v>0.47600549868466913</v>
      </c>
      <c r="G24" s="71">
        <v>9</v>
      </c>
      <c r="H24" s="71">
        <f t="shared" si="7"/>
        <v>0.4331650038030489</v>
      </c>
      <c r="I24" s="71">
        <v>51</v>
      </c>
      <c r="J24" s="22">
        <f t="shared" si="2"/>
        <v>60.565654213867504</v>
      </c>
      <c r="K24" s="23">
        <f t="shared" si="8"/>
        <v>0.21225085186349396</v>
      </c>
      <c r="L24" s="23">
        <f t="shared" si="3"/>
        <v>9.3041469310024758E-3</v>
      </c>
      <c r="M24" s="23">
        <f t="shared" si="9"/>
        <v>0.26376791342045469</v>
      </c>
      <c r="N24" s="71">
        <v>85</v>
      </c>
      <c r="O24" s="71">
        <v>154.5</v>
      </c>
      <c r="P24" s="21">
        <f t="shared" si="5"/>
        <v>0.14511503327338932</v>
      </c>
      <c r="Q24" s="23">
        <f t="shared" si="6"/>
        <v>1.7072356855692861E-3</v>
      </c>
      <c r="R24" s="24"/>
    </row>
    <row r="25" spans="1:18" x14ac:dyDescent="0.25">
      <c r="A25" s="19">
        <v>1990</v>
      </c>
      <c r="B25" s="70">
        <v>0.39106551740680917</v>
      </c>
      <c r="C25" s="21">
        <v>8</v>
      </c>
      <c r="D25" s="20">
        <f t="shared" si="0"/>
        <v>0.35978027601426443</v>
      </c>
      <c r="E25" s="71">
        <v>3.8721252909784472</v>
      </c>
      <c r="F25" s="21">
        <f t="shared" si="1"/>
        <v>0.34584913295476405</v>
      </c>
      <c r="G25" s="71">
        <v>9</v>
      </c>
      <c r="H25" s="71">
        <f t="shared" si="7"/>
        <v>0.31472271098883531</v>
      </c>
      <c r="I25" s="71">
        <v>51</v>
      </c>
      <c r="J25" s="22">
        <f t="shared" si="2"/>
        <v>60.565654213867504</v>
      </c>
      <c r="K25" s="23">
        <f t="shared" si="8"/>
        <v>0.1542141283845293</v>
      </c>
      <c r="L25" s="23">
        <f t="shared" si="3"/>
        <v>6.7600713812396409E-3</v>
      </c>
      <c r="M25" s="23">
        <f t="shared" si="9"/>
        <v>0.1916446436224532</v>
      </c>
      <c r="N25" s="71">
        <v>85</v>
      </c>
      <c r="O25" s="71">
        <v>154.5</v>
      </c>
      <c r="P25" s="21">
        <f t="shared" si="5"/>
        <v>0.10543556445248234</v>
      </c>
      <c r="Q25" s="23">
        <f t="shared" si="6"/>
        <v>1.2404184053233216E-3</v>
      </c>
      <c r="R25" s="24"/>
    </row>
    <row r="26" spans="1:18" x14ac:dyDescent="0.25">
      <c r="A26" s="25">
        <v>1991</v>
      </c>
      <c r="B26" s="76">
        <v>0.39842520306280654</v>
      </c>
      <c r="C26" s="27">
        <v>8</v>
      </c>
      <c r="D26" s="26">
        <f t="shared" si="0"/>
        <v>0.36655118681778204</v>
      </c>
      <c r="E26" s="77">
        <v>3.8721252909784472</v>
      </c>
      <c r="F26" s="27">
        <f t="shared" si="1"/>
        <v>0.35235786560862903</v>
      </c>
      <c r="G26" s="77">
        <v>9</v>
      </c>
      <c r="H26" s="77">
        <f t="shared" si="7"/>
        <v>0.32064565770385245</v>
      </c>
      <c r="I26" s="77">
        <v>51</v>
      </c>
      <c r="J26" s="28">
        <f t="shared" si="2"/>
        <v>60.565654213867504</v>
      </c>
      <c r="K26" s="29">
        <f t="shared" si="8"/>
        <v>0.1571163722748877</v>
      </c>
      <c r="L26" s="29">
        <f t="shared" si="3"/>
        <v>6.8872930312279543E-3</v>
      </c>
      <c r="M26" s="29">
        <f t="shared" si="9"/>
        <v>0.19525131378879687</v>
      </c>
      <c r="N26" s="77">
        <v>85</v>
      </c>
      <c r="O26" s="77">
        <v>154.5</v>
      </c>
      <c r="P26" s="27">
        <f t="shared" si="5"/>
        <v>0.10741981664755815</v>
      </c>
      <c r="Q26" s="29">
        <f t="shared" si="6"/>
        <v>1.2637625487948018E-3</v>
      </c>
      <c r="R26" s="24"/>
    </row>
    <row r="27" spans="1:18" x14ac:dyDescent="0.25">
      <c r="A27" s="25">
        <v>1992</v>
      </c>
      <c r="B27" s="76">
        <v>0.52872780212850423</v>
      </c>
      <c r="C27" s="27">
        <v>8</v>
      </c>
      <c r="D27" s="26">
        <f t="shared" si="0"/>
        <v>0.48642957795822389</v>
      </c>
      <c r="E27" s="77">
        <v>3.8721252909784472</v>
      </c>
      <c r="F27" s="27">
        <f t="shared" si="1"/>
        <v>0.46759441524730377</v>
      </c>
      <c r="G27" s="77">
        <v>9</v>
      </c>
      <c r="H27" s="77">
        <f t="shared" si="7"/>
        <v>0.42551091787504641</v>
      </c>
      <c r="I27" s="77">
        <v>51</v>
      </c>
      <c r="J27" s="28">
        <f t="shared" si="2"/>
        <v>60.565654213867511</v>
      </c>
      <c r="K27" s="29">
        <f t="shared" si="8"/>
        <v>0.20850034975877274</v>
      </c>
      <c r="L27" s="29">
        <f t="shared" si="3"/>
        <v>9.1397413592886681E-3</v>
      </c>
      <c r="M27" s="29">
        <f t="shared" si="9"/>
        <v>0.25910709766515411</v>
      </c>
      <c r="N27" s="77">
        <v>85</v>
      </c>
      <c r="O27" s="77">
        <v>154.5</v>
      </c>
      <c r="P27" s="27">
        <f t="shared" si="5"/>
        <v>0.14255083043066732</v>
      </c>
      <c r="Q27" s="29">
        <f t="shared" si="6"/>
        <v>1.6770685933019684E-3</v>
      </c>
      <c r="R27" s="24"/>
    </row>
    <row r="28" spans="1:18" x14ac:dyDescent="0.25">
      <c r="A28" s="25">
        <v>1993</v>
      </c>
      <c r="B28" s="76">
        <v>0.42830685289427672</v>
      </c>
      <c r="C28" s="27">
        <v>8</v>
      </c>
      <c r="D28" s="26">
        <f t="shared" si="0"/>
        <v>0.3940423046627346</v>
      </c>
      <c r="E28" s="77">
        <v>3.8721252909784472</v>
      </c>
      <c r="F28" s="27">
        <f t="shared" si="1"/>
        <v>0.3787844929267345</v>
      </c>
      <c r="G28" s="77">
        <v>9</v>
      </c>
      <c r="H28" s="77">
        <f t="shared" si="7"/>
        <v>0.34469388856332839</v>
      </c>
      <c r="I28" s="77">
        <v>51</v>
      </c>
      <c r="J28" s="28">
        <f t="shared" si="2"/>
        <v>60.565654213867511</v>
      </c>
      <c r="K28" s="29">
        <f t="shared" si="8"/>
        <v>0.16890000539603089</v>
      </c>
      <c r="L28" s="29">
        <f t="shared" si="3"/>
        <v>7.4038358529766963E-3</v>
      </c>
      <c r="M28" s="29">
        <f t="shared" si="9"/>
        <v>0.20989504451396285</v>
      </c>
      <c r="N28" s="77">
        <v>85</v>
      </c>
      <c r="O28" s="77">
        <v>154.5</v>
      </c>
      <c r="P28" s="27">
        <f t="shared" si="5"/>
        <v>0.11547623808211548</v>
      </c>
      <c r="Q28" s="29">
        <f t="shared" si="6"/>
        <v>1.3585439774366527E-3</v>
      </c>
      <c r="R28" s="24"/>
    </row>
    <row r="29" spans="1:18" x14ac:dyDescent="0.25">
      <c r="A29" s="25">
        <v>1994</v>
      </c>
      <c r="B29" s="76">
        <v>0.52156880608572853</v>
      </c>
      <c r="C29" s="27">
        <v>8</v>
      </c>
      <c r="D29" s="26">
        <f t="shared" si="0"/>
        <v>0.47984330159887023</v>
      </c>
      <c r="E29" s="77">
        <v>3.8721252909784472</v>
      </c>
      <c r="F29" s="27">
        <f t="shared" si="1"/>
        <v>0.46126316776059439</v>
      </c>
      <c r="G29" s="77">
        <v>9</v>
      </c>
      <c r="H29" s="77">
        <f t="shared" si="7"/>
        <v>0.4197494826621409</v>
      </c>
      <c r="I29" s="77">
        <v>51</v>
      </c>
      <c r="J29" s="28">
        <f t="shared" si="2"/>
        <v>60.565654213867511</v>
      </c>
      <c r="K29" s="29">
        <f t="shared" si="8"/>
        <v>0.20567724650444905</v>
      </c>
      <c r="L29" s="29">
        <f t="shared" si="3"/>
        <v>9.0159888878662588E-3</v>
      </c>
      <c r="M29" s="29">
        <f t="shared" si="9"/>
        <v>0.25559877697656447</v>
      </c>
      <c r="N29" s="77">
        <v>85</v>
      </c>
      <c r="O29" s="77">
        <v>154.5</v>
      </c>
      <c r="P29" s="27">
        <f t="shared" si="5"/>
        <v>0.14062068636251118</v>
      </c>
      <c r="Q29" s="29">
        <f t="shared" si="6"/>
        <v>1.6543610160295434E-3</v>
      </c>
      <c r="R29" s="24"/>
    </row>
    <row r="30" spans="1:18" x14ac:dyDescent="0.25">
      <c r="A30" s="25">
        <v>1995</v>
      </c>
      <c r="B30" s="76">
        <v>0.28682930253996641</v>
      </c>
      <c r="C30" s="27">
        <v>8</v>
      </c>
      <c r="D30" s="26">
        <f t="shared" si="0"/>
        <v>0.26388295833676911</v>
      </c>
      <c r="E30" s="77">
        <v>3.8721252909784472</v>
      </c>
      <c r="F30" s="27">
        <f t="shared" si="1"/>
        <v>0.25366507956842893</v>
      </c>
      <c r="G30" s="77">
        <v>9</v>
      </c>
      <c r="H30" s="77">
        <f t="shared" si="7"/>
        <v>0.23083522240727034</v>
      </c>
      <c r="I30" s="77">
        <v>51</v>
      </c>
      <c r="J30" s="28">
        <f t="shared" si="2"/>
        <v>60.565654213867511</v>
      </c>
      <c r="K30" s="29">
        <f t="shared" si="8"/>
        <v>0.11310925897956246</v>
      </c>
      <c r="L30" s="29">
        <f t="shared" si="3"/>
        <v>4.9582140922547931E-3</v>
      </c>
      <c r="M30" s="29">
        <f t="shared" si="9"/>
        <v>0.14056289040837724</v>
      </c>
      <c r="N30" s="77">
        <v>85</v>
      </c>
      <c r="O30" s="77">
        <v>154.5</v>
      </c>
      <c r="P30" s="27">
        <f t="shared" si="5"/>
        <v>7.7332334528880678E-2</v>
      </c>
      <c r="Q30" s="29">
        <f t="shared" si="6"/>
        <v>9.0979217092800805E-4</v>
      </c>
      <c r="R30" s="24"/>
    </row>
    <row r="31" spans="1:18" x14ac:dyDescent="0.25">
      <c r="A31" s="19">
        <v>1996</v>
      </c>
      <c r="B31" s="70">
        <v>0.40294915208035953</v>
      </c>
      <c r="C31" s="21">
        <v>8</v>
      </c>
      <c r="D31" s="20">
        <f t="shared" si="0"/>
        <v>0.37071321991393075</v>
      </c>
      <c r="E31" s="71">
        <v>3.8721252909784472</v>
      </c>
      <c r="F31" s="21">
        <f t="shared" si="1"/>
        <v>0.35635873956864289</v>
      </c>
      <c r="G31" s="71">
        <v>9</v>
      </c>
      <c r="H31" s="71">
        <f t="shared" si="7"/>
        <v>0.32428645300746506</v>
      </c>
      <c r="I31" s="71">
        <v>51</v>
      </c>
      <c r="J31" s="22">
        <f t="shared" si="2"/>
        <v>60.565654213867511</v>
      </c>
      <c r="K31" s="23">
        <f t="shared" si="8"/>
        <v>0.15890036197365787</v>
      </c>
      <c r="L31" s="23">
        <f t="shared" si="3"/>
        <v>6.9654953193932214E-3</v>
      </c>
      <c r="M31" s="23">
        <f t="shared" si="9"/>
        <v>0.19746830955713812</v>
      </c>
      <c r="N31" s="71">
        <v>85</v>
      </c>
      <c r="O31" s="71">
        <v>154.5</v>
      </c>
      <c r="P31" s="21">
        <f t="shared" si="5"/>
        <v>0.10863952305732519</v>
      </c>
      <c r="Q31" s="23">
        <f t="shared" si="6"/>
        <v>1.2781120359685316E-3</v>
      </c>
      <c r="R31" s="24"/>
    </row>
    <row r="32" spans="1:18" x14ac:dyDescent="0.25">
      <c r="A32" s="19">
        <v>1997</v>
      </c>
      <c r="B32" s="70">
        <v>0.59706514538934363</v>
      </c>
      <c r="C32" s="21">
        <v>8</v>
      </c>
      <c r="D32" s="20">
        <f t="shared" si="0"/>
        <v>0.54929993375819619</v>
      </c>
      <c r="E32" s="71">
        <v>3.8721252909784472</v>
      </c>
      <c r="F32" s="21">
        <f t="shared" si="1"/>
        <v>0.52803035209981719</v>
      </c>
      <c r="G32" s="71">
        <v>9</v>
      </c>
      <c r="H32" s="71">
        <f t="shared" si="7"/>
        <v>0.48050762041083361</v>
      </c>
      <c r="I32" s="71">
        <v>51</v>
      </c>
      <c r="J32" s="22">
        <f t="shared" si="2"/>
        <v>60.565654213867511</v>
      </c>
      <c r="K32" s="23">
        <f t="shared" si="8"/>
        <v>0.23544873400130847</v>
      </c>
      <c r="L32" s="23">
        <f t="shared" si="3"/>
        <v>1.0321040394577905E-2</v>
      </c>
      <c r="M32" s="23">
        <f t="shared" si="9"/>
        <v>0.29259633466608631</v>
      </c>
      <c r="N32" s="71">
        <v>85</v>
      </c>
      <c r="O32" s="71">
        <v>154.5</v>
      </c>
      <c r="P32" s="21">
        <f t="shared" si="5"/>
        <v>0.16097532975156853</v>
      </c>
      <c r="Q32" s="23">
        <f t="shared" si="6"/>
        <v>1.8938274088419827E-3</v>
      </c>
      <c r="R32" s="24"/>
    </row>
    <row r="33" spans="1:18" x14ac:dyDescent="0.25">
      <c r="A33" s="19">
        <v>1998</v>
      </c>
      <c r="B33" s="70">
        <v>0.51729993761087367</v>
      </c>
      <c r="C33" s="21">
        <v>8</v>
      </c>
      <c r="D33" s="20">
        <f t="shared" si="0"/>
        <v>0.47591594260200376</v>
      </c>
      <c r="E33" s="71">
        <v>3.8721252909784472</v>
      </c>
      <c r="F33" s="21">
        <f t="shared" si="1"/>
        <v>0.45748788102471311</v>
      </c>
      <c r="G33" s="71">
        <v>9</v>
      </c>
      <c r="H33" s="71">
        <f t="shared" si="7"/>
        <v>0.41631397173248891</v>
      </c>
      <c r="I33" s="71">
        <v>51</v>
      </c>
      <c r="J33" s="22">
        <f t="shared" si="2"/>
        <v>60.565654213867518</v>
      </c>
      <c r="K33" s="23">
        <f t="shared" si="8"/>
        <v>0.20399384614891955</v>
      </c>
      <c r="L33" s="23">
        <f t="shared" si="3"/>
        <v>8.9421959955690768E-3</v>
      </c>
      <c r="M33" s="23">
        <f t="shared" si="9"/>
        <v>0.25350678537638555</v>
      </c>
      <c r="N33" s="71">
        <v>85</v>
      </c>
      <c r="O33" s="71">
        <v>154.5</v>
      </c>
      <c r="P33" s="21">
        <f t="shared" si="5"/>
        <v>0.13946975247244514</v>
      </c>
      <c r="Q33" s="23">
        <f t="shared" si="6"/>
        <v>1.6408206173228839E-3</v>
      </c>
      <c r="R33" s="24"/>
    </row>
    <row r="34" spans="1:18" x14ac:dyDescent="0.25">
      <c r="A34" s="19">
        <v>1999</v>
      </c>
      <c r="B34" s="70">
        <v>0.62526055452549734</v>
      </c>
      <c r="C34" s="21">
        <v>8</v>
      </c>
      <c r="D34" s="20">
        <f t="shared" si="0"/>
        <v>0.57523971016345754</v>
      </c>
      <c r="E34" s="71">
        <v>3.8721252909784472</v>
      </c>
      <c r="F34" s="21">
        <f t="shared" si="1"/>
        <v>0.55296570786246724</v>
      </c>
      <c r="G34" s="71">
        <v>9</v>
      </c>
      <c r="H34" s="71">
        <f t="shared" si="7"/>
        <v>0.50319879415484514</v>
      </c>
      <c r="I34" s="71">
        <v>51</v>
      </c>
      <c r="J34" s="22">
        <f t="shared" si="2"/>
        <v>60.565654213867511</v>
      </c>
      <c r="K34" s="23">
        <f t="shared" si="8"/>
        <v>0.2465674091358741</v>
      </c>
      <c r="L34" s="23">
        <f t="shared" si="3"/>
        <v>1.0808434373079413E-2</v>
      </c>
      <c r="M34" s="23">
        <f t="shared" si="9"/>
        <v>0.30641371025961484</v>
      </c>
      <c r="N34" s="71">
        <v>85</v>
      </c>
      <c r="O34" s="71">
        <v>154.5</v>
      </c>
      <c r="P34" s="21">
        <f t="shared" si="5"/>
        <v>0.16857712214930265</v>
      </c>
      <c r="Q34" s="23">
        <f t="shared" si="6"/>
        <v>1.9832602605800312E-3</v>
      </c>
      <c r="R34" s="24"/>
    </row>
    <row r="35" spans="1:18" x14ac:dyDescent="0.25">
      <c r="A35" s="19">
        <v>2000</v>
      </c>
      <c r="B35" s="70">
        <v>0.59565502156951544</v>
      </c>
      <c r="C35" s="21">
        <v>8</v>
      </c>
      <c r="D35" s="20">
        <f t="shared" si="0"/>
        <v>0.54800261984395426</v>
      </c>
      <c r="E35" s="71">
        <v>3.8721252909784472</v>
      </c>
      <c r="F35" s="21">
        <f t="shared" si="1"/>
        <v>0.52678327180575202</v>
      </c>
      <c r="G35" s="71">
        <v>9</v>
      </c>
      <c r="H35" s="71">
        <f t="shared" si="7"/>
        <v>0.47937277734323436</v>
      </c>
      <c r="I35" s="71">
        <v>51</v>
      </c>
      <c r="J35" s="22">
        <f t="shared" si="2"/>
        <v>60.565654213867504</v>
      </c>
      <c r="K35" s="23">
        <f t="shared" si="8"/>
        <v>0.23489266089818484</v>
      </c>
      <c r="L35" s="23">
        <f t="shared" si="3"/>
        <v>1.0296664587317692E-2</v>
      </c>
      <c r="M35" s="23">
        <f t="shared" si="9"/>
        <v>0.2919052927181629</v>
      </c>
      <c r="N35" s="71">
        <v>85</v>
      </c>
      <c r="O35" s="71">
        <v>154.5</v>
      </c>
      <c r="P35" s="21">
        <f t="shared" si="5"/>
        <v>0.16059514486112522</v>
      </c>
      <c r="Q35" s="23">
        <f t="shared" si="6"/>
        <v>1.8893546454250025E-3</v>
      </c>
      <c r="R35" s="24"/>
    </row>
    <row r="36" spans="1:18" x14ac:dyDescent="0.25">
      <c r="A36" s="25">
        <v>2001</v>
      </c>
      <c r="B36" s="76">
        <v>0.77416686831418147</v>
      </c>
      <c r="C36" s="27">
        <v>8</v>
      </c>
      <c r="D36" s="26">
        <f t="shared" si="0"/>
        <v>0.71223351884904695</v>
      </c>
      <c r="E36" s="77">
        <v>3.8721252909784472</v>
      </c>
      <c r="F36" s="27">
        <f t="shared" si="1"/>
        <v>0.68465494463486731</v>
      </c>
      <c r="G36" s="77">
        <v>9</v>
      </c>
      <c r="H36" s="77">
        <f t="shared" si="7"/>
        <v>0.62303599961772926</v>
      </c>
      <c r="I36" s="77">
        <v>51</v>
      </c>
      <c r="J36" s="28">
        <f t="shared" si="2"/>
        <v>60.565654213867496</v>
      </c>
      <c r="K36" s="29">
        <f t="shared" si="8"/>
        <v>0.30528763981268736</v>
      </c>
      <c r="L36" s="29">
        <f t="shared" si="3"/>
        <v>1.3382471882199994E-2</v>
      </c>
      <c r="M36" s="29">
        <f t="shared" si="9"/>
        <v>0.3793863866244287</v>
      </c>
      <c r="N36" s="77">
        <v>85</v>
      </c>
      <c r="O36" s="77">
        <v>154.5</v>
      </c>
      <c r="P36" s="27">
        <f t="shared" si="5"/>
        <v>0.20872390202638474</v>
      </c>
      <c r="Q36" s="29">
        <f t="shared" si="6"/>
        <v>2.4555753179574674E-3</v>
      </c>
      <c r="R36" s="24"/>
    </row>
    <row r="37" spans="1:18" x14ac:dyDescent="0.25">
      <c r="A37" s="25">
        <v>2002</v>
      </c>
      <c r="B37" s="76">
        <v>0.69794929506414927</v>
      </c>
      <c r="C37" s="27">
        <v>8</v>
      </c>
      <c r="D37" s="26">
        <f t="shared" si="0"/>
        <v>0.64211335145901738</v>
      </c>
      <c r="E37" s="77">
        <v>3.8721252909784472</v>
      </c>
      <c r="F37" s="27">
        <f t="shared" si="1"/>
        <v>0.61724991798042339</v>
      </c>
      <c r="G37" s="77">
        <v>9</v>
      </c>
      <c r="H37" s="77">
        <f t="shared" si="7"/>
        <v>0.56169742536218525</v>
      </c>
      <c r="I37" s="77">
        <v>51</v>
      </c>
      <c r="J37" s="28">
        <f t="shared" si="2"/>
        <v>60.565654213867511</v>
      </c>
      <c r="K37" s="29">
        <f t="shared" si="8"/>
        <v>0.27523173842747078</v>
      </c>
      <c r="L37" s="29">
        <f t="shared" si="3"/>
        <v>1.2064952917368582E-2</v>
      </c>
      <c r="M37" s="29">
        <f t="shared" si="9"/>
        <v>0.34203538273094064</v>
      </c>
      <c r="N37" s="77">
        <v>85</v>
      </c>
      <c r="O37" s="77">
        <v>154.5</v>
      </c>
      <c r="P37" s="27">
        <f t="shared" si="5"/>
        <v>0.18817480603320361</v>
      </c>
      <c r="Q37" s="29">
        <f t="shared" si="6"/>
        <v>2.2138212474494541E-3</v>
      </c>
      <c r="R37" s="24"/>
    </row>
    <row r="38" spans="1:18" x14ac:dyDescent="0.25">
      <c r="A38" s="25">
        <v>2003</v>
      </c>
      <c r="B38" s="76">
        <v>0.91835958716720001</v>
      </c>
      <c r="C38" s="27">
        <v>8</v>
      </c>
      <c r="D38" s="26">
        <f t="shared" si="0"/>
        <v>0.844890820193824</v>
      </c>
      <c r="E38" s="77">
        <v>3.8721252909784472</v>
      </c>
      <c r="F38" s="27">
        <f t="shared" si="1"/>
        <v>0.81217558906394371</v>
      </c>
      <c r="G38" s="77">
        <v>9</v>
      </c>
      <c r="H38" s="77">
        <f t="shared" si="7"/>
        <v>0.7390797860481888</v>
      </c>
      <c r="I38" s="77">
        <v>51</v>
      </c>
      <c r="J38" s="28">
        <f t="shared" si="2"/>
        <v>60.565654213867504</v>
      </c>
      <c r="K38" s="29">
        <f t="shared" si="8"/>
        <v>0.36214909516361254</v>
      </c>
      <c r="L38" s="29">
        <f t="shared" si="3"/>
        <v>1.5875028829089866E-2</v>
      </c>
      <c r="M38" s="29">
        <f t="shared" ref="M38:M43" si="10">+L38*28.3495</f>
        <v>0.45004912979028311</v>
      </c>
      <c r="N38" s="77">
        <v>85</v>
      </c>
      <c r="O38" s="77">
        <v>154.5</v>
      </c>
      <c r="P38" s="27">
        <f t="shared" si="5"/>
        <v>0.24759984486844053</v>
      </c>
      <c r="Q38" s="29">
        <f t="shared" si="6"/>
        <v>2.9129393513934181E-3</v>
      </c>
      <c r="R38" s="24"/>
    </row>
    <row r="39" spans="1:18" x14ac:dyDescent="0.25">
      <c r="A39" s="25">
        <v>2004</v>
      </c>
      <c r="B39" s="76">
        <v>0.99018435242179947</v>
      </c>
      <c r="C39" s="27">
        <v>8</v>
      </c>
      <c r="D39" s="26">
        <f t="shared" si="0"/>
        <v>0.91096960422805551</v>
      </c>
      <c r="E39" s="77">
        <v>3.8721252909784472</v>
      </c>
      <c r="F39" s="27">
        <f t="shared" si="1"/>
        <v>0.87569571978961469</v>
      </c>
      <c r="G39" s="77">
        <v>9</v>
      </c>
      <c r="H39" s="77">
        <f t="shared" si="7"/>
        <v>0.79688310500854942</v>
      </c>
      <c r="I39" s="77">
        <v>51</v>
      </c>
      <c r="J39" s="28">
        <f t="shared" si="2"/>
        <v>60.565654213867504</v>
      </c>
      <c r="K39" s="29">
        <f t="shared" si="8"/>
        <v>0.39047272145418921</v>
      </c>
      <c r="L39" s="29">
        <f t="shared" si="3"/>
        <v>1.7116612447306924E-2</v>
      </c>
      <c r="M39" s="29">
        <f t="shared" si="10"/>
        <v>0.4852474045749276</v>
      </c>
      <c r="N39" s="77">
        <v>85</v>
      </c>
      <c r="O39" s="77">
        <v>154.5</v>
      </c>
      <c r="P39" s="27">
        <f t="shared" si="5"/>
        <v>0.26696459151371421</v>
      </c>
      <c r="Q39" s="29">
        <f t="shared" si="6"/>
        <v>3.1407599001613438E-3</v>
      </c>
      <c r="R39" s="24"/>
    </row>
    <row r="40" spans="1:18" x14ac:dyDescent="0.25">
      <c r="A40" s="25">
        <v>2005</v>
      </c>
      <c r="B40" s="76">
        <v>0.86801258505288215</v>
      </c>
      <c r="C40" s="27">
        <v>8</v>
      </c>
      <c r="D40" s="26">
        <f t="shared" si="0"/>
        <v>0.79857157824865155</v>
      </c>
      <c r="E40" s="77">
        <v>3.8721252909784472</v>
      </c>
      <c r="F40" s="27">
        <f t="shared" si="1"/>
        <v>0.76764988620071972</v>
      </c>
      <c r="G40" s="77">
        <v>9</v>
      </c>
      <c r="H40" s="77">
        <f t="shared" si="7"/>
        <v>0.69856139644265491</v>
      </c>
      <c r="I40" s="77">
        <v>51</v>
      </c>
      <c r="J40" s="28">
        <f t="shared" si="2"/>
        <v>60.565654213867511</v>
      </c>
      <c r="K40" s="29">
        <f t="shared" si="8"/>
        <v>0.34229508425690092</v>
      </c>
      <c r="L40" s="29">
        <f t="shared" si="3"/>
        <v>1.5004716022220314E-2</v>
      </c>
      <c r="M40" s="29">
        <f t="shared" si="10"/>
        <v>0.42537619687193479</v>
      </c>
      <c r="N40" s="77">
        <v>85</v>
      </c>
      <c r="O40" s="77">
        <v>154.5</v>
      </c>
      <c r="P40" s="27">
        <f t="shared" si="5"/>
        <v>0.23402573937938162</v>
      </c>
      <c r="Q40" s="29">
        <f t="shared" si="6"/>
        <v>2.7532439926986072E-3</v>
      </c>
      <c r="R40" s="24"/>
    </row>
    <row r="41" spans="1:18" x14ac:dyDescent="0.25">
      <c r="A41" s="19">
        <v>2006</v>
      </c>
      <c r="B41" s="70">
        <v>1.0646338457067084</v>
      </c>
      <c r="C41" s="21">
        <v>8</v>
      </c>
      <c r="D41" s="20">
        <f t="shared" si="0"/>
        <v>0.97946313805017171</v>
      </c>
      <c r="E41" s="71">
        <v>3.8721252909784472</v>
      </c>
      <c r="F41" s="21">
        <f t="shared" si="1"/>
        <v>0.94153709816591991</v>
      </c>
      <c r="G41" s="71">
        <v>9</v>
      </c>
      <c r="H41" s="71">
        <f t="shared" si="7"/>
        <v>0.85679875933098715</v>
      </c>
      <c r="I41" s="71">
        <v>51</v>
      </c>
      <c r="J41" s="22">
        <f t="shared" si="2"/>
        <v>60.565654213867504</v>
      </c>
      <c r="K41" s="23">
        <f t="shared" si="8"/>
        <v>0.41983139207218373</v>
      </c>
      <c r="L41" s="23">
        <f t="shared" si="3"/>
        <v>1.840356787165737E-2</v>
      </c>
      <c r="M41" s="23">
        <f t="shared" si="10"/>
        <v>0.52173194737755058</v>
      </c>
      <c r="N41" s="71">
        <v>85</v>
      </c>
      <c r="O41" s="71">
        <v>154.5</v>
      </c>
      <c r="P41" s="21">
        <f t="shared" si="5"/>
        <v>0.28703699370285951</v>
      </c>
      <c r="Q41" s="23">
        <f t="shared" si="6"/>
        <v>3.3769058082689356E-3</v>
      </c>
      <c r="R41" s="24"/>
    </row>
    <row r="42" spans="1:18" x14ac:dyDescent="0.25">
      <c r="A42" s="19">
        <v>2007</v>
      </c>
      <c r="B42" s="70">
        <v>1.2170121530907163</v>
      </c>
      <c r="C42" s="21">
        <v>8</v>
      </c>
      <c r="D42" s="20">
        <f t="shared" si="0"/>
        <v>1.119651180843459</v>
      </c>
      <c r="E42" s="71">
        <v>5.1521595854159798</v>
      </c>
      <c r="F42" s="21">
        <f t="shared" si="1"/>
        <v>1.0619649652064096</v>
      </c>
      <c r="G42" s="71">
        <v>9</v>
      </c>
      <c r="H42" s="71">
        <f t="shared" si="7"/>
        <v>0.96638811833783267</v>
      </c>
      <c r="I42" s="71">
        <v>51</v>
      </c>
      <c r="J42" s="22">
        <f t="shared" si="2"/>
        <v>61.090760122406024</v>
      </c>
      <c r="K42" s="23">
        <f t="shared" si="8"/>
        <v>0.47353017798553804</v>
      </c>
      <c r="L42" s="23">
        <f t="shared" si="3"/>
        <v>2.0757487254160573E-2</v>
      </c>
      <c r="M42" s="23">
        <f t="shared" si="10"/>
        <v>0.58846438491182518</v>
      </c>
      <c r="N42" s="71">
        <v>85</v>
      </c>
      <c r="O42" s="71">
        <v>154.5</v>
      </c>
      <c r="P42" s="21">
        <f t="shared" si="5"/>
        <v>0.32375063247576141</v>
      </c>
      <c r="Q42" s="23">
        <f t="shared" si="6"/>
        <v>3.8088309703030758E-3</v>
      </c>
      <c r="R42" s="24"/>
    </row>
    <row r="43" spans="1:18" x14ac:dyDescent="0.25">
      <c r="A43" s="19">
        <v>2008</v>
      </c>
      <c r="B43" s="70">
        <v>1.3108839634816085</v>
      </c>
      <c r="C43" s="21">
        <v>8</v>
      </c>
      <c r="D43" s="20">
        <f t="shared" si="0"/>
        <v>1.2060132464030797</v>
      </c>
      <c r="E43" s="71">
        <v>6.4321938798535125</v>
      </c>
      <c r="F43" s="21">
        <f t="shared" si="1"/>
        <v>1.1284401361777181</v>
      </c>
      <c r="G43" s="71">
        <v>9</v>
      </c>
      <c r="H43" s="71">
        <f t="shared" si="7"/>
        <v>1.0268805239217236</v>
      </c>
      <c r="I43" s="71">
        <v>51</v>
      </c>
      <c r="J43" s="22">
        <f t="shared" si="2"/>
        <v>61.615866030944552</v>
      </c>
      <c r="K43" s="23">
        <f t="shared" si="8"/>
        <v>0.50317145672164454</v>
      </c>
      <c r="L43" s="23">
        <f t="shared" si="3"/>
        <v>2.2056830979578938E-2</v>
      </c>
      <c r="M43" s="23">
        <f t="shared" si="10"/>
        <v>0.62530012985557304</v>
      </c>
      <c r="N43" s="71">
        <v>85</v>
      </c>
      <c r="O43" s="71">
        <v>154.5</v>
      </c>
      <c r="P43" s="21">
        <f t="shared" si="5"/>
        <v>0.34401625267135083</v>
      </c>
      <c r="Q43" s="23">
        <f t="shared" si="6"/>
        <v>4.047250031427657E-3</v>
      </c>
      <c r="R43" s="24"/>
    </row>
    <row r="44" spans="1:18" x14ac:dyDescent="0.25">
      <c r="A44" s="19">
        <v>2009</v>
      </c>
      <c r="B44" s="70">
        <v>1.5620785157254693</v>
      </c>
      <c r="C44" s="21">
        <v>8</v>
      </c>
      <c r="D44" s="20">
        <f t="shared" si="0"/>
        <v>1.4371122344674316</v>
      </c>
      <c r="E44" s="71">
        <v>7.7122281742910452</v>
      </c>
      <c r="F44" s="21">
        <f t="shared" si="1"/>
        <v>1.3262788598246509</v>
      </c>
      <c r="G44" s="71">
        <v>9</v>
      </c>
      <c r="H44" s="71">
        <f t="shared" si="7"/>
        <v>1.2069137624404322</v>
      </c>
      <c r="I44" s="71">
        <v>51</v>
      </c>
      <c r="J44" s="22">
        <f t="shared" si="2"/>
        <v>62.140971939483066</v>
      </c>
      <c r="K44" s="23">
        <f t="shared" si="8"/>
        <v>0.59138774359581181</v>
      </c>
      <c r="L44" s="23">
        <f t="shared" si="3"/>
        <v>2.592384629461093E-2</v>
      </c>
      <c r="M44" s="23">
        <f t="shared" ref="M44:M49" si="11">+L44*28.3495</f>
        <v>0.73492808052907255</v>
      </c>
      <c r="N44" s="71">
        <v>85</v>
      </c>
      <c r="O44" s="71">
        <v>154.5</v>
      </c>
      <c r="P44" s="21">
        <f t="shared" si="5"/>
        <v>0.40432936469237002</v>
      </c>
      <c r="Q44" s="23">
        <f t="shared" si="6"/>
        <v>4.7568160552043529E-3</v>
      </c>
      <c r="R44" s="24"/>
    </row>
    <row r="45" spans="1:18" x14ac:dyDescent="0.25">
      <c r="A45" s="19">
        <v>2010</v>
      </c>
      <c r="B45" s="70">
        <v>1.3061967145812683</v>
      </c>
      <c r="C45" s="21">
        <v>8</v>
      </c>
      <c r="D45" s="20">
        <f t="shared" si="0"/>
        <v>1.2017009774147669</v>
      </c>
      <c r="E45" s="71">
        <v>8.9922624687285779</v>
      </c>
      <c r="F45" s="21">
        <f t="shared" si="1"/>
        <v>1.0936408714363544</v>
      </c>
      <c r="G45" s="71">
        <v>9</v>
      </c>
      <c r="H45" s="71">
        <f t="shared" si="7"/>
        <v>0.99521319300708244</v>
      </c>
      <c r="I45" s="71">
        <v>51</v>
      </c>
      <c r="J45" s="22">
        <f t="shared" si="2"/>
        <v>62.666077848021587</v>
      </c>
      <c r="K45" s="23">
        <f t="shared" si="8"/>
        <v>0.48765446457347039</v>
      </c>
      <c r="L45" s="23">
        <f t="shared" si="3"/>
        <v>2.1376634063494594E-2</v>
      </c>
      <c r="M45" s="23">
        <f t="shared" si="11"/>
        <v>0.60601688738303994</v>
      </c>
      <c r="N45" s="71">
        <v>85</v>
      </c>
      <c r="O45" s="71">
        <v>154.5</v>
      </c>
      <c r="P45" s="21">
        <f t="shared" si="5"/>
        <v>0.33340734904568542</v>
      </c>
      <c r="Q45" s="23">
        <f t="shared" si="6"/>
        <v>3.9224394005374754E-3</v>
      </c>
      <c r="R45" s="24"/>
    </row>
    <row r="46" spans="1:18" x14ac:dyDescent="0.25">
      <c r="A46" s="31">
        <v>2011</v>
      </c>
      <c r="B46" s="80">
        <v>1.30321151787069</v>
      </c>
      <c r="C46" s="32">
        <v>8</v>
      </c>
      <c r="D46" s="33">
        <f t="shared" si="0"/>
        <v>1.1989545964410349</v>
      </c>
      <c r="E46" s="77">
        <v>10.272296763166111</v>
      </c>
      <c r="F46" s="32">
        <f t="shared" si="1"/>
        <v>1.075794422238991</v>
      </c>
      <c r="G46" s="81">
        <v>9</v>
      </c>
      <c r="H46" s="77">
        <f t="shared" si="7"/>
        <v>0.97897292423748183</v>
      </c>
      <c r="I46" s="81">
        <v>51</v>
      </c>
      <c r="J46" s="34">
        <f t="shared" si="2"/>
        <v>63.191183756560108</v>
      </c>
      <c r="K46" s="29">
        <f t="shared" si="8"/>
        <v>0.47969673287636611</v>
      </c>
      <c r="L46" s="35">
        <f t="shared" si="3"/>
        <v>2.102780198910098E-2</v>
      </c>
      <c r="M46" s="35">
        <f t="shared" si="11"/>
        <v>0.59612767249001819</v>
      </c>
      <c r="N46" s="81">
        <v>85</v>
      </c>
      <c r="O46" s="77">
        <v>154.5</v>
      </c>
      <c r="P46" s="32">
        <f t="shared" si="5"/>
        <v>0.32796668065793882</v>
      </c>
      <c r="Q46" s="35">
        <f t="shared" si="6"/>
        <v>3.8584315371522214E-3</v>
      </c>
      <c r="R46" s="24"/>
    </row>
    <row r="47" spans="1:18" x14ac:dyDescent="0.25">
      <c r="A47" s="31">
        <v>2012</v>
      </c>
      <c r="B47" s="80">
        <v>1.5037300827859512</v>
      </c>
      <c r="C47" s="32">
        <v>8</v>
      </c>
      <c r="D47" s="33">
        <f t="shared" ref="D47:D56" si="12">+B47-B47*(C47/100)</f>
        <v>1.3834316761630752</v>
      </c>
      <c r="E47" s="81">
        <v>10.272296763166111</v>
      </c>
      <c r="F47" s="32">
        <f t="shared" ref="F47:F56" si="13">+(D47-D47*(E47)/100)</f>
        <v>1.2413214688719609</v>
      </c>
      <c r="G47" s="81">
        <v>9</v>
      </c>
      <c r="H47" s="77">
        <f t="shared" si="7"/>
        <v>1.1296025366734845</v>
      </c>
      <c r="I47" s="81">
        <v>51</v>
      </c>
      <c r="J47" s="34">
        <f t="shared" ref="J47:J56" si="14">100-(K47/B47*100)</f>
        <v>63.1911837565601</v>
      </c>
      <c r="K47" s="29">
        <f t="shared" si="8"/>
        <v>0.55350524297000747</v>
      </c>
      <c r="L47" s="35">
        <f t="shared" ref="L47:L56" si="15">+(K47/365)*16</f>
        <v>2.4263243527452381E-2</v>
      </c>
      <c r="M47" s="35">
        <f t="shared" si="11"/>
        <v>0.6878508223815113</v>
      </c>
      <c r="N47" s="77">
        <v>85</v>
      </c>
      <c r="O47" s="77">
        <v>154.5</v>
      </c>
      <c r="P47" s="27">
        <f t="shared" ref="P47:P56" si="16">+Q47*N47</f>
        <v>0.37842925503189945</v>
      </c>
      <c r="Q47" s="29">
        <f t="shared" ref="Q47:Q56" si="17">+M47/O47</f>
        <v>4.4521088827282288E-3</v>
      </c>
      <c r="R47" s="24"/>
    </row>
    <row r="48" spans="1:18" x14ac:dyDescent="0.25">
      <c r="A48" s="25">
        <v>2013</v>
      </c>
      <c r="B48" s="76">
        <v>0.9872449169772225</v>
      </c>
      <c r="C48" s="27">
        <v>8</v>
      </c>
      <c r="D48" s="26">
        <f t="shared" si="12"/>
        <v>0.90826532361904466</v>
      </c>
      <c r="E48" s="81">
        <v>10.272296763166111</v>
      </c>
      <c r="F48" s="27">
        <f t="shared" si="13"/>
        <v>0.81496561417996538</v>
      </c>
      <c r="G48" s="77">
        <v>9</v>
      </c>
      <c r="H48" s="77">
        <f t="shared" si="7"/>
        <v>0.74161870890376846</v>
      </c>
      <c r="I48" s="77">
        <v>51</v>
      </c>
      <c r="J48" s="28">
        <f t="shared" si="14"/>
        <v>63.191183756560108</v>
      </c>
      <c r="K48" s="29">
        <f t="shared" si="8"/>
        <v>0.3633931673628466</v>
      </c>
      <c r="L48" s="29">
        <f t="shared" si="15"/>
        <v>1.5929563500837112E-2</v>
      </c>
      <c r="M48" s="29">
        <f t="shared" si="11"/>
        <v>0.45159516046698167</v>
      </c>
      <c r="N48" s="77">
        <v>85</v>
      </c>
      <c r="O48" s="77">
        <v>154.5</v>
      </c>
      <c r="P48" s="27">
        <f t="shared" si="16"/>
        <v>0.24845041190740091</v>
      </c>
      <c r="Q48" s="29">
        <f t="shared" si="17"/>
        <v>2.9229460224400108E-3</v>
      </c>
      <c r="R48" s="24"/>
    </row>
    <row r="49" spans="1:18" x14ac:dyDescent="0.25">
      <c r="A49" s="25">
        <v>2014</v>
      </c>
      <c r="B49" s="76">
        <v>1.1730265838908531</v>
      </c>
      <c r="C49" s="27">
        <v>8</v>
      </c>
      <c r="D49" s="26">
        <f t="shared" si="12"/>
        <v>1.0791844571795848</v>
      </c>
      <c r="E49" s="81">
        <v>10.272296763166111</v>
      </c>
      <c r="F49" s="27">
        <f t="shared" si="13"/>
        <v>0.96832742711613451</v>
      </c>
      <c r="G49" s="77">
        <v>9</v>
      </c>
      <c r="H49" s="77">
        <f t="shared" si="7"/>
        <v>0.88117795867568238</v>
      </c>
      <c r="I49" s="77">
        <v>51</v>
      </c>
      <c r="J49" s="28">
        <f t="shared" si="14"/>
        <v>63.191183756560115</v>
      </c>
      <c r="K49" s="29">
        <f t="shared" si="8"/>
        <v>0.43177719975108436</v>
      </c>
      <c r="L49" s="29">
        <f t="shared" si="15"/>
        <v>1.8927219715116027E-2</v>
      </c>
      <c r="M49" s="29">
        <f t="shared" si="11"/>
        <v>0.53657721531368185</v>
      </c>
      <c r="N49" s="77">
        <v>85</v>
      </c>
      <c r="O49" s="77">
        <v>154.5</v>
      </c>
      <c r="P49" s="27">
        <f t="shared" si="16"/>
        <v>0.29520429321464697</v>
      </c>
      <c r="Q49" s="29">
        <f t="shared" si="17"/>
        <v>3.4729916848781997E-3</v>
      </c>
      <c r="R49" s="24"/>
    </row>
    <row r="50" spans="1:18" x14ac:dyDescent="0.25">
      <c r="A50" s="31">
        <v>2015</v>
      </c>
      <c r="B50" s="80">
        <v>1.1475605600240792</v>
      </c>
      <c r="C50" s="32">
        <v>8</v>
      </c>
      <c r="D50" s="33">
        <f t="shared" si="12"/>
        <v>1.0557557152221528</v>
      </c>
      <c r="E50" s="81">
        <v>10.272296763166111</v>
      </c>
      <c r="F50" s="32">
        <f t="shared" si="13"/>
        <v>0.94730535506044644</v>
      </c>
      <c r="G50" s="81">
        <v>9</v>
      </c>
      <c r="H50" s="81">
        <f t="shared" si="7"/>
        <v>0.8620478731050063</v>
      </c>
      <c r="I50" s="81">
        <v>51</v>
      </c>
      <c r="J50" s="34">
        <f t="shared" si="14"/>
        <v>63.191183756560108</v>
      </c>
      <c r="K50" s="35">
        <f t="shared" si="8"/>
        <v>0.42240345782145305</v>
      </c>
      <c r="L50" s="35">
        <f t="shared" si="15"/>
        <v>1.8516315959296571E-2</v>
      </c>
      <c r="M50" s="35">
        <f>+L50*28.3495</f>
        <v>0.52492829928807816</v>
      </c>
      <c r="N50" s="81">
        <v>85</v>
      </c>
      <c r="O50" s="81">
        <v>154.5</v>
      </c>
      <c r="P50" s="32">
        <f t="shared" si="16"/>
        <v>0.28879550446269669</v>
      </c>
      <c r="Q50" s="35">
        <f t="shared" si="17"/>
        <v>3.3975941701493732E-3</v>
      </c>
      <c r="R50" s="24"/>
    </row>
    <row r="51" spans="1:18" x14ac:dyDescent="0.25">
      <c r="A51" s="36">
        <v>2016</v>
      </c>
      <c r="B51" s="83">
        <v>1.1694371368023728</v>
      </c>
      <c r="C51" s="38">
        <v>8</v>
      </c>
      <c r="D51" s="37">
        <f t="shared" si="12"/>
        <v>1.075882165858183</v>
      </c>
      <c r="E51" s="84">
        <v>10.272296763166111</v>
      </c>
      <c r="F51" s="38">
        <f t="shared" si="13"/>
        <v>0.96536435695925138</v>
      </c>
      <c r="G51" s="84">
        <v>9</v>
      </c>
      <c r="H51" s="84">
        <f t="shared" si="7"/>
        <v>0.87848156483291873</v>
      </c>
      <c r="I51" s="84">
        <v>51</v>
      </c>
      <c r="J51" s="39">
        <f t="shared" si="14"/>
        <v>63.191183756560108</v>
      </c>
      <c r="K51" s="40">
        <f t="shared" si="8"/>
        <v>0.43045596676813019</v>
      </c>
      <c r="L51" s="40">
        <f t="shared" si="15"/>
        <v>1.8869302652849543E-2</v>
      </c>
      <c r="M51" s="40">
        <f>+L51*28.3495</f>
        <v>0.53493529555695807</v>
      </c>
      <c r="N51" s="84">
        <v>85</v>
      </c>
      <c r="O51" s="84">
        <v>154.5</v>
      </c>
      <c r="P51" s="38">
        <f t="shared" si="16"/>
        <v>0.2943009716656404</v>
      </c>
      <c r="Q51" s="40">
        <f t="shared" si="17"/>
        <v>3.4623643725369456E-3</v>
      </c>
      <c r="R51" s="24"/>
    </row>
    <row r="52" spans="1:18" x14ac:dyDescent="0.25">
      <c r="A52" s="41">
        <v>2017</v>
      </c>
      <c r="B52" s="86">
        <v>1.470030763820708</v>
      </c>
      <c r="C52" s="43">
        <v>8</v>
      </c>
      <c r="D52" s="42">
        <f t="shared" si="12"/>
        <v>1.3524283027150514</v>
      </c>
      <c r="E52" s="87">
        <v>10.272296763166111</v>
      </c>
      <c r="F52" s="43">
        <f t="shared" si="13"/>
        <v>1.2135028539511108</v>
      </c>
      <c r="G52" s="87">
        <v>9</v>
      </c>
      <c r="H52" s="87">
        <f>F52-(F52*G52/100)</f>
        <v>1.1042875970955108</v>
      </c>
      <c r="I52" s="87">
        <v>51</v>
      </c>
      <c r="J52" s="45">
        <f t="shared" si="14"/>
        <v>63.191183756560108</v>
      </c>
      <c r="K52" s="47">
        <f>+H52-H52*I52/100</f>
        <v>0.54110092257680031</v>
      </c>
      <c r="L52" s="47">
        <f t="shared" si="15"/>
        <v>2.3719492496517273E-2</v>
      </c>
      <c r="M52" s="47">
        <f>+L52*28.3495</f>
        <v>0.67243575253001642</v>
      </c>
      <c r="N52" s="87">
        <v>85</v>
      </c>
      <c r="O52" s="87">
        <v>154.5</v>
      </c>
      <c r="P52" s="43">
        <f t="shared" si="16"/>
        <v>0.36994847226570488</v>
      </c>
      <c r="Q52" s="47">
        <f t="shared" si="17"/>
        <v>4.3523349678318219E-3</v>
      </c>
      <c r="R52" s="24"/>
    </row>
    <row r="53" spans="1:18" x14ac:dyDescent="0.25">
      <c r="A53" s="41">
        <v>2018</v>
      </c>
      <c r="B53" s="86">
        <v>1.2867493412902822</v>
      </c>
      <c r="C53" s="43">
        <v>8</v>
      </c>
      <c r="D53" s="42">
        <f t="shared" si="12"/>
        <v>1.1838093939870595</v>
      </c>
      <c r="E53" s="87">
        <v>10.272296763166111</v>
      </c>
      <c r="F53" s="43">
        <f t="shared" si="13"/>
        <v>1.0622049799264706</v>
      </c>
      <c r="G53" s="87">
        <v>9</v>
      </c>
      <c r="H53" s="87">
        <f>F53-(F53*G53/100)</f>
        <v>0.96660653173308819</v>
      </c>
      <c r="I53" s="87">
        <v>51</v>
      </c>
      <c r="J53" s="45">
        <f t="shared" si="14"/>
        <v>63.191183756560108</v>
      </c>
      <c r="K53" s="47">
        <f>+H53-H53*I53/100</f>
        <v>0.47363720054921321</v>
      </c>
      <c r="L53" s="47">
        <f t="shared" si="15"/>
        <v>2.0762178654212086E-2</v>
      </c>
      <c r="M53" s="47">
        <f>+L53*28.3495</f>
        <v>0.58859738375758552</v>
      </c>
      <c r="N53" s="87">
        <v>85</v>
      </c>
      <c r="O53" s="87">
        <v>154.5</v>
      </c>
      <c r="P53" s="43">
        <f t="shared" si="16"/>
        <v>0.32382380336177841</v>
      </c>
      <c r="Q53" s="47">
        <f t="shared" si="17"/>
        <v>3.8096918042562168E-3</v>
      </c>
      <c r="R53" s="24"/>
    </row>
    <row r="54" spans="1:18" x14ac:dyDescent="0.25">
      <c r="A54" s="41">
        <v>2019</v>
      </c>
      <c r="B54" s="86">
        <v>1.2423842990932712</v>
      </c>
      <c r="C54" s="43">
        <v>8</v>
      </c>
      <c r="D54" s="42">
        <f t="shared" si="12"/>
        <v>1.1429935551658095</v>
      </c>
      <c r="E54" s="87">
        <v>10.272296763166111</v>
      </c>
      <c r="F54" s="43">
        <f t="shared" si="13"/>
        <v>1.0255818651953148</v>
      </c>
      <c r="G54" s="87">
        <v>9</v>
      </c>
      <c r="H54" s="87">
        <f>F54-(F54*G54/100)</f>
        <v>0.93327949732773652</v>
      </c>
      <c r="I54" s="87">
        <v>51</v>
      </c>
      <c r="J54" s="45">
        <f t="shared" si="14"/>
        <v>63.191183756560108</v>
      </c>
      <c r="K54" s="47">
        <f>+H54-H54*I54/100</f>
        <v>0.45730695369059088</v>
      </c>
      <c r="L54" s="47">
        <f t="shared" si="15"/>
        <v>2.0046332216573846E-2</v>
      </c>
      <c r="M54" s="47">
        <f>+L54*28.3495</f>
        <v>0.56830349517376022</v>
      </c>
      <c r="N54" s="87">
        <v>85</v>
      </c>
      <c r="O54" s="87">
        <v>154.5</v>
      </c>
      <c r="P54" s="43">
        <f t="shared" si="16"/>
        <v>0.31265888083993282</v>
      </c>
      <c r="Q54" s="47">
        <f t="shared" si="17"/>
        <v>3.6783397745874446E-3</v>
      </c>
      <c r="R54" s="24"/>
    </row>
    <row r="55" spans="1:18" x14ac:dyDescent="0.25">
      <c r="A55" s="41">
        <v>2020</v>
      </c>
      <c r="B55" s="86">
        <v>1.2322620649094735</v>
      </c>
      <c r="C55" s="43">
        <v>8</v>
      </c>
      <c r="D55" s="42">
        <f t="shared" si="12"/>
        <v>1.1336810997167157</v>
      </c>
      <c r="E55" s="87">
        <v>10.272296763166111</v>
      </c>
      <c r="F55" s="43">
        <f t="shared" si="13"/>
        <v>1.0172260128058896</v>
      </c>
      <c r="G55" s="87">
        <v>9</v>
      </c>
      <c r="H55" s="87">
        <f t="shared" ref="H55:H56" si="18">F55-(F55*G55/100)</f>
        <v>0.92567567165335962</v>
      </c>
      <c r="I55" s="87">
        <v>51</v>
      </c>
      <c r="J55" s="45">
        <f t="shared" si="14"/>
        <v>63.1911837565601</v>
      </c>
      <c r="K55" s="47">
        <f t="shared" ref="K55:K56" si="19">+H55-H55*I55/100</f>
        <v>0.45358107911014622</v>
      </c>
      <c r="L55" s="47">
        <f t="shared" si="15"/>
        <v>1.9883006207568055E-2</v>
      </c>
      <c r="M55" s="47">
        <f t="shared" ref="M55:M56" si="20">+L55*28.3495</f>
        <v>0.5636732844814506</v>
      </c>
      <c r="N55" s="87">
        <v>85</v>
      </c>
      <c r="O55" s="87">
        <v>154.5</v>
      </c>
      <c r="P55" s="43">
        <f t="shared" si="16"/>
        <v>0.31011151573413143</v>
      </c>
      <c r="Q55" s="47">
        <f t="shared" si="17"/>
        <v>3.6483707733427225E-3</v>
      </c>
      <c r="R55" s="24"/>
    </row>
    <row r="56" spans="1:18" ht="13.8" thickBot="1" x14ac:dyDescent="0.3">
      <c r="A56" s="132">
        <v>2021</v>
      </c>
      <c r="B56" s="156">
        <v>1.4378250327162085</v>
      </c>
      <c r="C56" s="134">
        <v>8</v>
      </c>
      <c r="D56" s="133">
        <f t="shared" si="12"/>
        <v>1.3227990300989119</v>
      </c>
      <c r="E56" s="157">
        <v>10.272296763166111</v>
      </c>
      <c r="F56" s="134">
        <f t="shared" si="13"/>
        <v>1.1869171881468685</v>
      </c>
      <c r="G56" s="157">
        <v>9</v>
      </c>
      <c r="H56" s="158">
        <f t="shared" si="18"/>
        <v>1.0800946412136503</v>
      </c>
      <c r="I56" s="157">
        <v>51</v>
      </c>
      <c r="J56" s="135">
        <f t="shared" si="14"/>
        <v>63.191183756560108</v>
      </c>
      <c r="K56" s="136">
        <f t="shared" si="19"/>
        <v>0.52924637419468867</v>
      </c>
      <c r="L56" s="136">
        <f t="shared" si="15"/>
        <v>2.3199841060589092E-2</v>
      </c>
      <c r="M56" s="136">
        <f t="shared" si="20"/>
        <v>0.65770389414717045</v>
      </c>
      <c r="N56" s="157">
        <v>85</v>
      </c>
      <c r="O56" s="158">
        <v>154.5</v>
      </c>
      <c r="P56" s="134">
        <f t="shared" si="16"/>
        <v>0.36184356635928466</v>
      </c>
      <c r="Q56" s="136">
        <f t="shared" si="17"/>
        <v>4.2569831336386433E-3</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V9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120</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0.17897899069504322</v>
      </c>
      <c r="C5" s="21">
        <v>4</v>
      </c>
      <c r="D5" s="20">
        <f t="shared" ref="D5:D46" si="0">+B5-B5*(C5/100)</f>
        <v>0.1718198310672415</v>
      </c>
      <c r="E5" s="21">
        <v>5.9719971077789449</v>
      </c>
      <c r="F5" s="21">
        <f t="shared" ref="F5:F46" si="1">+(D5-D5*(E5)/100)</f>
        <v>0.16155875572531517</v>
      </c>
      <c r="G5" s="21">
        <v>2</v>
      </c>
      <c r="H5" s="21">
        <f>F5-(F5*G5/100)</f>
        <v>0.15832758061080887</v>
      </c>
      <c r="I5" s="21">
        <v>26</v>
      </c>
      <c r="J5" s="22">
        <f t="shared" ref="J5:J46" si="2">100-(K5/B5*100)</f>
        <v>34.538456610458837</v>
      </c>
      <c r="K5" s="23">
        <f>+H5-H5*I5/100</f>
        <v>0.11716240965199856</v>
      </c>
      <c r="L5" s="23">
        <f t="shared" ref="L5:L46" si="3">+(K5/365)*16</f>
        <v>5.1358864504985674E-3</v>
      </c>
      <c r="M5" s="23">
        <f t="shared" ref="M5:M37" si="4">+L5*28.3495</f>
        <v>0.14559981292840912</v>
      </c>
      <c r="N5" s="21">
        <v>51</v>
      </c>
      <c r="O5" s="21">
        <v>110</v>
      </c>
      <c r="P5" s="20">
        <f t="shared" ref="P5:P46" si="5">+Q5*N5</f>
        <v>6.7505367812262421E-2</v>
      </c>
      <c r="Q5" s="23">
        <f t="shared" ref="Q5:Q46" si="6">+M5/O5</f>
        <v>1.3236346629855375E-3</v>
      </c>
      <c r="R5" s="24"/>
    </row>
    <row r="6" spans="1:22" x14ac:dyDescent="0.25">
      <c r="A6" s="25">
        <v>1971</v>
      </c>
      <c r="B6" s="26">
        <v>0.19310318259085721</v>
      </c>
      <c r="C6" s="27">
        <v>4</v>
      </c>
      <c r="D6" s="26">
        <f t="shared" si="0"/>
        <v>0.18537905528722293</v>
      </c>
      <c r="E6" s="27">
        <v>5.9719971077789449</v>
      </c>
      <c r="F6" s="27">
        <f t="shared" si="1"/>
        <v>0.17430822346704206</v>
      </c>
      <c r="G6" s="27">
        <v>2</v>
      </c>
      <c r="H6" s="27">
        <f t="shared" ref="H6:H50" si="7">F6-(F6*G6/100)</f>
        <v>0.17082205899770123</v>
      </c>
      <c r="I6" s="27">
        <v>26</v>
      </c>
      <c r="J6" s="28">
        <f t="shared" si="2"/>
        <v>34.538456610458837</v>
      </c>
      <c r="K6" s="29">
        <f t="shared" ref="K6:K51" si="8">+H6-H6*I6/100</f>
        <v>0.1264083236582989</v>
      </c>
      <c r="L6" s="29">
        <f t="shared" si="3"/>
        <v>5.5411867905007742E-3</v>
      </c>
      <c r="M6" s="29">
        <f t="shared" si="4"/>
        <v>0.1570898749173017</v>
      </c>
      <c r="N6" s="27">
        <v>51</v>
      </c>
      <c r="O6" s="27">
        <v>110</v>
      </c>
      <c r="P6" s="26">
        <f t="shared" si="5"/>
        <v>7.2832578370748968E-2</v>
      </c>
      <c r="Q6" s="29">
        <f t="shared" si="6"/>
        <v>1.4280897719754699E-3</v>
      </c>
      <c r="R6" s="24"/>
    </row>
    <row r="7" spans="1:22" x14ac:dyDescent="0.25">
      <c r="A7" s="25">
        <v>1972</v>
      </c>
      <c r="B7" s="26">
        <v>0.1534093074665549</v>
      </c>
      <c r="C7" s="27">
        <v>4</v>
      </c>
      <c r="D7" s="26">
        <f t="shared" si="0"/>
        <v>0.14727293516789269</v>
      </c>
      <c r="E7" s="27">
        <v>5.9719971077789449</v>
      </c>
      <c r="F7" s="27">
        <f t="shared" si="1"/>
        <v>0.138477799739125</v>
      </c>
      <c r="G7" s="27">
        <v>2</v>
      </c>
      <c r="H7" s="27">
        <f t="shared" si="7"/>
        <v>0.13570824374434248</v>
      </c>
      <c r="I7" s="27">
        <v>26</v>
      </c>
      <c r="J7" s="28">
        <f t="shared" si="2"/>
        <v>34.538456610458852</v>
      </c>
      <c r="K7" s="29">
        <f t="shared" si="8"/>
        <v>0.10042410037081344</v>
      </c>
      <c r="L7" s="29">
        <f t="shared" si="3"/>
        <v>4.4021523450219592E-3</v>
      </c>
      <c r="M7" s="29">
        <f t="shared" si="4"/>
        <v>0.12479881790520003</v>
      </c>
      <c r="N7" s="27">
        <v>51</v>
      </c>
      <c r="O7" s="27">
        <v>110</v>
      </c>
      <c r="P7" s="26">
        <f t="shared" si="5"/>
        <v>5.7861270119683651E-2</v>
      </c>
      <c r="Q7" s="29">
        <f t="shared" si="6"/>
        <v>1.1345347082290912E-3</v>
      </c>
      <c r="R7" s="24"/>
    </row>
    <row r="8" spans="1:22" x14ac:dyDescent="0.25">
      <c r="A8" s="25">
        <v>1973</v>
      </c>
      <c r="B8" s="26">
        <v>0.18781646838973332</v>
      </c>
      <c r="C8" s="27">
        <v>4</v>
      </c>
      <c r="D8" s="26">
        <f t="shared" si="0"/>
        <v>0.18030380965414397</v>
      </c>
      <c r="E8" s="27">
        <v>5.9719971077789449</v>
      </c>
      <c r="F8" s="27">
        <f t="shared" si="1"/>
        <v>0.16953607135638324</v>
      </c>
      <c r="G8" s="27">
        <v>2</v>
      </c>
      <c r="H8" s="27">
        <f t="shared" si="7"/>
        <v>0.16614534992925559</v>
      </c>
      <c r="I8" s="27">
        <v>26</v>
      </c>
      <c r="J8" s="28">
        <f t="shared" si="2"/>
        <v>34.538456610458837</v>
      </c>
      <c r="K8" s="29">
        <f t="shared" si="8"/>
        <v>0.12294755894764914</v>
      </c>
      <c r="L8" s="29">
        <f t="shared" si="3"/>
        <v>5.389482036061332E-3</v>
      </c>
      <c r="M8" s="29">
        <f t="shared" si="4"/>
        <v>0.15278912098132072</v>
      </c>
      <c r="N8" s="27">
        <v>51</v>
      </c>
      <c r="O8" s="27">
        <v>110</v>
      </c>
      <c r="P8" s="26">
        <f t="shared" si="5"/>
        <v>7.0838592454975979E-2</v>
      </c>
      <c r="Q8" s="29">
        <f t="shared" si="6"/>
        <v>1.3889920089210975E-3</v>
      </c>
      <c r="R8" s="24"/>
    </row>
    <row r="9" spans="1:22" x14ac:dyDescent="0.25">
      <c r="A9" s="25">
        <v>1974</v>
      </c>
      <c r="B9" s="26">
        <v>0.14869958008734932</v>
      </c>
      <c r="C9" s="27">
        <v>4</v>
      </c>
      <c r="D9" s="26">
        <f t="shared" si="0"/>
        <v>0.14275159688385536</v>
      </c>
      <c r="E9" s="27">
        <v>5.9719971077789449</v>
      </c>
      <c r="F9" s="27">
        <f t="shared" si="1"/>
        <v>0.13422647564664325</v>
      </c>
      <c r="G9" s="27">
        <v>2</v>
      </c>
      <c r="H9" s="27">
        <f t="shared" si="7"/>
        <v>0.1315419461337104</v>
      </c>
      <c r="I9" s="27">
        <v>26</v>
      </c>
      <c r="J9" s="28">
        <f t="shared" si="2"/>
        <v>34.538456610458837</v>
      </c>
      <c r="K9" s="29">
        <f t="shared" si="8"/>
        <v>9.7341040138945692E-2</v>
      </c>
      <c r="L9" s="29">
        <f t="shared" si="3"/>
        <v>4.2670044992414551E-3</v>
      </c>
      <c r="M9" s="29">
        <f t="shared" si="4"/>
        <v>0.12096744405124563</v>
      </c>
      <c r="N9" s="27">
        <v>51</v>
      </c>
      <c r="O9" s="27">
        <v>110</v>
      </c>
      <c r="P9" s="26">
        <f t="shared" si="5"/>
        <v>5.6084905878304794E-2</v>
      </c>
      <c r="Q9" s="29">
        <f t="shared" si="6"/>
        <v>1.0997040368295058E-3</v>
      </c>
      <c r="R9" s="24"/>
    </row>
    <row r="10" spans="1:22" x14ac:dyDescent="0.25">
      <c r="A10" s="25">
        <v>1975</v>
      </c>
      <c r="B10" s="26">
        <v>0.14399948141665855</v>
      </c>
      <c r="C10" s="27">
        <v>4</v>
      </c>
      <c r="D10" s="26">
        <f t="shared" si="0"/>
        <v>0.1382395021599922</v>
      </c>
      <c r="E10" s="27">
        <v>5.9719971077789449</v>
      </c>
      <c r="F10" s="27">
        <f t="shared" si="1"/>
        <v>0.12998384308918945</v>
      </c>
      <c r="G10" s="27">
        <v>2</v>
      </c>
      <c r="H10" s="27">
        <f t="shared" si="7"/>
        <v>0.12738416622740567</v>
      </c>
      <c r="I10" s="27">
        <v>26</v>
      </c>
      <c r="J10" s="28">
        <f t="shared" si="2"/>
        <v>34.538456610458852</v>
      </c>
      <c r="K10" s="29">
        <f t="shared" si="8"/>
        <v>9.4264283008280186E-2</v>
      </c>
      <c r="L10" s="29">
        <f t="shared" si="3"/>
        <v>4.1321329537876246E-3</v>
      </c>
      <c r="M10" s="29">
        <f t="shared" si="4"/>
        <v>0.11714390317340226</v>
      </c>
      <c r="N10" s="27">
        <v>51</v>
      </c>
      <c r="O10" s="27">
        <v>110</v>
      </c>
      <c r="P10" s="26">
        <f t="shared" si="5"/>
        <v>5.4312173289486503E-2</v>
      </c>
      <c r="Q10" s="29">
        <f t="shared" si="6"/>
        <v>1.0649445743036569E-3</v>
      </c>
      <c r="R10" s="24"/>
    </row>
    <row r="11" spans="1:22" x14ac:dyDescent="0.25">
      <c r="A11" s="19">
        <v>1976</v>
      </c>
      <c r="B11" s="20">
        <v>0.18666727818928155</v>
      </c>
      <c r="C11" s="21">
        <v>4</v>
      </c>
      <c r="D11" s="20">
        <f t="shared" si="0"/>
        <v>0.1792005870617103</v>
      </c>
      <c r="E11" s="21">
        <v>5.9719971077789449</v>
      </c>
      <c r="F11" s="21">
        <f t="shared" si="1"/>
        <v>0.16849873318526207</v>
      </c>
      <c r="G11" s="21">
        <v>2</v>
      </c>
      <c r="H11" s="21">
        <f t="shared" si="7"/>
        <v>0.16512875852155684</v>
      </c>
      <c r="I11" s="21">
        <v>26</v>
      </c>
      <c r="J11" s="22">
        <f t="shared" si="2"/>
        <v>34.538456610458837</v>
      </c>
      <c r="K11" s="23">
        <f t="shared" si="8"/>
        <v>0.12219528130595206</v>
      </c>
      <c r="L11" s="23">
        <f t="shared" si="3"/>
        <v>5.356505481904748E-3</v>
      </c>
      <c r="M11" s="23">
        <f t="shared" si="4"/>
        <v>0.15185425215925866</v>
      </c>
      <c r="N11" s="21">
        <v>51</v>
      </c>
      <c r="O11" s="21">
        <v>110</v>
      </c>
      <c r="P11" s="20">
        <f t="shared" si="5"/>
        <v>7.0405153273838103E-2</v>
      </c>
      <c r="Q11" s="23">
        <f t="shared" si="6"/>
        <v>1.3804932014478059E-3</v>
      </c>
      <c r="R11" s="24"/>
    </row>
    <row r="12" spans="1:22" x14ac:dyDescent="0.25">
      <c r="A12" s="19">
        <v>1977</v>
      </c>
      <c r="B12" s="20">
        <v>0.18434518863598184</v>
      </c>
      <c r="C12" s="21">
        <v>4</v>
      </c>
      <c r="D12" s="20">
        <f t="shared" si="0"/>
        <v>0.17697138109054256</v>
      </c>
      <c r="E12" s="21">
        <v>5.9719971077789449</v>
      </c>
      <c r="F12" s="21">
        <f t="shared" si="1"/>
        <v>0.16640265533021889</v>
      </c>
      <c r="G12" s="21">
        <v>2</v>
      </c>
      <c r="H12" s="21">
        <f t="shared" si="7"/>
        <v>0.1630746022236145</v>
      </c>
      <c r="I12" s="21">
        <v>26</v>
      </c>
      <c r="J12" s="22">
        <f t="shared" si="2"/>
        <v>34.538456610458852</v>
      </c>
      <c r="K12" s="23">
        <f t="shared" si="8"/>
        <v>0.12067520564547474</v>
      </c>
      <c r="L12" s="23">
        <f t="shared" si="3"/>
        <v>5.2898720282947833E-3</v>
      </c>
      <c r="M12" s="23">
        <f t="shared" si="4"/>
        <v>0.14996522706614296</v>
      </c>
      <c r="N12" s="21">
        <v>51</v>
      </c>
      <c r="O12" s="21">
        <v>110</v>
      </c>
      <c r="P12" s="20">
        <f t="shared" si="5"/>
        <v>6.9529332548848105E-2</v>
      </c>
      <c r="Q12" s="23">
        <f t="shared" si="6"/>
        <v>1.3633202460558451E-3</v>
      </c>
      <c r="R12" s="24"/>
    </row>
    <row r="13" spans="1:22" x14ac:dyDescent="0.25">
      <c r="A13" s="19">
        <v>1978</v>
      </c>
      <c r="B13" s="20">
        <v>0.18150369521755733</v>
      </c>
      <c r="C13" s="21">
        <v>4</v>
      </c>
      <c r="D13" s="20">
        <f t="shared" si="0"/>
        <v>0.17424354740885503</v>
      </c>
      <c r="E13" s="21">
        <v>5.9719971077789449</v>
      </c>
      <c r="F13" s="21">
        <f t="shared" si="1"/>
        <v>0.16383772779710679</v>
      </c>
      <c r="G13" s="21">
        <v>2</v>
      </c>
      <c r="H13" s="21">
        <f t="shared" si="7"/>
        <v>0.16056097324116464</v>
      </c>
      <c r="I13" s="21">
        <v>26</v>
      </c>
      <c r="J13" s="22">
        <f t="shared" si="2"/>
        <v>34.538456610458852</v>
      </c>
      <c r="K13" s="23">
        <f t="shared" si="8"/>
        <v>0.11881512019846183</v>
      </c>
      <c r="L13" s="23">
        <f t="shared" si="3"/>
        <v>5.2083340360969564E-3</v>
      </c>
      <c r="M13" s="23">
        <f t="shared" si="4"/>
        <v>0.14765366575633065</v>
      </c>
      <c r="N13" s="21">
        <v>51</v>
      </c>
      <c r="O13" s="21">
        <v>110</v>
      </c>
      <c r="P13" s="20">
        <f t="shared" si="5"/>
        <v>6.8457608668844219E-2</v>
      </c>
      <c r="Q13" s="23">
        <f t="shared" si="6"/>
        <v>1.3423060523302787E-3</v>
      </c>
      <c r="R13" s="24"/>
    </row>
    <row r="14" spans="1:22" x14ac:dyDescent="0.25">
      <c r="A14" s="19">
        <v>1979</v>
      </c>
      <c r="B14" s="20">
        <v>0.13418942036391104</v>
      </c>
      <c r="C14" s="21">
        <v>4</v>
      </c>
      <c r="D14" s="20">
        <f t="shared" si="0"/>
        <v>0.12882184354935461</v>
      </c>
      <c r="E14" s="21">
        <v>5.9719971077789449</v>
      </c>
      <c r="F14" s="21">
        <f t="shared" si="1"/>
        <v>0.12112860677839964</v>
      </c>
      <c r="G14" s="21">
        <v>2</v>
      </c>
      <c r="H14" s="21">
        <f t="shared" si="7"/>
        <v>0.11870603464283164</v>
      </c>
      <c r="I14" s="21">
        <v>26</v>
      </c>
      <c r="J14" s="22">
        <f t="shared" si="2"/>
        <v>34.538456610458852</v>
      </c>
      <c r="K14" s="23">
        <f t="shared" si="8"/>
        <v>8.7842465635695408E-2</v>
      </c>
      <c r="L14" s="23">
        <f t="shared" si="3"/>
        <v>3.8506286306058263E-3</v>
      </c>
      <c r="M14" s="23">
        <f t="shared" si="4"/>
        <v>0.10916339636335987</v>
      </c>
      <c r="N14" s="21">
        <v>51</v>
      </c>
      <c r="O14" s="21">
        <v>110</v>
      </c>
      <c r="P14" s="20">
        <f t="shared" si="5"/>
        <v>5.0612120132103214E-2</v>
      </c>
      <c r="Q14" s="23">
        <f t="shared" si="6"/>
        <v>9.9239451239418065E-4</v>
      </c>
      <c r="R14" s="24"/>
    </row>
    <row r="15" spans="1:22" x14ac:dyDescent="0.25">
      <c r="A15" s="19">
        <v>1980</v>
      </c>
      <c r="B15" s="20">
        <v>0.14315449267979941</v>
      </c>
      <c r="C15" s="21">
        <v>4</v>
      </c>
      <c r="D15" s="20">
        <f t="shared" si="0"/>
        <v>0.13742831297260744</v>
      </c>
      <c r="E15" s="21">
        <v>5.9719971077789449</v>
      </c>
      <c r="F15" s="21">
        <f t="shared" si="1"/>
        <v>0.12922109809661392</v>
      </c>
      <c r="G15" s="21">
        <v>2</v>
      </c>
      <c r="H15" s="21">
        <f t="shared" si="7"/>
        <v>0.12663667613468163</v>
      </c>
      <c r="I15" s="21">
        <v>26</v>
      </c>
      <c r="J15" s="22">
        <f t="shared" si="2"/>
        <v>34.538456610458852</v>
      </c>
      <c r="K15" s="23">
        <f t="shared" si="8"/>
        <v>9.3711140339664406E-2</v>
      </c>
      <c r="L15" s="23">
        <f t="shared" si="3"/>
        <v>4.1078856039304945E-3</v>
      </c>
      <c r="M15" s="23">
        <f t="shared" si="4"/>
        <v>0.11645650292862755</v>
      </c>
      <c r="N15" s="21">
        <v>51</v>
      </c>
      <c r="O15" s="21">
        <v>110</v>
      </c>
      <c r="P15" s="20">
        <f t="shared" si="5"/>
        <v>5.3993469539636414E-2</v>
      </c>
      <c r="Q15" s="23">
        <f t="shared" si="6"/>
        <v>1.0586954811693415E-3</v>
      </c>
      <c r="R15" s="24"/>
    </row>
    <row r="16" spans="1:22" x14ac:dyDescent="0.25">
      <c r="A16" s="25">
        <v>1981</v>
      </c>
      <c r="B16" s="26">
        <v>0.20872650739674559</v>
      </c>
      <c r="C16" s="27">
        <v>4</v>
      </c>
      <c r="D16" s="26">
        <f t="shared" si="0"/>
        <v>0.20037744710087577</v>
      </c>
      <c r="E16" s="27">
        <v>5.9719971077789449</v>
      </c>
      <c r="F16" s="27">
        <f t="shared" si="1"/>
        <v>0.18841091175537017</v>
      </c>
      <c r="G16" s="27">
        <v>2</v>
      </c>
      <c r="H16" s="27">
        <f t="shared" si="7"/>
        <v>0.18464269352026277</v>
      </c>
      <c r="I16" s="27">
        <v>26</v>
      </c>
      <c r="J16" s="28">
        <f t="shared" si="2"/>
        <v>34.538456610458837</v>
      </c>
      <c r="K16" s="29">
        <f t="shared" si="8"/>
        <v>0.13663559320499447</v>
      </c>
      <c r="L16" s="29">
        <f t="shared" si="3"/>
        <v>5.9895054555614011E-3</v>
      </c>
      <c r="M16" s="29">
        <f t="shared" si="4"/>
        <v>0.16979948491243793</v>
      </c>
      <c r="N16" s="27">
        <v>51</v>
      </c>
      <c r="O16" s="27">
        <v>110</v>
      </c>
      <c r="P16" s="26">
        <f t="shared" si="5"/>
        <v>7.8725215732130316E-2</v>
      </c>
      <c r="Q16" s="29">
        <f t="shared" si="6"/>
        <v>1.5436316810221631E-3</v>
      </c>
      <c r="R16" s="24"/>
    </row>
    <row r="17" spans="1:18" x14ac:dyDescent="0.25">
      <c r="A17" s="25">
        <v>1982</v>
      </c>
      <c r="B17" s="26">
        <v>0.21275862663014455</v>
      </c>
      <c r="C17" s="27">
        <v>4</v>
      </c>
      <c r="D17" s="26">
        <f t="shared" si="0"/>
        <v>0.20424828156493877</v>
      </c>
      <c r="E17" s="27">
        <v>5.9719971077789449</v>
      </c>
      <c r="F17" s="27">
        <f t="shared" si="1"/>
        <v>0.19205058009719242</v>
      </c>
      <c r="G17" s="27">
        <v>2</v>
      </c>
      <c r="H17" s="27">
        <f t="shared" si="7"/>
        <v>0.18820956849524856</v>
      </c>
      <c r="I17" s="27">
        <v>26</v>
      </c>
      <c r="J17" s="28">
        <f t="shared" si="2"/>
        <v>34.538456610458852</v>
      </c>
      <c r="K17" s="29">
        <f t="shared" si="8"/>
        <v>0.13927508068648392</v>
      </c>
      <c r="L17" s="29">
        <f t="shared" si="3"/>
        <v>6.1052090163938155E-3</v>
      </c>
      <c r="M17" s="29">
        <f t="shared" si="4"/>
        <v>0.17307962301025648</v>
      </c>
      <c r="N17" s="27">
        <v>51</v>
      </c>
      <c r="O17" s="27">
        <v>110</v>
      </c>
      <c r="P17" s="26">
        <f t="shared" si="5"/>
        <v>8.0246007032027999E-2</v>
      </c>
      <c r="Q17" s="29">
        <f t="shared" si="6"/>
        <v>1.5734511182750588E-3</v>
      </c>
      <c r="R17" s="24"/>
    </row>
    <row r="18" spans="1:18" x14ac:dyDescent="0.25">
      <c r="A18" s="25">
        <v>1983</v>
      </c>
      <c r="B18" s="26">
        <v>0.13699974819360924</v>
      </c>
      <c r="C18" s="27">
        <v>4</v>
      </c>
      <c r="D18" s="26">
        <f t="shared" si="0"/>
        <v>0.13151975826586487</v>
      </c>
      <c r="E18" s="27">
        <v>5.9719971077789449</v>
      </c>
      <c r="F18" s="27">
        <f t="shared" si="1"/>
        <v>0.12366540210606956</v>
      </c>
      <c r="G18" s="27">
        <v>2</v>
      </c>
      <c r="H18" s="27">
        <f t="shared" si="7"/>
        <v>0.12119209406394817</v>
      </c>
      <c r="I18" s="27">
        <v>26</v>
      </c>
      <c r="J18" s="28">
        <f t="shared" si="2"/>
        <v>34.538456610458852</v>
      </c>
      <c r="K18" s="29">
        <f t="shared" si="8"/>
        <v>8.968214960732164E-2</v>
      </c>
      <c r="L18" s="29">
        <f t="shared" si="3"/>
        <v>3.9312723115538257E-3</v>
      </c>
      <c r="M18" s="29">
        <f t="shared" si="4"/>
        <v>0.11144960439639517</v>
      </c>
      <c r="N18" s="27">
        <v>51</v>
      </c>
      <c r="O18" s="27">
        <v>110</v>
      </c>
      <c r="P18" s="26">
        <f t="shared" si="5"/>
        <v>5.1672089311055949E-2</v>
      </c>
      <c r="Q18" s="29">
        <f t="shared" si="6"/>
        <v>1.0131782217854108E-3</v>
      </c>
      <c r="R18" s="24"/>
    </row>
    <row r="19" spans="1:18" x14ac:dyDescent="0.25">
      <c r="A19" s="25">
        <v>1984</v>
      </c>
      <c r="B19" s="26">
        <v>0.12608526410208676</v>
      </c>
      <c r="C19" s="27">
        <v>4</v>
      </c>
      <c r="D19" s="26">
        <f t="shared" si="0"/>
        <v>0.12104185353800329</v>
      </c>
      <c r="E19" s="27">
        <v>5.9719971077789449</v>
      </c>
      <c r="F19" s="27">
        <f t="shared" si="1"/>
        <v>0.1138132375455117</v>
      </c>
      <c r="G19" s="27">
        <v>2</v>
      </c>
      <c r="H19" s="27">
        <f t="shared" si="7"/>
        <v>0.11153697279460147</v>
      </c>
      <c r="I19" s="27">
        <v>26</v>
      </c>
      <c r="J19" s="28">
        <f t="shared" si="2"/>
        <v>34.538456610458837</v>
      </c>
      <c r="K19" s="29">
        <f t="shared" si="8"/>
        <v>8.2537359868005089E-2</v>
      </c>
      <c r="L19" s="29">
        <f t="shared" si="3"/>
        <v>3.6180760490084423E-3</v>
      </c>
      <c r="M19" s="29">
        <f t="shared" si="4"/>
        <v>0.10257064695136484</v>
      </c>
      <c r="N19" s="27">
        <v>51</v>
      </c>
      <c r="O19" s="27">
        <v>110</v>
      </c>
      <c r="P19" s="26">
        <f t="shared" si="5"/>
        <v>4.755548176836006E-2</v>
      </c>
      <c r="Q19" s="29">
        <f t="shared" si="6"/>
        <v>9.324604268305894E-4</v>
      </c>
      <c r="R19" s="24"/>
    </row>
    <row r="20" spans="1:18" x14ac:dyDescent="0.25">
      <c r="A20" s="25">
        <v>1985</v>
      </c>
      <c r="B20" s="26">
        <v>0.13167495575889224</v>
      </c>
      <c r="C20" s="27">
        <v>4</v>
      </c>
      <c r="D20" s="26">
        <f t="shared" si="0"/>
        <v>0.12640795752853654</v>
      </c>
      <c r="E20" s="27">
        <v>5.9719971077789449</v>
      </c>
      <c r="F20" s="27">
        <f t="shared" si="1"/>
        <v>0.11885887796092989</v>
      </c>
      <c r="G20" s="27">
        <v>2</v>
      </c>
      <c r="H20" s="27">
        <f t="shared" si="7"/>
        <v>0.1164817004017113</v>
      </c>
      <c r="I20" s="27">
        <v>26</v>
      </c>
      <c r="J20" s="28">
        <f t="shared" si="2"/>
        <v>34.538456610458852</v>
      </c>
      <c r="K20" s="29">
        <f t="shared" si="8"/>
        <v>8.6196458297266354E-2</v>
      </c>
      <c r="L20" s="29">
        <f t="shared" si="3"/>
        <v>3.7784748842637308E-3</v>
      </c>
      <c r="M20" s="29">
        <f t="shared" si="4"/>
        <v>0.10711787373143464</v>
      </c>
      <c r="N20" s="27">
        <v>51</v>
      </c>
      <c r="O20" s="27">
        <v>110</v>
      </c>
      <c r="P20" s="26">
        <f t="shared" si="5"/>
        <v>4.9663741457301513E-2</v>
      </c>
      <c r="Q20" s="29">
        <f t="shared" si="6"/>
        <v>9.737988521039512E-4</v>
      </c>
      <c r="R20" s="24"/>
    </row>
    <row r="21" spans="1:18" x14ac:dyDescent="0.25">
      <c r="A21" s="19">
        <v>1986</v>
      </c>
      <c r="B21" s="20">
        <v>0.14211451437974496</v>
      </c>
      <c r="C21" s="21">
        <v>4</v>
      </c>
      <c r="D21" s="20">
        <f t="shared" si="0"/>
        <v>0.13642993380455515</v>
      </c>
      <c r="E21" s="21">
        <v>5.9719971077789449</v>
      </c>
      <c r="F21" s="21">
        <f t="shared" si="1"/>
        <v>0.1282823421036024</v>
      </c>
      <c r="G21" s="21">
        <v>2</v>
      </c>
      <c r="H21" s="21">
        <f t="shared" si="7"/>
        <v>0.12571669526153034</v>
      </c>
      <c r="I21" s="21">
        <v>26</v>
      </c>
      <c r="J21" s="22">
        <f t="shared" si="2"/>
        <v>34.538456610458852</v>
      </c>
      <c r="K21" s="23">
        <f t="shared" si="8"/>
        <v>9.3030354493532447E-2</v>
      </c>
      <c r="L21" s="23">
        <f t="shared" si="3"/>
        <v>4.0780429367027922E-3</v>
      </c>
      <c r="M21" s="23">
        <f t="shared" si="4"/>
        <v>0.11561047823405581</v>
      </c>
      <c r="N21" s="21">
        <v>51</v>
      </c>
      <c r="O21" s="21">
        <v>110</v>
      </c>
      <c r="P21" s="20">
        <f t="shared" si="5"/>
        <v>5.3601221726698602E-2</v>
      </c>
      <c r="Q21" s="23">
        <f t="shared" si="6"/>
        <v>1.0510043475823255E-3</v>
      </c>
      <c r="R21" s="24"/>
    </row>
    <row r="22" spans="1:18" x14ac:dyDescent="0.25">
      <c r="A22" s="19">
        <v>1987</v>
      </c>
      <c r="B22" s="20">
        <v>0.10671480660633401</v>
      </c>
      <c r="C22" s="21">
        <v>4</v>
      </c>
      <c r="D22" s="20">
        <f t="shared" si="0"/>
        <v>0.10244621434208065</v>
      </c>
      <c r="E22" s="21">
        <v>5.9719971077789449</v>
      </c>
      <c r="F22" s="21">
        <f t="shared" si="1"/>
        <v>9.6328129384542577E-2</v>
      </c>
      <c r="G22" s="21">
        <v>2</v>
      </c>
      <c r="H22" s="21">
        <f t="shared" si="7"/>
        <v>9.440156679685173E-2</v>
      </c>
      <c r="I22" s="21">
        <v>26</v>
      </c>
      <c r="J22" s="22">
        <f t="shared" si="2"/>
        <v>34.538456610458837</v>
      </c>
      <c r="K22" s="23">
        <f t="shared" si="8"/>
        <v>6.9857159429670274E-2</v>
      </c>
      <c r="L22" s="23">
        <f t="shared" si="3"/>
        <v>3.0622316462321215E-3</v>
      </c>
      <c r="M22" s="23">
        <f t="shared" si="4"/>
        <v>8.6812736054857523E-2</v>
      </c>
      <c r="N22" s="21">
        <v>51</v>
      </c>
      <c r="O22" s="21">
        <v>110</v>
      </c>
      <c r="P22" s="20">
        <f t="shared" si="5"/>
        <v>4.0249541261797583E-2</v>
      </c>
      <c r="Q22" s="23">
        <f t="shared" si="6"/>
        <v>7.8920669140779569E-4</v>
      </c>
      <c r="R22" s="24"/>
    </row>
    <row r="23" spans="1:18" x14ac:dyDescent="0.25">
      <c r="A23" s="19">
        <v>1988</v>
      </c>
      <c r="B23" s="20">
        <v>7.37074269204991E-2</v>
      </c>
      <c r="C23" s="21">
        <v>4</v>
      </c>
      <c r="D23" s="20">
        <f t="shared" si="0"/>
        <v>7.0759129843679131E-2</v>
      </c>
      <c r="E23" s="21">
        <v>5.9719971077789449</v>
      </c>
      <c r="F23" s="21">
        <f t="shared" si="1"/>
        <v>6.6533396655925059E-2</v>
      </c>
      <c r="G23" s="21">
        <v>2</v>
      </c>
      <c r="H23" s="21">
        <f t="shared" si="7"/>
        <v>6.5202728722806552E-2</v>
      </c>
      <c r="I23" s="21">
        <v>26</v>
      </c>
      <c r="J23" s="22">
        <f t="shared" si="2"/>
        <v>34.538456610458852</v>
      </c>
      <c r="K23" s="23">
        <f t="shared" si="8"/>
        <v>4.8250019254876847E-2</v>
      </c>
      <c r="L23" s="23">
        <f t="shared" si="3"/>
        <v>2.115069337200081E-3</v>
      </c>
      <c r="M23" s="23">
        <f t="shared" si="4"/>
        <v>5.9961158174953698E-2</v>
      </c>
      <c r="N23" s="21">
        <v>51</v>
      </c>
      <c r="O23" s="21">
        <v>110</v>
      </c>
      <c r="P23" s="20">
        <f t="shared" si="5"/>
        <v>2.7800173335660351E-2</v>
      </c>
      <c r="Q23" s="23">
        <f t="shared" si="6"/>
        <v>5.4510143795412456E-4</v>
      </c>
      <c r="R23" s="24"/>
    </row>
    <row r="24" spans="1:18" x14ac:dyDescent="0.25">
      <c r="A24" s="19">
        <v>1989</v>
      </c>
      <c r="B24" s="20">
        <v>6.7543961255494223E-2</v>
      </c>
      <c r="C24" s="21">
        <v>4</v>
      </c>
      <c r="D24" s="20">
        <f t="shared" si="0"/>
        <v>6.484220280527446E-2</v>
      </c>
      <c r="E24" s="21">
        <v>5.9719971077789449</v>
      </c>
      <c r="F24" s="21">
        <f t="shared" si="1"/>
        <v>6.0969828329123309E-2</v>
      </c>
      <c r="G24" s="21">
        <v>2</v>
      </c>
      <c r="H24" s="21">
        <f t="shared" si="7"/>
        <v>5.9750431762540843E-2</v>
      </c>
      <c r="I24" s="21">
        <v>26</v>
      </c>
      <c r="J24" s="22">
        <f t="shared" si="2"/>
        <v>34.538456610458837</v>
      </c>
      <c r="K24" s="23">
        <f t="shared" si="8"/>
        <v>4.4215319504280225E-2</v>
      </c>
      <c r="L24" s="23">
        <f t="shared" si="3"/>
        <v>1.9382057864889962E-3</v>
      </c>
      <c r="M24" s="23">
        <f t="shared" si="4"/>
        <v>5.4947164944069794E-2</v>
      </c>
      <c r="N24" s="21">
        <v>51</v>
      </c>
      <c r="O24" s="21">
        <v>110</v>
      </c>
      <c r="P24" s="20">
        <f t="shared" si="5"/>
        <v>2.5475503746795993E-2</v>
      </c>
      <c r="Q24" s="23">
        <f t="shared" si="6"/>
        <v>4.9951968130972535E-4</v>
      </c>
      <c r="R24" s="24"/>
    </row>
    <row r="25" spans="1:18" x14ac:dyDescent="0.25">
      <c r="A25" s="19">
        <v>1990</v>
      </c>
      <c r="B25" s="20">
        <v>5.2667497256590506E-2</v>
      </c>
      <c r="C25" s="21">
        <v>4</v>
      </c>
      <c r="D25" s="20">
        <f t="shared" si="0"/>
        <v>5.0560797366326883E-2</v>
      </c>
      <c r="E25" s="21">
        <v>5.9719971077789449</v>
      </c>
      <c r="F25" s="21">
        <f t="shared" si="1"/>
        <v>4.7541308009939866E-2</v>
      </c>
      <c r="G25" s="21">
        <v>2</v>
      </c>
      <c r="H25" s="21">
        <f t="shared" si="7"/>
        <v>4.6590481849741065E-2</v>
      </c>
      <c r="I25" s="21">
        <v>26</v>
      </c>
      <c r="J25" s="22">
        <f t="shared" si="2"/>
        <v>34.538456610458852</v>
      </c>
      <c r="K25" s="23">
        <f t="shared" si="8"/>
        <v>3.4476956568808385E-2</v>
      </c>
      <c r="L25" s="23">
        <f t="shared" si="3"/>
        <v>1.5113186441121484E-3</v>
      </c>
      <c r="M25" s="23">
        <f t="shared" si="4"/>
        <v>4.284512790125735E-2</v>
      </c>
      <c r="N25" s="21">
        <v>51</v>
      </c>
      <c r="O25" s="21">
        <v>110</v>
      </c>
      <c r="P25" s="20">
        <f t="shared" si="5"/>
        <v>1.9864559299673862E-2</v>
      </c>
      <c r="Q25" s="23">
        <f t="shared" si="6"/>
        <v>3.8950116273870321E-4</v>
      </c>
      <c r="R25" s="24"/>
    </row>
    <row r="26" spans="1:18" x14ac:dyDescent="0.25">
      <c r="A26" s="25">
        <v>1991</v>
      </c>
      <c r="B26" s="26">
        <v>6.839202029234337E-2</v>
      </c>
      <c r="C26" s="27">
        <v>4</v>
      </c>
      <c r="D26" s="26">
        <f t="shared" si="0"/>
        <v>6.5656339480649639E-2</v>
      </c>
      <c r="E26" s="27">
        <v>5.9719971077789404</v>
      </c>
      <c r="F26" s="27">
        <f t="shared" si="1"/>
        <v>6.1735344785791721E-2</v>
      </c>
      <c r="G26" s="27">
        <v>2</v>
      </c>
      <c r="H26" s="27">
        <f t="shared" si="7"/>
        <v>6.0500637890075884E-2</v>
      </c>
      <c r="I26" s="27">
        <v>26</v>
      </c>
      <c r="J26" s="28">
        <f t="shared" si="2"/>
        <v>34.538456610458837</v>
      </c>
      <c r="K26" s="29">
        <f t="shared" si="8"/>
        <v>4.4770472038656153E-2</v>
      </c>
      <c r="L26" s="29">
        <f t="shared" si="3"/>
        <v>1.9625412400506807E-3</v>
      </c>
      <c r="M26" s="29">
        <f t="shared" si="4"/>
        <v>5.5637062884816769E-2</v>
      </c>
      <c r="N26" s="27">
        <v>51</v>
      </c>
      <c r="O26" s="27">
        <v>110</v>
      </c>
      <c r="P26" s="26">
        <f t="shared" si="5"/>
        <v>2.579536551932414E-2</v>
      </c>
      <c r="Q26" s="29">
        <f t="shared" si="6"/>
        <v>5.0579148077106153E-4</v>
      </c>
      <c r="R26" s="24"/>
    </row>
    <row r="27" spans="1:18" x14ac:dyDescent="0.25">
      <c r="A27" s="25">
        <v>1992</v>
      </c>
      <c r="B27" s="26">
        <v>7.4498074251729343E-2</v>
      </c>
      <c r="C27" s="27">
        <v>4</v>
      </c>
      <c r="D27" s="26">
        <f t="shared" si="0"/>
        <v>7.1518151281660169E-2</v>
      </c>
      <c r="E27" s="27">
        <v>5.9719971077789449</v>
      </c>
      <c r="F27" s="27">
        <f t="shared" si="1"/>
        <v>6.7247089355582448E-2</v>
      </c>
      <c r="G27" s="27">
        <v>2</v>
      </c>
      <c r="H27" s="27">
        <f t="shared" si="7"/>
        <v>6.5902147568470792E-2</v>
      </c>
      <c r="I27" s="27">
        <v>26</v>
      </c>
      <c r="J27" s="28">
        <f t="shared" si="2"/>
        <v>34.538456610458852</v>
      </c>
      <c r="K27" s="29">
        <f t="shared" si="8"/>
        <v>4.8767589200668385E-2</v>
      </c>
      <c r="L27" s="29">
        <f t="shared" si="3"/>
        <v>2.1377573348238194E-3</v>
      </c>
      <c r="M27" s="29">
        <f t="shared" si="4"/>
        <v>6.0604351563587865E-2</v>
      </c>
      <c r="N27" s="27">
        <v>51</v>
      </c>
      <c r="O27" s="27">
        <v>110</v>
      </c>
      <c r="P27" s="26">
        <f t="shared" si="5"/>
        <v>2.8098381179481643E-2</v>
      </c>
      <c r="Q27" s="29">
        <f t="shared" si="6"/>
        <v>5.5094865057807145E-4</v>
      </c>
      <c r="R27" s="24"/>
    </row>
    <row r="28" spans="1:18" x14ac:dyDescent="0.25">
      <c r="A28" s="25">
        <v>1993</v>
      </c>
      <c r="B28" s="26">
        <v>7.0547697755921221E-2</v>
      </c>
      <c r="C28" s="27">
        <v>4</v>
      </c>
      <c r="D28" s="26">
        <f t="shared" si="0"/>
        <v>6.7725789845684378E-2</v>
      </c>
      <c r="E28" s="27">
        <v>5.9719971077789449</v>
      </c>
      <c r="F28" s="27">
        <f t="shared" si="1"/>
        <v>6.3681207634879666E-2</v>
      </c>
      <c r="G28" s="27">
        <v>2</v>
      </c>
      <c r="H28" s="27">
        <f t="shared" si="7"/>
        <v>6.2407583482182075E-2</v>
      </c>
      <c r="I28" s="27">
        <v>26</v>
      </c>
      <c r="J28" s="28">
        <f t="shared" si="2"/>
        <v>34.538456610458823</v>
      </c>
      <c r="K28" s="29">
        <f t="shared" si="8"/>
        <v>4.6181611776814735E-2</v>
      </c>
      <c r="L28" s="29">
        <f t="shared" si="3"/>
        <v>2.0243994203535225E-3</v>
      </c>
      <c r="M28" s="29">
        <f t="shared" si="4"/>
        <v>5.7390711367312185E-2</v>
      </c>
      <c r="N28" s="27">
        <v>51</v>
      </c>
      <c r="O28" s="27">
        <v>110</v>
      </c>
      <c r="P28" s="26">
        <f t="shared" si="5"/>
        <v>2.660842072484474E-2</v>
      </c>
      <c r="Q28" s="29">
        <f t="shared" si="6"/>
        <v>5.2173373970283807E-4</v>
      </c>
      <c r="R28" s="24"/>
    </row>
    <row r="29" spans="1:18" x14ac:dyDescent="0.25">
      <c r="A29" s="25">
        <v>1994</v>
      </c>
      <c r="B29" s="26">
        <v>7.5917940974509601E-2</v>
      </c>
      <c r="C29" s="27">
        <v>4</v>
      </c>
      <c r="D29" s="26">
        <f t="shared" si="0"/>
        <v>7.2881223335529211E-2</v>
      </c>
      <c r="E29" s="27">
        <v>5.9719971077789449</v>
      </c>
      <c r="F29" s="27">
        <f t="shared" si="1"/>
        <v>6.852875878581749E-2</v>
      </c>
      <c r="G29" s="27">
        <v>2</v>
      </c>
      <c r="H29" s="27">
        <f t="shared" si="7"/>
        <v>6.7158183610101146E-2</v>
      </c>
      <c r="I29" s="27">
        <v>26</v>
      </c>
      <c r="J29" s="28">
        <f t="shared" si="2"/>
        <v>34.538456610458852</v>
      </c>
      <c r="K29" s="29">
        <f t="shared" si="8"/>
        <v>4.9697055871474848E-2</v>
      </c>
      <c r="L29" s="29">
        <f t="shared" si="3"/>
        <v>2.1785010792975275E-3</v>
      </c>
      <c r="M29" s="29">
        <f t="shared" si="4"/>
        <v>6.1759416347545254E-2</v>
      </c>
      <c r="N29" s="27">
        <v>51</v>
      </c>
      <c r="O29" s="27">
        <v>110</v>
      </c>
      <c r="P29" s="26">
        <f t="shared" si="5"/>
        <v>2.8633911215680069E-2</v>
      </c>
      <c r="Q29" s="29">
        <f t="shared" si="6"/>
        <v>5.6144923952313863E-4</v>
      </c>
      <c r="R29" s="24"/>
    </row>
    <row r="30" spans="1:18" x14ac:dyDescent="0.25">
      <c r="A30" s="25">
        <v>1995</v>
      </c>
      <c r="B30" s="26">
        <v>8.2222880090056183E-2</v>
      </c>
      <c r="C30" s="27">
        <v>4</v>
      </c>
      <c r="D30" s="26">
        <f t="shared" si="0"/>
        <v>7.8933964886453933E-2</v>
      </c>
      <c r="E30" s="27">
        <v>5.9719971077789449</v>
      </c>
      <c r="F30" s="27">
        <f t="shared" si="1"/>
        <v>7.4220030786379662E-2</v>
      </c>
      <c r="G30" s="27">
        <v>2</v>
      </c>
      <c r="H30" s="27">
        <f t="shared" si="7"/>
        <v>7.2735630170652071E-2</v>
      </c>
      <c r="I30" s="27">
        <v>26</v>
      </c>
      <c r="J30" s="28">
        <f t="shared" si="2"/>
        <v>34.538456610458852</v>
      </c>
      <c r="K30" s="29">
        <f t="shared" si="8"/>
        <v>5.3824366326282527E-2</v>
      </c>
      <c r="L30" s="29">
        <f t="shared" si="3"/>
        <v>2.3594242773164941E-3</v>
      </c>
      <c r="M30" s="29">
        <f t="shared" si="4"/>
        <v>6.6888498549783945E-2</v>
      </c>
      <c r="N30" s="27">
        <v>51</v>
      </c>
      <c r="O30" s="27">
        <v>110</v>
      </c>
      <c r="P30" s="26">
        <f t="shared" si="5"/>
        <v>3.1011940236718008E-2</v>
      </c>
      <c r="Q30" s="29">
        <f t="shared" si="6"/>
        <v>6.0807725954349038E-4</v>
      </c>
      <c r="R30" s="24"/>
    </row>
    <row r="31" spans="1:18" x14ac:dyDescent="0.25">
      <c r="A31" s="19">
        <v>1996</v>
      </c>
      <c r="B31" s="20">
        <v>8.0114723726732992E-2</v>
      </c>
      <c r="C31" s="21">
        <v>4</v>
      </c>
      <c r="D31" s="20">
        <f t="shared" si="0"/>
        <v>7.6910134777663675E-2</v>
      </c>
      <c r="E31" s="21">
        <v>5.9719971077789449</v>
      </c>
      <c r="F31" s="21">
        <f t="shared" si="1"/>
        <v>7.2317063753152708E-2</v>
      </c>
      <c r="G31" s="21">
        <v>2</v>
      </c>
      <c r="H31" s="21">
        <f t="shared" si="7"/>
        <v>7.0870722478089648E-2</v>
      </c>
      <c r="I31" s="21">
        <v>26</v>
      </c>
      <c r="J31" s="22">
        <f t="shared" si="2"/>
        <v>34.538456610458852</v>
      </c>
      <c r="K31" s="23">
        <f t="shared" si="8"/>
        <v>5.2444334633786338E-2</v>
      </c>
      <c r="L31" s="23">
        <f t="shared" si="3"/>
        <v>2.2989297373714559E-3</v>
      </c>
      <c r="M31" s="23">
        <f t="shared" si="4"/>
        <v>6.5173508589612086E-2</v>
      </c>
      <c r="N31" s="21">
        <v>51</v>
      </c>
      <c r="O31" s="21">
        <v>110</v>
      </c>
      <c r="P31" s="20">
        <f t="shared" si="5"/>
        <v>3.021680852791106E-2</v>
      </c>
      <c r="Q31" s="23">
        <f t="shared" si="6"/>
        <v>5.9248644172374626E-4</v>
      </c>
      <c r="R31" s="24"/>
    </row>
    <row r="32" spans="1:18" x14ac:dyDescent="0.25">
      <c r="A32" s="19">
        <v>1997</v>
      </c>
      <c r="B32" s="20">
        <v>7.3027535120107401E-2</v>
      </c>
      <c r="C32" s="21">
        <v>4</v>
      </c>
      <c r="D32" s="20">
        <f t="shared" si="0"/>
        <v>7.0106433715303104E-2</v>
      </c>
      <c r="E32" s="21">
        <v>5.9719971077789449</v>
      </c>
      <c r="F32" s="21">
        <f t="shared" si="1"/>
        <v>6.5919679521458246E-2</v>
      </c>
      <c r="G32" s="21">
        <v>2</v>
      </c>
      <c r="H32" s="21">
        <f t="shared" si="7"/>
        <v>6.4601285931029082E-2</v>
      </c>
      <c r="I32" s="21">
        <v>26</v>
      </c>
      <c r="J32" s="22">
        <f t="shared" si="2"/>
        <v>34.538456610458837</v>
      </c>
      <c r="K32" s="23">
        <f t="shared" si="8"/>
        <v>4.7804951588961517E-2</v>
      </c>
      <c r="L32" s="23">
        <f t="shared" si="3"/>
        <v>2.095559521707902E-3</v>
      </c>
      <c r="M32" s="23">
        <f t="shared" si="4"/>
        <v>5.9408064660658164E-2</v>
      </c>
      <c r="N32" s="21">
        <v>51</v>
      </c>
      <c r="O32" s="21">
        <v>110</v>
      </c>
      <c r="P32" s="20">
        <f t="shared" si="5"/>
        <v>2.7543739069941515E-2</v>
      </c>
      <c r="Q32" s="23">
        <f t="shared" si="6"/>
        <v>5.4007331509689244E-4</v>
      </c>
      <c r="R32" s="24"/>
    </row>
    <row r="33" spans="1:18" x14ac:dyDescent="0.25">
      <c r="A33" s="19">
        <v>1998</v>
      </c>
      <c r="B33" s="20">
        <v>7.7358162852153065E-2</v>
      </c>
      <c r="C33" s="21">
        <v>4</v>
      </c>
      <c r="D33" s="20">
        <f t="shared" si="0"/>
        <v>7.4263836338066935E-2</v>
      </c>
      <c r="E33" s="21">
        <v>5.9719971077789449</v>
      </c>
      <c r="F33" s="21">
        <f t="shared" si="1"/>
        <v>6.9828802179831895E-2</v>
      </c>
      <c r="G33" s="21">
        <v>2</v>
      </c>
      <c r="H33" s="21">
        <f t="shared" si="7"/>
        <v>6.8432226136235258E-2</v>
      </c>
      <c r="I33" s="21">
        <v>26</v>
      </c>
      <c r="J33" s="22">
        <f t="shared" si="2"/>
        <v>34.538456610458852</v>
      </c>
      <c r="K33" s="23">
        <f t="shared" si="8"/>
        <v>5.0639847340814087E-2</v>
      </c>
      <c r="L33" s="23">
        <f t="shared" si="3"/>
        <v>2.2198289245288368E-3</v>
      </c>
      <c r="M33" s="23">
        <f t="shared" si="4"/>
        <v>6.2931040095930257E-2</v>
      </c>
      <c r="N33" s="21">
        <v>51</v>
      </c>
      <c r="O33" s="21">
        <v>110</v>
      </c>
      <c r="P33" s="20">
        <f t="shared" si="5"/>
        <v>2.9177118589931304E-2</v>
      </c>
      <c r="Q33" s="23">
        <f t="shared" si="6"/>
        <v>5.7210036450845692E-4</v>
      </c>
      <c r="R33" s="24"/>
    </row>
    <row r="34" spans="1:18" x14ac:dyDescent="0.25">
      <c r="A34" s="19">
        <v>1999</v>
      </c>
      <c r="B34" s="20">
        <v>0.1077309557154964</v>
      </c>
      <c r="C34" s="21">
        <v>4</v>
      </c>
      <c r="D34" s="20">
        <f t="shared" si="0"/>
        <v>0.10342171748687655</v>
      </c>
      <c r="E34" s="21">
        <v>5.9719971077789449</v>
      </c>
      <c r="F34" s="21">
        <f t="shared" si="1"/>
        <v>9.7245375509744963E-2</v>
      </c>
      <c r="G34" s="21">
        <v>2</v>
      </c>
      <c r="H34" s="21">
        <f t="shared" si="7"/>
        <v>9.5300467999550068E-2</v>
      </c>
      <c r="I34" s="21">
        <v>26</v>
      </c>
      <c r="J34" s="22">
        <f t="shared" si="2"/>
        <v>34.538456610458837</v>
      </c>
      <c r="K34" s="23">
        <f t="shared" si="8"/>
        <v>7.0522346319667056E-2</v>
      </c>
      <c r="L34" s="23">
        <f t="shared" si="3"/>
        <v>3.0913905236018436E-3</v>
      </c>
      <c r="M34" s="23">
        <f t="shared" si="4"/>
        <v>8.7639375648850465E-2</v>
      </c>
      <c r="N34" s="21">
        <v>51</v>
      </c>
      <c r="O34" s="21">
        <v>110</v>
      </c>
      <c r="P34" s="20">
        <f t="shared" si="5"/>
        <v>4.0632801437194305E-2</v>
      </c>
      <c r="Q34" s="23">
        <f t="shared" si="6"/>
        <v>7.9672159680773151E-4</v>
      </c>
      <c r="R34" s="24"/>
    </row>
    <row r="35" spans="1:18" x14ac:dyDescent="0.25">
      <c r="A35" s="19">
        <v>2000</v>
      </c>
      <c r="B35" s="20">
        <v>0.13562933944403957</v>
      </c>
      <c r="C35" s="21">
        <v>4</v>
      </c>
      <c r="D35" s="20">
        <f t="shared" si="0"/>
        <v>0.13020416586627798</v>
      </c>
      <c r="E35" s="21">
        <v>5.9719971077789449</v>
      </c>
      <c r="F35" s="21">
        <f t="shared" si="1"/>
        <v>0.12242837684653615</v>
      </c>
      <c r="G35" s="21">
        <v>2</v>
      </c>
      <c r="H35" s="21">
        <f t="shared" si="7"/>
        <v>0.11997980930960543</v>
      </c>
      <c r="I35" s="21">
        <v>26</v>
      </c>
      <c r="J35" s="22">
        <f t="shared" si="2"/>
        <v>34.538456610458852</v>
      </c>
      <c r="K35" s="23">
        <f t="shared" si="8"/>
        <v>8.8785058889108023E-2</v>
      </c>
      <c r="L35" s="23">
        <f t="shared" si="3"/>
        <v>3.8919477869198038E-3</v>
      </c>
      <c r="M35" s="23">
        <f t="shared" si="4"/>
        <v>0.11033477378528297</v>
      </c>
      <c r="N35" s="21">
        <v>51</v>
      </c>
      <c r="O35" s="21">
        <v>110</v>
      </c>
      <c r="P35" s="20">
        <f t="shared" si="5"/>
        <v>5.1155213300449372E-2</v>
      </c>
      <c r="Q35" s="23">
        <f t="shared" si="6"/>
        <v>1.003043398048027E-3</v>
      </c>
      <c r="R35" s="24"/>
    </row>
    <row r="36" spans="1:18" x14ac:dyDescent="0.25">
      <c r="A36" s="25">
        <v>2001</v>
      </c>
      <c r="B36" s="26">
        <v>0.13178894498050389</v>
      </c>
      <c r="C36" s="27">
        <v>4</v>
      </c>
      <c r="D36" s="26">
        <f t="shared" si="0"/>
        <v>0.12651738718128375</v>
      </c>
      <c r="E36" s="27">
        <v>5.9719971077789449</v>
      </c>
      <c r="F36" s="27">
        <f t="shared" si="1"/>
        <v>0.11896177247798</v>
      </c>
      <c r="G36" s="27">
        <v>2</v>
      </c>
      <c r="H36" s="27">
        <f t="shared" si="7"/>
        <v>0.11658253702842039</v>
      </c>
      <c r="I36" s="27">
        <v>26</v>
      </c>
      <c r="J36" s="28">
        <f t="shared" si="2"/>
        <v>34.538456610458837</v>
      </c>
      <c r="K36" s="29">
        <f t="shared" si="8"/>
        <v>8.6271077401031085E-2</v>
      </c>
      <c r="L36" s="29">
        <f t="shared" si="3"/>
        <v>3.7817458586753352E-3</v>
      </c>
      <c r="M36" s="29">
        <f t="shared" si="4"/>
        <v>0.10721060422051641</v>
      </c>
      <c r="N36" s="27">
        <v>51</v>
      </c>
      <c r="O36" s="27">
        <v>110</v>
      </c>
      <c r="P36" s="26">
        <f t="shared" si="5"/>
        <v>4.9706734684057612E-2</v>
      </c>
      <c r="Q36" s="29">
        <f t="shared" si="6"/>
        <v>9.7464185655014922E-4</v>
      </c>
      <c r="R36" s="24"/>
    </row>
    <row r="37" spans="1:18" x14ac:dyDescent="0.25">
      <c r="A37" s="25">
        <v>2002</v>
      </c>
      <c r="B37" s="26">
        <v>0.10789425357195288</v>
      </c>
      <c r="C37" s="27">
        <v>4</v>
      </c>
      <c r="D37" s="26">
        <f t="shared" si="0"/>
        <v>0.10357848342907477</v>
      </c>
      <c r="E37" s="27">
        <v>5.9719971077789449</v>
      </c>
      <c r="F37" s="27">
        <f t="shared" si="1"/>
        <v>9.7392779394409129E-2</v>
      </c>
      <c r="G37" s="27">
        <v>2</v>
      </c>
      <c r="H37" s="27">
        <f t="shared" si="7"/>
        <v>9.5444923806520948E-2</v>
      </c>
      <c r="I37" s="27">
        <v>26</v>
      </c>
      <c r="J37" s="28">
        <f t="shared" si="2"/>
        <v>34.538456610458837</v>
      </c>
      <c r="K37" s="29">
        <f t="shared" si="8"/>
        <v>7.0629243616825502E-2</v>
      </c>
      <c r="L37" s="29">
        <f t="shared" si="3"/>
        <v>3.096076432518378E-3</v>
      </c>
      <c r="M37" s="29">
        <f t="shared" si="4"/>
        <v>8.7772218823679748E-2</v>
      </c>
      <c r="N37" s="27">
        <v>51</v>
      </c>
      <c r="O37" s="27">
        <v>110</v>
      </c>
      <c r="P37" s="26">
        <f t="shared" si="5"/>
        <v>4.0694392363706068E-2</v>
      </c>
      <c r="Q37" s="29">
        <f t="shared" si="6"/>
        <v>7.9792926203345229E-4</v>
      </c>
      <c r="R37" s="24"/>
    </row>
    <row r="38" spans="1:18" x14ac:dyDescent="0.25">
      <c r="A38" s="25">
        <v>2003</v>
      </c>
      <c r="B38" s="26">
        <v>9.7061435493330128E-2</v>
      </c>
      <c r="C38" s="27">
        <v>4</v>
      </c>
      <c r="D38" s="26">
        <f t="shared" si="0"/>
        <v>9.317897807359693E-2</v>
      </c>
      <c r="E38" s="27">
        <v>5.9719971077789449</v>
      </c>
      <c r="F38" s="27">
        <f t="shared" si="1"/>
        <v>8.7614332197983744E-2</v>
      </c>
      <c r="G38" s="27">
        <v>2</v>
      </c>
      <c r="H38" s="27">
        <f t="shared" si="7"/>
        <v>8.5862045554024075E-2</v>
      </c>
      <c r="I38" s="27">
        <v>26</v>
      </c>
      <c r="J38" s="28">
        <f t="shared" si="2"/>
        <v>34.538456610458837</v>
      </c>
      <c r="K38" s="29">
        <f t="shared" si="8"/>
        <v>6.3537913709977814E-2</v>
      </c>
      <c r="L38" s="29">
        <f t="shared" si="3"/>
        <v>2.785223614683959E-3</v>
      </c>
      <c r="M38" s="29">
        <f t="shared" ref="M38:M43" si="9">+L38*28.3495</f>
        <v>7.8959696864482898E-2</v>
      </c>
      <c r="N38" s="27">
        <v>51</v>
      </c>
      <c r="O38" s="27">
        <v>110</v>
      </c>
      <c r="P38" s="26">
        <f t="shared" si="5"/>
        <v>3.6608586728078429E-2</v>
      </c>
      <c r="Q38" s="29">
        <f t="shared" si="6"/>
        <v>7.1781542604075358E-4</v>
      </c>
      <c r="R38" s="24"/>
    </row>
    <row r="39" spans="1:18" x14ac:dyDescent="0.25">
      <c r="A39" s="25">
        <v>2004</v>
      </c>
      <c r="B39" s="26">
        <v>0.11289100565181422</v>
      </c>
      <c r="C39" s="27">
        <v>4</v>
      </c>
      <c r="D39" s="26">
        <f t="shared" si="0"/>
        <v>0.10837536542574165</v>
      </c>
      <c r="E39" s="27">
        <v>5.9719971077789449</v>
      </c>
      <c r="F39" s="27">
        <f t="shared" si="1"/>
        <v>0.1019031917369715</v>
      </c>
      <c r="G39" s="27">
        <v>2</v>
      </c>
      <c r="H39" s="27">
        <f t="shared" si="7"/>
        <v>9.9865127902232065E-2</v>
      </c>
      <c r="I39" s="27">
        <v>26</v>
      </c>
      <c r="J39" s="28">
        <f t="shared" si="2"/>
        <v>34.538456610458852</v>
      </c>
      <c r="K39" s="29">
        <f t="shared" si="8"/>
        <v>7.3900194647651726E-2</v>
      </c>
      <c r="L39" s="29">
        <f t="shared" si="3"/>
        <v>3.2394605872943221E-3</v>
      </c>
      <c r="M39" s="29">
        <f t="shared" si="9"/>
        <v>9.1837087919500376E-2</v>
      </c>
      <c r="N39" s="27">
        <v>51</v>
      </c>
      <c r="O39" s="27">
        <v>110</v>
      </c>
      <c r="P39" s="26">
        <f t="shared" si="5"/>
        <v>4.2579013489950177E-2</v>
      </c>
      <c r="Q39" s="29">
        <f t="shared" si="6"/>
        <v>8.3488261745000346E-4</v>
      </c>
      <c r="R39" s="24"/>
    </row>
    <row r="40" spans="1:18" x14ac:dyDescent="0.25">
      <c r="A40" s="25">
        <v>2005</v>
      </c>
      <c r="B40" s="26">
        <v>9.2594677124522046E-2</v>
      </c>
      <c r="C40" s="27">
        <v>4</v>
      </c>
      <c r="D40" s="26">
        <f t="shared" si="0"/>
        <v>8.8890890039541162E-2</v>
      </c>
      <c r="E40" s="27">
        <v>5.9719971077789449</v>
      </c>
      <c r="F40" s="27">
        <f t="shared" si="1"/>
        <v>8.3582328657300808E-2</v>
      </c>
      <c r="G40" s="27">
        <v>2</v>
      </c>
      <c r="H40" s="27">
        <f t="shared" si="7"/>
        <v>8.1910682084154793E-2</v>
      </c>
      <c r="I40" s="27">
        <v>26</v>
      </c>
      <c r="J40" s="28">
        <f t="shared" si="2"/>
        <v>34.538456610458837</v>
      </c>
      <c r="K40" s="29">
        <f t="shared" si="8"/>
        <v>6.0613904742274544E-2</v>
      </c>
      <c r="L40" s="29">
        <f t="shared" si="3"/>
        <v>2.6570478791134045E-3</v>
      </c>
      <c r="M40" s="29">
        <f t="shared" si="9"/>
        <v>7.5325978848925459E-2</v>
      </c>
      <c r="N40" s="27">
        <v>51</v>
      </c>
      <c r="O40" s="27">
        <v>110</v>
      </c>
      <c r="P40" s="26">
        <f t="shared" si="5"/>
        <v>3.4923862920865439E-2</v>
      </c>
      <c r="Q40" s="29">
        <f t="shared" si="6"/>
        <v>6.8478162589932236E-4</v>
      </c>
      <c r="R40" s="24"/>
    </row>
    <row r="41" spans="1:18" x14ac:dyDescent="0.25">
      <c r="A41" s="19">
        <v>2006</v>
      </c>
      <c r="B41" s="20">
        <v>9.2192733554195161E-2</v>
      </c>
      <c r="C41" s="21">
        <v>4</v>
      </c>
      <c r="D41" s="20">
        <f t="shared" si="0"/>
        <v>8.8505024212027356E-2</v>
      </c>
      <c r="E41" s="21">
        <v>5.9719971077789449</v>
      </c>
      <c r="F41" s="21">
        <f t="shared" si="1"/>
        <v>8.3219506725846021E-2</v>
      </c>
      <c r="G41" s="21">
        <v>2</v>
      </c>
      <c r="H41" s="21">
        <f t="shared" si="7"/>
        <v>8.1555116591329094E-2</v>
      </c>
      <c r="I41" s="21">
        <v>26</v>
      </c>
      <c r="J41" s="22">
        <f t="shared" si="2"/>
        <v>34.538456610458852</v>
      </c>
      <c r="K41" s="23">
        <f t="shared" si="8"/>
        <v>6.0350786277583529E-2</v>
      </c>
      <c r="L41" s="23">
        <f t="shared" si="3"/>
        <v>2.64551391901736E-3</v>
      </c>
      <c r="M41" s="23">
        <f t="shared" si="9"/>
        <v>7.4998996847182642E-2</v>
      </c>
      <c r="N41" s="21">
        <v>51</v>
      </c>
      <c r="O41" s="21">
        <v>110</v>
      </c>
      <c r="P41" s="20">
        <f t="shared" si="5"/>
        <v>3.4772262174602858E-2</v>
      </c>
      <c r="Q41" s="23">
        <f t="shared" si="6"/>
        <v>6.8180906224711492E-4</v>
      </c>
      <c r="R41" s="24"/>
    </row>
    <row r="42" spans="1:18" x14ac:dyDescent="0.25">
      <c r="A42" s="19">
        <v>2007</v>
      </c>
      <c r="B42" s="20">
        <v>0.10031650459237332</v>
      </c>
      <c r="C42" s="21">
        <v>4</v>
      </c>
      <c r="D42" s="20">
        <f t="shared" si="0"/>
        <v>9.6303844408678382E-2</v>
      </c>
      <c r="E42" s="21">
        <v>7.324039667704735</v>
      </c>
      <c r="F42" s="21">
        <f t="shared" si="1"/>
        <v>8.9250512642662122E-2</v>
      </c>
      <c r="G42" s="21">
        <v>2</v>
      </c>
      <c r="H42" s="21">
        <f t="shared" si="7"/>
        <v>8.746550238980888E-2</v>
      </c>
      <c r="I42" s="21">
        <v>26</v>
      </c>
      <c r="J42" s="22">
        <f t="shared" si="2"/>
        <v>35.479737824338699</v>
      </c>
      <c r="K42" s="23">
        <f t="shared" si="8"/>
        <v>6.472447176845858E-2</v>
      </c>
      <c r="L42" s="23">
        <f t="shared" si="3"/>
        <v>2.8372371186173623E-3</v>
      </c>
      <c r="M42" s="23">
        <f t="shared" si="9"/>
        <v>8.043425369424291E-2</v>
      </c>
      <c r="N42" s="21">
        <v>51</v>
      </c>
      <c r="O42" s="21">
        <v>110</v>
      </c>
      <c r="P42" s="20">
        <f t="shared" si="5"/>
        <v>3.7292244894603532E-2</v>
      </c>
      <c r="Q42" s="23">
        <f t="shared" si="6"/>
        <v>7.3122048812948104E-4</v>
      </c>
      <c r="R42" s="24"/>
    </row>
    <row r="43" spans="1:18" x14ac:dyDescent="0.25">
      <c r="A43" s="19">
        <v>2008</v>
      </c>
      <c r="B43" s="20">
        <v>0.10218342890752936</v>
      </c>
      <c r="C43" s="21">
        <v>4</v>
      </c>
      <c r="D43" s="20">
        <f t="shared" si="0"/>
        <v>9.8096091751228187E-2</v>
      </c>
      <c r="E43" s="21">
        <v>8.6760822276305252</v>
      </c>
      <c r="F43" s="21">
        <f t="shared" si="1"/>
        <v>8.9585194168799745E-2</v>
      </c>
      <c r="G43" s="21">
        <v>2</v>
      </c>
      <c r="H43" s="21">
        <f t="shared" si="7"/>
        <v>8.7793490285423756E-2</v>
      </c>
      <c r="I43" s="21">
        <v>26</v>
      </c>
      <c r="J43" s="22">
        <f t="shared" si="2"/>
        <v>36.421019038218546</v>
      </c>
      <c r="K43" s="23">
        <f t="shared" si="8"/>
        <v>6.4967182811213581E-2</v>
      </c>
      <c r="L43" s="23">
        <f t="shared" si="3"/>
        <v>2.8478765067929241E-3</v>
      </c>
      <c r="M43" s="23">
        <f t="shared" si="9"/>
        <v>8.0735875029325999E-2</v>
      </c>
      <c r="N43" s="21">
        <v>51</v>
      </c>
      <c r="O43" s="21">
        <v>110</v>
      </c>
      <c r="P43" s="20">
        <f t="shared" si="5"/>
        <v>3.7432087513596599E-2</v>
      </c>
      <c r="Q43" s="23">
        <f t="shared" si="6"/>
        <v>7.3396250026659996E-4</v>
      </c>
      <c r="R43" s="24"/>
    </row>
    <row r="44" spans="1:18" x14ac:dyDescent="0.25">
      <c r="A44" s="19">
        <v>2009</v>
      </c>
      <c r="B44" s="20">
        <v>8.9512347912945378E-2</v>
      </c>
      <c r="C44" s="21">
        <v>4</v>
      </c>
      <c r="D44" s="20">
        <f t="shared" si="0"/>
        <v>8.5931853996427568E-2</v>
      </c>
      <c r="E44" s="21">
        <v>10.028124787556315</v>
      </c>
      <c r="F44" s="21">
        <f t="shared" si="1"/>
        <v>7.731450044540511E-2</v>
      </c>
      <c r="G44" s="21">
        <v>2</v>
      </c>
      <c r="H44" s="21">
        <f t="shared" si="7"/>
        <v>7.5768210436497008E-2</v>
      </c>
      <c r="I44" s="21">
        <v>26</v>
      </c>
      <c r="J44" s="22">
        <f t="shared" si="2"/>
        <v>37.3623002520984</v>
      </c>
      <c r="K44" s="23">
        <f t="shared" si="8"/>
        <v>5.6068475723007785E-2</v>
      </c>
      <c r="L44" s="23">
        <f t="shared" si="3"/>
        <v>2.4577961960770534E-3</v>
      </c>
      <c r="M44" s="23">
        <f t="shared" ref="M44:M49" si="10">+L44*28.3495</f>
        <v>6.9677293260686418E-2</v>
      </c>
      <c r="N44" s="21">
        <v>51</v>
      </c>
      <c r="O44" s="21">
        <v>110</v>
      </c>
      <c r="P44" s="20">
        <f t="shared" si="5"/>
        <v>3.230492687540916E-2</v>
      </c>
      <c r="Q44" s="23">
        <f t="shared" si="6"/>
        <v>6.3342993873351293E-4</v>
      </c>
      <c r="R44" s="24"/>
    </row>
    <row r="45" spans="1:18" x14ac:dyDescent="0.25">
      <c r="A45" s="19">
        <v>2010</v>
      </c>
      <c r="B45" s="20">
        <v>5.9579648030196421E-2</v>
      </c>
      <c r="C45" s="21">
        <v>4</v>
      </c>
      <c r="D45" s="20">
        <f t="shared" si="0"/>
        <v>5.7196462108988565E-2</v>
      </c>
      <c r="E45" s="21">
        <v>11.380167347482105</v>
      </c>
      <c r="F45" s="21">
        <f t="shared" si="1"/>
        <v>5.0687409004146471E-2</v>
      </c>
      <c r="G45" s="21">
        <v>2</v>
      </c>
      <c r="H45" s="21">
        <f t="shared" si="7"/>
        <v>4.9673660824063541E-2</v>
      </c>
      <c r="I45" s="21">
        <v>26</v>
      </c>
      <c r="J45" s="22">
        <f t="shared" si="2"/>
        <v>38.303581465978255</v>
      </c>
      <c r="K45" s="23">
        <f t="shared" si="8"/>
        <v>3.6758509009807025E-2</v>
      </c>
      <c r="L45" s="23">
        <f t="shared" si="3"/>
        <v>1.61133190179976E-3</v>
      </c>
      <c r="M45" s="23">
        <f t="shared" si="10"/>
        <v>4.5680453750072292E-2</v>
      </c>
      <c r="N45" s="21">
        <v>51</v>
      </c>
      <c r="O45" s="21">
        <v>110</v>
      </c>
      <c r="P45" s="20">
        <f t="shared" si="5"/>
        <v>2.1179119465942607E-2</v>
      </c>
      <c r="Q45" s="23">
        <f t="shared" si="6"/>
        <v>4.1527685227338447E-4</v>
      </c>
      <c r="R45" s="24"/>
    </row>
    <row r="46" spans="1:18" x14ac:dyDescent="0.25">
      <c r="A46" s="31">
        <v>2011</v>
      </c>
      <c r="B46" s="33">
        <v>6.281628337324402E-2</v>
      </c>
      <c r="C46" s="32">
        <v>4</v>
      </c>
      <c r="D46" s="33">
        <f t="shared" si="0"/>
        <v>6.0303632038314257E-2</v>
      </c>
      <c r="E46" s="27">
        <v>12.732209907407896</v>
      </c>
      <c r="F46" s="32">
        <f t="shared" si="1"/>
        <v>5.262564702540521E-2</v>
      </c>
      <c r="G46" s="32">
        <v>2</v>
      </c>
      <c r="H46" s="27">
        <f t="shared" si="7"/>
        <v>5.1573134084897103E-2</v>
      </c>
      <c r="I46" s="32">
        <v>26</v>
      </c>
      <c r="J46" s="34">
        <f t="shared" si="2"/>
        <v>39.24486267985813</v>
      </c>
      <c r="K46" s="29">
        <f t="shared" si="8"/>
        <v>3.8164119222823853E-2</v>
      </c>
      <c r="L46" s="35">
        <f t="shared" si="3"/>
        <v>1.6729476919594018E-3</v>
      </c>
      <c r="M46" s="35">
        <f t="shared" si="10"/>
        <v>4.7427230593203057E-2</v>
      </c>
      <c r="N46" s="32">
        <v>51</v>
      </c>
      <c r="O46" s="32">
        <v>110</v>
      </c>
      <c r="P46" s="33">
        <f t="shared" si="5"/>
        <v>2.1988988729575963E-2</v>
      </c>
      <c r="Q46" s="35">
        <f t="shared" si="6"/>
        <v>4.3115664175639144E-4</v>
      </c>
      <c r="R46" s="24"/>
    </row>
    <row r="47" spans="1:18" x14ac:dyDescent="0.25">
      <c r="A47" s="25">
        <v>2012</v>
      </c>
      <c r="B47" s="26">
        <v>6.6703048398245951E-2</v>
      </c>
      <c r="C47" s="27">
        <v>4</v>
      </c>
      <c r="D47" s="26">
        <f t="shared" ref="D47:D56" si="11">+B47-B47*(C47/100)</f>
        <v>6.4034926462316108E-2</v>
      </c>
      <c r="E47" s="27">
        <v>12.732209907407896</v>
      </c>
      <c r="F47" s="27">
        <f t="shared" ref="F47:F56" si="12">+(D47-D47*(E47)/100)</f>
        <v>5.588186521107974E-2</v>
      </c>
      <c r="G47" s="27">
        <v>2</v>
      </c>
      <c r="H47" s="27">
        <f t="shared" si="7"/>
        <v>5.4764227906858143E-2</v>
      </c>
      <c r="I47" s="27">
        <v>26</v>
      </c>
      <c r="J47" s="28">
        <f t="shared" ref="J47:J56" si="13">100-(K47/B47*100)</f>
        <v>39.244862679858116</v>
      </c>
      <c r="K47" s="29">
        <f t="shared" si="8"/>
        <v>4.0525528651075025E-2</v>
      </c>
      <c r="L47" s="29">
        <f t="shared" ref="L47:L56" si="14">+(K47/365)*16</f>
        <v>1.7764615299101381E-3</v>
      </c>
      <c r="M47" s="29">
        <f t="shared" si="10"/>
        <v>5.0361796142187457E-2</v>
      </c>
      <c r="N47" s="27">
        <v>51</v>
      </c>
      <c r="O47" s="27">
        <v>110</v>
      </c>
      <c r="P47" s="26">
        <f t="shared" ref="P47:P56" si="15">+Q47*N47</f>
        <v>2.3349560029559641E-2</v>
      </c>
      <c r="Q47" s="29">
        <f t="shared" ref="Q47:Q56" si="16">+M47/O47</f>
        <v>4.5783451038352235E-4</v>
      </c>
      <c r="R47" s="24"/>
    </row>
    <row r="48" spans="1:18" x14ac:dyDescent="0.25">
      <c r="A48" s="25">
        <v>2013</v>
      </c>
      <c r="B48" s="26">
        <v>8.4807936613628829E-2</v>
      </c>
      <c r="C48" s="27">
        <v>4</v>
      </c>
      <c r="D48" s="26">
        <f t="shared" si="11"/>
        <v>8.1415619149083671E-2</v>
      </c>
      <c r="E48" s="27">
        <v>12.732209907407896</v>
      </c>
      <c r="F48" s="27">
        <f t="shared" si="12"/>
        <v>7.1049611621606557E-2</v>
      </c>
      <c r="G48" s="27">
        <v>2</v>
      </c>
      <c r="H48" s="27">
        <f t="shared" si="7"/>
        <v>6.9628619389174431E-2</v>
      </c>
      <c r="I48" s="27">
        <v>26</v>
      </c>
      <c r="J48" s="28">
        <f t="shared" si="13"/>
        <v>39.244862679858116</v>
      </c>
      <c r="K48" s="29">
        <f t="shared" si="8"/>
        <v>5.152517834798908E-2</v>
      </c>
      <c r="L48" s="29">
        <f t="shared" si="14"/>
        <v>2.258637954980343E-3</v>
      </c>
      <c r="M48" s="29">
        <f t="shared" si="10"/>
        <v>6.4031256704715239E-2</v>
      </c>
      <c r="N48" s="27">
        <v>52</v>
      </c>
      <c r="O48" s="27">
        <v>110</v>
      </c>
      <c r="P48" s="26">
        <f t="shared" si="15"/>
        <v>3.0269321351319933E-2</v>
      </c>
      <c r="Q48" s="29">
        <f t="shared" si="16"/>
        <v>5.8210233367922946E-4</v>
      </c>
      <c r="R48" s="24"/>
    </row>
    <row r="49" spans="1:18" x14ac:dyDescent="0.25">
      <c r="A49" s="25">
        <v>2014</v>
      </c>
      <c r="B49" s="26">
        <v>6.9168182706683123E-2</v>
      </c>
      <c r="C49" s="27">
        <v>4</v>
      </c>
      <c r="D49" s="26">
        <f t="shared" si="11"/>
        <v>6.6401455398415798E-2</v>
      </c>
      <c r="E49" s="27">
        <v>12.732209907407896</v>
      </c>
      <c r="F49" s="27">
        <f t="shared" si="12"/>
        <v>5.7947082715515671E-2</v>
      </c>
      <c r="G49" s="27">
        <v>2</v>
      </c>
      <c r="H49" s="27">
        <f t="shared" si="7"/>
        <v>5.6788141061205361E-2</v>
      </c>
      <c r="I49" s="27">
        <v>26</v>
      </c>
      <c r="J49" s="28">
        <f t="shared" si="13"/>
        <v>39.244862679858109</v>
      </c>
      <c r="K49" s="29">
        <f t="shared" si="8"/>
        <v>4.202322438529197E-2</v>
      </c>
      <c r="L49" s="29">
        <f t="shared" si="14"/>
        <v>1.8421139456566342E-3</v>
      </c>
      <c r="M49" s="29">
        <f t="shared" si="10"/>
        <v>5.2223009302392751E-2</v>
      </c>
      <c r="N49" s="27">
        <v>52</v>
      </c>
      <c r="O49" s="27">
        <v>110</v>
      </c>
      <c r="P49" s="26">
        <f t="shared" si="15"/>
        <v>2.4687240761131119E-2</v>
      </c>
      <c r="Q49" s="29">
        <f t="shared" si="16"/>
        <v>4.747546300217523E-4</v>
      </c>
      <c r="R49" s="24"/>
    </row>
    <row r="50" spans="1:18" x14ac:dyDescent="0.25">
      <c r="A50" s="31">
        <v>2015</v>
      </c>
      <c r="B50" s="33">
        <v>0.11917795467715338</v>
      </c>
      <c r="C50" s="32">
        <v>4</v>
      </c>
      <c r="D50" s="33">
        <f t="shared" si="11"/>
        <v>0.11441083649006724</v>
      </c>
      <c r="E50" s="27">
        <v>12.732209907407896</v>
      </c>
      <c r="F50" s="32">
        <f t="shared" si="12"/>
        <v>9.9843808631330647E-2</v>
      </c>
      <c r="G50" s="32">
        <v>2</v>
      </c>
      <c r="H50" s="32">
        <f t="shared" si="7"/>
        <v>9.7846932458704031E-2</v>
      </c>
      <c r="I50" s="32">
        <v>26</v>
      </c>
      <c r="J50" s="34">
        <f t="shared" si="13"/>
        <v>39.24486267985813</v>
      </c>
      <c r="K50" s="35">
        <f t="shared" si="8"/>
        <v>7.2406730019440979E-2</v>
      </c>
      <c r="L50" s="35">
        <f t="shared" si="14"/>
        <v>3.1739936446878239E-3</v>
      </c>
      <c r="M50" s="35">
        <f>+L50*28.3495</f>
        <v>8.9981132830077457E-2</v>
      </c>
      <c r="N50" s="32">
        <v>52</v>
      </c>
      <c r="O50" s="32">
        <v>110</v>
      </c>
      <c r="P50" s="33">
        <f t="shared" si="15"/>
        <v>4.2536535519672979E-2</v>
      </c>
      <c r="Q50" s="35">
        <f t="shared" si="16"/>
        <v>8.1801029845524965E-4</v>
      </c>
      <c r="R50" s="24"/>
    </row>
    <row r="51" spans="1:18" x14ac:dyDescent="0.25">
      <c r="A51" s="36">
        <v>2016</v>
      </c>
      <c r="B51" s="37">
        <v>0.12361192973997726</v>
      </c>
      <c r="C51" s="38">
        <v>4</v>
      </c>
      <c r="D51" s="37">
        <f t="shared" si="11"/>
        <v>0.11866745255037817</v>
      </c>
      <c r="E51" s="38">
        <v>12.732209907407896</v>
      </c>
      <c r="F51" s="38">
        <f t="shared" si="12"/>
        <v>0.10355846339989036</v>
      </c>
      <c r="G51" s="38">
        <v>2</v>
      </c>
      <c r="H51" s="38">
        <f>F51-(F51*G51/100)</f>
        <v>0.10148729413189256</v>
      </c>
      <c r="I51" s="38">
        <v>26</v>
      </c>
      <c r="J51" s="39">
        <f t="shared" si="13"/>
        <v>39.244862679858109</v>
      </c>
      <c r="K51" s="40">
        <f t="shared" si="8"/>
        <v>7.5100597657600493E-2</v>
      </c>
      <c r="L51" s="40">
        <f t="shared" si="14"/>
        <v>3.2920809932098847E-3</v>
      </c>
      <c r="M51" s="40">
        <f>+L51*28.3495</f>
        <v>9.332885011700362E-2</v>
      </c>
      <c r="N51" s="38">
        <v>52</v>
      </c>
      <c r="O51" s="38">
        <v>110</v>
      </c>
      <c r="P51" s="37">
        <f t="shared" si="15"/>
        <v>4.4119092782583531E-2</v>
      </c>
      <c r="Q51" s="40">
        <f t="shared" si="16"/>
        <v>8.484440919727602E-4</v>
      </c>
      <c r="R51" s="24"/>
    </row>
    <row r="52" spans="1:18" x14ac:dyDescent="0.25">
      <c r="A52" s="41">
        <v>2017</v>
      </c>
      <c r="B52" s="42">
        <v>8.831986703501489E-2</v>
      </c>
      <c r="C52" s="43">
        <v>4</v>
      </c>
      <c r="D52" s="42">
        <f t="shared" si="11"/>
        <v>8.4787072353614296E-2</v>
      </c>
      <c r="E52" s="43">
        <v>12.732209907407896</v>
      </c>
      <c r="F52" s="43">
        <f t="shared" si="12"/>
        <v>7.3991804327206312E-2</v>
      </c>
      <c r="G52" s="43">
        <v>2</v>
      </c>
      <c r="H52" s="43">
        <f>F52-(F52*G52/100)</f>
        <v>7.2511968240662181E-2</v>
      </c>
      <c r="I52" s="43">
        <v>26</v>
      </c>
      <c r="J52" s="45">
        <f t="shared" si="13"/>
        <v>39.244862679858116</v>
      </c>
      <c r="K52" s="47">
        <f>+H52-H52*I52/100</f>
        <v>5.3658856498090018E-2</v>
      </c>
      <c r="L52" s="47">
        <f t="shared" si="14"/>
        <v>2.3521690519710692E-3</v>
      </c>
      <c r="M52" s="47">
        <f>+L52*28.3495</f>
        <v>6.6682816538853829E-2</v>
      </c>
      <c r="N52" s="43">
        <v>52</v>
      </c>
      <c r="O52" s="43">
        <v>110</v>
      </c>
      <c r="P52" s="42">
        <f t="shared" si="15"/>
        <v>3.1522786000185446E-2</v>
      </c>
      <c r="Q52" s="47">
        <f t="shared" si="16"/>
        <v>6.0620742308048936E-4</v>
      </c>
      <c r="R52" s="24"/>
    </row>
    <row r="53" spans="1:18" x14ac:dyDescent="0.25">
      <c r="A53" s="41">
        <v>2018</v>
      </c>
      <c r="B53" s="42">
        <v>7.0086983082673193E-2</v>
      </c>
      <c r="C53" s="43">
        <v>4</v>
      </c>
      <c r="D53" s="42">
        <f t="shared" si="11"/>
        <v>6.7283503759366259E-2</v>
      </c>
      <c r="E53" s="43">
        <v>12.732209907407896</v>
      </c>
      <c r="F53" s="43">
        <f t="shared" si="12"/>
        <v>5.8716826827665061E-2</v>
      </c>
      <c r="G53" s="43">
        <v>2</v>
      </c>
      <c r="H53" s="43">
        <f>F53-(F53*G53/100)</f>
        <v>5.7542490291111761E-2</v>
      </c>
      <c r="I53" s="43">
        <v>26</v>
      </c>
      <c r="J53" s="45">
        <f t="shared" si="13"/>
        <v>39.244862679858116</v>
      </c>
      <c r="K53" s="47">
        <f>+H53-H53*I53/100</f>
        <v>4.2581442815422706E-2</v>
      </c>
      <c r="L53" s="47">
        <f t="shared" si="14"/>
        <v>1.8665837946486665E-3</v>
      </c>
      <c r="M53" s="47">
        <f>+L53*28.3495</f>
        <v>5.291671728639237E-2</v>
      </c>
      <c r="N53" s="43">
        <v>52</v>
      </c>
      <c r="O53" s="43">
        <v>110</v>
      </c>
      <c r="P53" s="42">
        <f t="shared" si="15"/>
        <v>2.5015175444476394E-2</v>
      </c>
      <c r="Q53" s="47">
        <f t="shared" si="16"/>
        <v>4.8106106623993066E-4</v>
      </c>
      <c r="R53" s="24"/>
    </row>
    <row r="54" spans="1:18" ht="13.2" customHeight="1" x14ac:dyDescent="0.25">
      <c r="A54" s="41">
        <v>2019</v>
      </c>
      <c r="B54" s="42">
        <v>7.0010391528768812E-2</v>
      </c>
      <c r="C54" s="43">
        <v>4</v>
      </c>
      <c r="D54" s="42">
        <f t="shared" si="11"/>
        <v>6.7209975867618066E-2</v>
      </c>
      <c r="E54" s="43">
        <v>12.732209907407896</v>
      </c>
      <c r="F54" s="43">
        <f t="shared" si="12"/>
        <v>5.8652660661434743E-2</v>
      </c>
      <c r="G54" s="43">
        <v>2</v>
      </c>
      <c r="H54" s="43">
        <f>F54-(F54*G54/100)</f>
        <v>5.7479607448206051E-2</v>
      </c>
      <c r="I54" s="43">
        <v>26</v>
      </c>
      <c r="J54" s="45">
        <f t="shared" si="13"/>
        <v>39.244862679858109</v>
      </c>
      <c r="K54" s="47">
        <f>+H54-H54*I54/100</f>
        <v>4.2534909511672478E-2</v>
      </c>
      <c r="L54" s="47">
        <f t="shared" si="14"/>
        <v>1.864543978593862E-3</v>
      </c>
      <c r="M54" s="47">
        <f>+L54*28.3495</f>
        <v>5.2858889521146687E-2</v>
      </c>
      <c r="N54" s="43">
        <v>52</v>
      </c>
      <c r="O54" s="43">
        <v>110</v>
      </c>
      <c r="P54" s="42">
        <f t="shared" si="15"/>
        <v>2.498783868272389E-2</v>
      </c>
      <c r="Q54" s="47">
        <f t="shared" si="16"/>
        <v>4.8053535928315171E-4</v>
      </c>
      <c r="R54" s="24"/>
    </row>
    <row r="55" spans="1:18" ht="13.2" customHeight="1" x14ac:dyDescent="0.25">
      <c r="A55" s="41">
        <v>2020</v>
      </c>
      <c r="B55" s="42">
        <v>6.8497167534660189E-2</v>
      </c>
      <c r="C55" s="43">
        <v>4</v>
      </c>
      <c r="D55" s="42">
        <f t="shared" si="11"/>
        <v>6.5757280833273785E-2</v>
      </c>
      <c r="E55" s="43">
        <v>12.732209907407896</v>
      </c>
      <c r="F55" s="43">
        <f t="shared" si="12"/>
        <v>5.7384925808177667E-2</v>
      </c>
      <c r="G55" s="43">
        <v>2</v>
      </c>
      <c r="H55" s="43">
        <f t="shared" ref="H55:H56" si="17">F55-(F55*G55/100)</f>
        <v>5.6237227292014115E-2</v>
      </c>
      <c r="I55" s="43">
        <v>26</v>
      </c>
      <c r="J55" s="45">
        <f t="shared" si="13"/>
        <v>39.244862679858116</v>
      </c>
      <c r="K55" s="47">
        <f t="shared" ref="K55:K56" si="18">+H55-H55*I55/100</f>
        <v>4.1615548196090445E-2</v>
      </c>
      <c r="L55" s="47">
        <f t="shared" si="14"/>
        <v>1.8242432085957456E-3</v>
      </c>
      <c r="M55" s="47">
        <f t="shared" ref="M55:M56" si="19">+L55*28.3495</f>
        <v>5.1716382842085087E-2</v>
      </c>
      <c r="N55" s="43">
        <v>52</v>
      </c>
      <c r="O55" s="43">
        <v>110</v>
      </c>
      <c r="P55" s="42">
        <f t="shared" si="15"/>
        <v>2.4447744616258406E-2</v>
      </c>
      <c r="Q55" s="47">
        <f t="shared" si="16"/>
        <v>4.7014893492804626E-4</v>
      </c>
      <c r="R55" s="24"/>
    </row>
    <row r="56" spans="1:18" ht="13.8" customHeight="1" thickBot="1" x14ac:dyDescent="0.3">
      <c r="A56" s="132">
        <v>2021</v>
      </c>
      <c r="B56" s="133">
        <v>5.1963589784835638E-2</v>
      </c>
      <c r="C56" s="145">
        <v>4</v>
      </c>
      <c r="D56" s="133">
        <f t="shared" si="11"/>
        <v>4.9885046193442216E-2</v>
      </c>
      <c r="E56" s="145">
        <v>12.732209907407896</v>
      </c>
      <c r="F56" s="134">
        <f t="shared" si="12"/>
        <v>4.3533577399685761E-2</v>
      </c>
      <c r="G56" s="145">
        <v>2</v>
      </c>
      <c r="H56" s="134">
        <f t="shared" si="17"/>
        <v>4.2662905851692044E-2</v>
      </c>
      <c r="I56" s="145">
        <v>26</v>
      </c>
      <c r="J56" s="135">
        <f t="shared" si="13"/>
        <v>39.244862679858116</v>
      </c>
      <c r="K56" s="136">
        <f t="shared" si="18"/>
        <v>3.1570550330252113E-2</v>
      </c>
      <c r="L56" s="136">
        <f t="shared" si="14"/>
        <v>1.3839145350247502E-3</v>
      </c>
      <c r="M56" s="136">
        <f t="shared" si="19"/>
        <v>3.9233285110684156E-2</v>
      </c>
      <c r="N56" s="145">
        <v>52</v>
      </c>
      <c r="O56" s="134">
        <v>110</v>
      </c>
      <c r="P56" s="133">
        <f t="shared" si="15"/>
        <v>1.8546643870505235E-2</v>
      </c>
      <c r="Q56" s="136">
        <f t="shared" si="16"/>
        <v>3.5666622827894686E-4</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V68"/>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121</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2.9232422037880981</v>
      </c>
      <c r="C5" s="21">
        <v>9</v>
      </c>
      <c r="D5" s="20">
        <f t="shared" ref="D5:D46" si="0">+B5-B5*(C5/100)</f>
        <v>2.6601504054471694</v>
      </c>
      <c r="E5" s="21">
        <v>7.5845221357854928</v>
      </c>
      <c r="F5" s="21">
        <f t="shared" ref="F5:F46" si="1">+(D5-D5*(E5)/100)</f>
        <v>2.4583907091008412</v>
      </c>
      <c r="G5" s="21">
        <v>4</v>
      </c>
      <c r="H5" s="21">
        <f>F5-(F5*G5/100)</f>
        <v>2.3600550807368075</v>
      </c>
      <c r="I5" s="21">
        <v>33</v>
      </c>
      <c r="J5" s="22">
        <v>45.908111820340878</v>
      </c>
      <c r="K5" s="23">
        <f>+H5-H5*I5/100</f>
        <v>1.5812369040936609</v>
      </c>
      <c r="L5" s="23">
        <f t="shared" ref="L5:L46" si="2">+(K5/365)*16</f>
        <v>6.9314494426023499E-2</v>
      </c>
      <c r="M5" s="23">
        <f t="shared" ref="M5:M37" si="3">+L5*28.3495</f>
        <v>1.965031259730553</v>
      </c>
      <c r="N5" s="21">
        <v>104</v>
      </c>
      <c r="O5" s="21">
        <v>151</v>
      </c>
      <c r="P5" s="21">
        <f t="shared" ref="P5:P46" si="4">+Q5*N5</f>
        <v>1.3533990133243545</v>
      </c>
      <c r="Q5" s="23">
        <f t="shared" ref="Q5:Q46" si="5">+M5/O5</f>
        <v>1.3013452051195716E-2</v>
      </c>
      <c r="R5" s="24"/>
    </row>
    <row r="6" spans="1:22" x14ac:dyDescent="0.25">
      <c r="A6" s="25">
        <v>1971</v>
      </c>
      <c r="B6" s="26">
        <v>2.5645869053500339</v>
      </c>
      <c r="C6" s="27">
        <v>9</v>
      </c>
      <c r="D6" s="26">
        <f t="shared" si="0"/>
        <v>2.3337740838685308</v>
      </c>
      <c r="E6" s="27">
        <v>7.5845221357854928</v>
      </c>
      <c r="F6" s="27">
        <f t="shared" si="1"/>
        <v>2.1567684718782969</v>
      </c>
      <c r="G6" s="27">
        <v>4</v>
      </c>
      <c r="H6" s="27">
        <f t="shared" ref="H6:H51" si="6">F6-(F6*G6/100)</f>
        <v>2.0704977330031649</v>
      </c>
      <c r="I6" s="27">
        <v>33</v>
      </c>
      <c r="J6" s="28">
        <v>45.908111820340878</v>
      </c>
      <c r="K6" s="29">
        <f t="shared" ref="K6:K51" si="7">+H6-H6*I6/100</f>
        <v>1.3872334811121205</v>
      </c>
      <c r="L6" s="29">
        <f t="shared" si="2"/>
        <v>6.0810234788476518E-2</v>
      </c>
      <c r="M6" s="29">
        <f t="shared" si="3"/>
        <v>1.7239397511359149</v>
      </c>
      <c r="N6" s="27">
        <v>104</v>
      </c>
      <c r="O6" s="27">
        <v>151</v>
      </c>
      <c r="P6" s="27">
        <f t="shared" si="4"/>
        <v>1.1873492325704313</v>
      </c>
      <c r="Q6" s="29">
        <f t="shared" si="5"/>
        <v>1.1416819543946456E-2</v>
      </c>
      <c r="R6" s="24"/>
    </row>
    <row r="7" spans="1:22" x14ac:dyDescent="0.25">
      <c r="A7" s="25">
        <v>1972</v>
      </c>
      <c r="B7" s="26">
        <v>2.5412005724761513</v>
      </c>
      <c r="C7" s="27">
        <v>9</v>
      </c>
      <c r="D7" s="26">
        <f t="shared" si="0"/>
        <v>2.3124925209532976</v>
      </c>
      <c r="E7" s="27">
        <v>7.5845221357854928</v>
      </c>
      <c r="F7" s="27">
        <f t="shared" si="1"/>
        <v>2.1371010138132109</v>
      </c>
      <c r="G7" s="27">
        <v>4</v>
      </c>
      <c r="H7" s="27">
        <f t="shared" si="6"/>
        <v>2.0516169732606824</v>
      </c>
      <c r="I7" s="27">
        <v>33</v>
      </c>
      <c r="J7" s="28">
        <v>45.908111820340878</v>
      </c>
      <c r="K7" s="29">
        <f t="shared" si="7"/>
        <v>1.3745833720846572</v>
      </c>
      <c r="L7" s="29">
        <f t="shared" si="2"/>
        <v>6.0255709461245248E-2</v>
      </c>
      <c r="M7" s="29">
        <f t="shared" si="3"/>
        <v>1.7082192353715722</v>
      </c>
      <c r="N7" s="27">
        <v>104</v>
      </c>
      <c r="O7" s="27">
        <v>151</v>
      </c>
      <c r="P7" s="27">
        <f t="shared" si="4"/>
        <v>1.1765218574744603</v>
      </c>
      <c r="Q7" s="29">
        <f t="shared" si="5"/>
        <v>1.1312710168023656E-2</v>
      </c>
      <c r="R7" s="24"/>
    </row>
    <row r="8" spans="1:22" x14ac:dyDescent="0.25">
      <c r="A8" s="25">
        <v>1973</v>
      </c>
      <c r="B8" s="26">
        <v>2.9073156859492384</v>
      </c>
      <c r="C8" s="27">
        <v>9</v>
      </c>
      <c r="D8" s="26">
        <f t="shared" si="0"/>
        <v>2.6456572742138071</v>
      </c>
      <c r="E8" s="27">
        <v>7.5845221357854928</v>
      </c>
      <c r="F8" s="27">
        <f t="shared" si="1"/>
        <v>2.444996812614042</v>
      </c>
      <c r="G8" s="27">
        <v>4</v>
      </c>
      <c r="H8" s="27">
        <f t="shared" si="6"/>
        <v>2.3471969401094803</v>
      </c>
      <c r="I8" s="27">
        <v>33</v>
      </c>
      <c r="J8" s="28">
        <v>45.908111820340871</v>
      </c>
      <c r="K8" s="29">
        <f t="shared" si="7"/>
        <v>1.5726219498733518</v>
      </c>
      <c r="L8" s="29">
        <f t="shared" si="2"/>
        <v>6.8936852597188028E-2</v>
      </c>
      <c r="M8" s="29">
        <f t="shared" si="3"/>
        <v>1.954325302703982</v>
      </c>
      <c r="N8" s="27">
        <v>104</v>
      </c>
      <c r="O8" s="27">
        <v>151</v>
      </c>
      <c r="P8" s="27">
        <f t="shared" si="4"/>
        <v>1.3460253740477757</v>
      </c>
      <c r="Q8" s="29">
        <f t="shared" si="5"/>
        <v>1.2942551673536305E-2</v>
      </c>
      <c r="R8" s="24"/>
    </row>
    <row r="9" spans="1:22" x14ac:dyDescent="0.25">
      <c r="A9" s="25">
        <v>1974</v>
      </c>
      <c r="B9" s="26">
        <v>3.1657994101403264</v>
      </c>
      <c r="C9" s="27">
        <v>9</v>
      </c>
      <c r="D9" s="26">
        <f t="shared" si="0"/>
        <v>2.880877463227697</v>
      </c>
      <c r="E9" s="27">
        <v>7.5845221357854928</v>
      </c>
      <c r="F9" s="27">
        <f t="shared" si="1"/>
        <v>2.6623766743243369</v>
      </c>
      <c r="G9" s="27">
        <v>4</v>
      </c>
      <c r="H9" s="27">
        <f t="shared" si="6"/>
        <v>2.5558816073513633</v>
      </c>
      <c r="I9" s="27">
        <v>33</v>
      </c>
      <c r="J9" s="28">
        <v>45.908111820340878</v>
      </c>
      <c r="K9" s="29">
        <f t="shared" si="7"/>
        <v>1.7124406769254135</v>
      </c>
      <c r="L9" s="29">
        <f t="shared" si="2"/>
        <v>7.5065892687141408E-2</v>
      </c>
      <c r="M9" s="29">
        <f t="shared" si="3"/>
        <v>2.1280805247341155</v>
      </c>
      <c r="N9" s="27">
        <v>104</v>
      </c>
      <c r="O9" s="27">
        <v>151</v>
      </c>
      <c r="P9" s="27">
        <f t="shared" si="4"/>
        <v>1.4656978448499869</v>
      </c>
      <c r="Q9" s="29">
        <f t="shared" si="5"/>
        <v>1.4093248508172951E-2</v>
      </c>
      <c r="R9" s="24"/>
    </row>
    <row r="10" spans="1:22" x14ac:dyDescent="0.25">
      <c r="A10" s="25">
        <v>1975</v>
      </c>
      <c r="B10" s="26">
        <v>3.6495433418166754</v>
      </c>
      <c r="C10" s="27">
        <v>9</v>
      </c>
      <c r="D10" s="26">
        <f t="shared" si="0"/>
        <v>3.3210844410531748</v>
      </c>
      <c r="E10" s="27">
        <v>7.5845221357854928</v>
      </c>
      <c r="F10" s="27">
        <f t="shared" si="1"/>
        <v>3.0691960564733689</v>
      </c>
      <c r="G10" s="27">
        <v>4</v>
      </c>
      <c r="H10" s="27">
        <f t="shared" si="6"/>
        <v>2.9464282142144342</v>
      </c>
      <c r="I10" s="27">
        <v>33</v>
      </c>
      <c r="J10" s="28">
        <v>45.908111820340871</v>
      </c>
      <c r="K10" s="29">
        <f t="shared" si="7"/>
        <v>1.9741069035236709</v>
      </c>
      <c r="L10" s="29">
        <f t="shared" si="2"/>
        <v>8.6536193031174616E-2</v>
      </c>
      <c r="M10" s="29">
        <f t="shared" si="3"/>
        <v>2.4532578043372846</v>
      </c>
      <c r="N10" s="27">
        <v>104</v>
      </c>
      <c r="O10" s="27">
        <v>151</v>
      </c>
      <c r="P10" s="27">
        <f t="shared" si="4"/>
        <v>1.6896610043117724</v>
      </c>
      <c r="Q10" s="29">
        <f t="shared" si="5"/>
        <v>1.6246740426074734E-2</v>
      </c>
      <c r="R10" s="24"/>
    </row>
    <row r="11" spans="1:22" x14ac:dyDescent="0.25">
      <c r="A11" s="19">
        <v>1976</v>
      </c>
      <c r="B11" s="20">
        <v>3.5698657269858822</v>
      </c>
      <c r="C11" s="21">
        <v>9</v>
      </c>
      <c r="D11" s="20">
        <f t="shared" si="0"/>
        <v>3.2485778115571531</v>
      </c>
      <c r="E11" s="21">
        <v>7.5845221357854928</v>
      </c>
      <c r="F11" s="21">
        <f t="shared" si="1"/>
        <v>3.002188708341385</v>
      </c>
      <c r="G11" s="21">
        <v>4</v>
      </c>
      <c r="H11" s="21">
        <f t="shared" si="6"/>
        <v>2.8821011600077298</v>
      </c>
      <c r="I11" s="21">
        <v>33</v>
      </c>
      <c r="J11" s="22">
        <v>45.908111820340871</v>
      </c>
      <c r="K11" s="23">
        <f t="shared" si="7"/>
        <v>1.931007777205179</v>
      </c>
      <c r="L11" s="23">
        <f t="shared" si="2"/>
        <v>8.4646916261048949E-2</v>
      </c>
      <c r="M11" s="23">
        <f t="shared" si="3"/>
        <v>2.3996977525426071</v>
      </c>
      <c r="N11" s="21">
        <v>104</v>
      </c>
      <c r="O11" s="21">
        <v>151</v>
      </c>
      <c r="P11" s="21">
        <f t="shared" si="4"/>
        <v>1.6527719620161003</v>
      </c>
      <c r="Q11" s="23">
        <f t="shared" si="5"/>
        <v>1.5892038096308656E-2</v>
      </c>
      <c r="R11" s="24"/>
    </row>
    <row r="12" spans="1:22" x14ac:dyDescent="0.25">
      <c r="A12" s="19">
        <v>1977</v>
      </c>
      <c r="B12" s="20">
        <v>3.5765287732857618</v>
      </c>
      <c r="C12" s="21">
        <v>9</v>
      </c>
      <c r="D12" s="20">
        <f t="shared" si="0"/>
        <v>3.2546411836900431</v>
      </c>
      <c r="E12" s="21">
        <v>7.5845221357854928</v>
      </c>
      <c r="F12" s="21">
        <f t="shared" si="1"/>
        <v>3.0077922026726807</v>
      </c>
      <c r="G12" s="21">
        <v>4</v>
      </c>
      <c r="H12" s="21">
        <f t="shared" si="6"/>
        <v>2.8874805145657736</v>
      </c>
      <c r="I12" s="21">
        <v>33</v>
      </c>
      <c r="J12" s="22">
        <v>45.908111820340878</v>
      </c>
      <c r="K12" s="23">
        <f t="shared" si="7"/>
        <v>1.9346119447590682</v>
      </c>
      <c r="L12" s="23">
        <f t="shared" si="2"/>
        <v>8.4804907167520802E-2</v>
      </c>
      <c r="M12" s="23">
        <f t="shared" si="3"/>
        <v>2.4041767157456309</v>
      </c>
      <c r="N12" s="21">
        <v>104</v>
      </c>
      <c r="O12" s="21">
        <v>151</v>
      </c>
      <c r="P12" s="21">
        <f t="shared" si="4"/>
        <v>1.6558568108446727</v>
      </c>
      <c r="Q12" s="23">
        <f t="shared" si="5"/>
        <v>1.59217001042757E-2</v>
      </c>
      <c r="R12" s="24"/>
    </row>
    <row r="13" spans="1:22" x14ac:dyDescent="0.25">
      <c r="A13" s="19">
        <v>1978</v>
      </c>
      <c r="B13" s="20">
        <v>3.1179671026788345</v>
      </c>
      <c r="C13" s="21">
        <v>9</v>
      </c>
      <c r="D13" s="20">
        <f t="shared" si="0"/>
        <v>2.8373500634377393</v>
      </c>
      <c r="E13" s="21">
        <v>7.5845221357854928</v>
      </c>
      <c r="F13" s="21">
        <f t="shared" si="1"/>
        <v>2.6221506198065803</v>
      </c>
      <c r="G13" s="21">
        <v>4</v>
      </c>
      <c r="H13" s="21">
        <f t="shared" si="6"/>
        <v>2.5172645950143169</v>
      </c>
      <c r="I13" s="21">
        <v>33</v>
      </c>
      <c r="J13" s="22">
        <v>45.908111820340878</v>
      </c>
      <c r="K13" s="23">
        <f t="shared" si="7"/>
        <v>1.6865672786595924</v>
      </c>
      <c r="L13" s="23">
        <f t="shared" si="2"/>
        <v>7.3931716324804053E-2</v>
      </c>
      <c r="M13" s="23">
        <f t="shared" si="3"/>
        <v>2.0959271919500324</v>
      </c>
      <c r="N13" s="21">
        <v>104</v>
      </c>
      <c r="O13" s="21">
        <v>151</v>
      </c>
      <c r="P13" s="21">
        <f t="shared" si="4"/>
        <v>1.443552503064923</v>
      </c>
      <c r="Q13" s="23">
        <f t="shared" si="5"/>
        <v>1.3880312529470413E-2</v>
      </c>
      <c r="R13" s="24"/>
    </row>
    <row r="14" spans="1:22" x14ac:dyDescent="0.25">
      <c r="A14" s="19">
        <v>1979</v>
      </c>
      <c r="B14" s="20">
        <v>3.4884059589484728</v>
      </c>
      <c r="C14" s="21">
        <v>9</v>
      </c>
      <c r="D14" s="20">
        <f t="shared" si="0"/>
        <v>3.1744494226431104</v>
      </c>
      <c r="E14" s="21">
        <v>7.5845221357854928</v>
      </c>
      <c r="F14" s="21">
        <f t="shared" si="1"/>
        <v>2.9336826034934287</v>
      </c>
      <c r="G14" s="21">
        <v>4</v>
      </c>
      <c r="H14" s="21">
        <f t="shared" si="6"/>
        <v>2.8163352993536916</v>
      </c>
      <c r="I14" s="21">
        <v>33</v>
      </c>
      <c r="J14" s="22">
        <v>45.908111820340878</v>
      </c>
      <c r="K14" s="23">
        <f t="shared" si="7"/>
        <v>1.8869446505669734</v>
      </c>
      <c r="L14" s="23">
        <f t="shared" si="2"/>
        <v>8.2715381942661842E-2</v>
      </c>
      <c r="M14" s="23">
        <f t="shared" si="3"/>
        <v>2.3449397203834916</v>
      </c>
      <c r="N14" s="21">
        <v>104</v>
      </c>
      <c r="O14" s="21">
        <v>151</v>
      </c>
      <c r="P14" s="21">
        <f t="shared" si="4"/>
        <v>1.6150578206614776</v>
      </c>
      <c r="Q14" s="23">
        <f t="shared" si="5"/>
        <v>1.5529402121744978E-2</v>
      </c>
      <c r="R14" s="24"/>
    </row>
    <row r="15" spans="1:22" x14ac:dyDescent="0.25">
      <c r="A15" s="19">
        <v>1980</v>
      </c>
      <c r="B15" s="20">
        <v>4.0138219747318411</v>
      </c>
      <c r="C15" s="21">
        <v>9</v>
      </c>
      <c r="D15" s="20">
        <f t="shared" si="0"/>
        <v>3.6525779970059755</v>
      </c>
      <c r="E15" s="21">
        <v>7.5845221357854928</v>
      </c>
      <c r="F15" s="21">
        <f t="shared" si="1"/>
        <v>3.3755474102962268</v>
      </c>
      <c r="G15" s="21">
        <v>4</v>
      </c>
      <c r="H15" s="21">
        <f t="shared" si="6"/>
        <v>3.2405255138843776</v>
      </c>
      <c r="I15" s="21">
        <v>33</v>
      </c>
      <c r="J15" s="22">
        <v>45.908111820340878</v>
      </c>
      <c r="K15" s="23">
        <f t="shared" si="7"/>
        <v>2.1711520943025331</v>
      </c>
      <c r="L15" s="23">
        <f t="shared" si="2"/>
        <v>9.5173790435179539E-2</v>
      </c>
      <c r="M15" s="23">
        <f t="shared" si="3"/>
        <v>2.6981293719421222</v>
      </c>
      <c r="N15" s="21">
        <v>104</v>
      </c>
      <c r="O15" s="21">
        <v>151</v>
      </c>
      <c r="P15" s="21">
        <f t="shared" si="4"/>
        <v>1.8583142694170907</v>
      </c>
      <c r="Q15" s="23">
        <f t="shared" si="5"/>
        <v>1.7868406436702795E-2</v>
      </c>
      <c r="R15" s="24"/>
    </row>
    <row r="16" spans="1:22" x14ac:dyDescent="0.25">
      <c r="A16" s="25">
        <v>1981</v>
      </c>
      <c r="B16" s="26">
        <v>4.0928858157484376</v>
      </c>
      <c r="C16" s="27">
        <v>9</v>
      </c>
      <c r="D16" s="26">
        <f t="shared" si="0"/>
        <v>3.7245260923310783</v>
      </c>
      <c r="E16" s="27">
        <v>7.5845221357854928</v>
      </c>
      <c r="F16" s="27">
        <f t="shared" si="1"/>
        <v>3.4420385864051211</v>
      </c>
      <c r="G16" s="27">
        <v>4</v>
      </c>
      <c r="H16" s="27">
        <f t="shared" si="6"/>
        <v>3.3043570429489164</v>
      </c>
      <c r="I16" s="27">
        <v>33</v>
      </c>
      <c r="J16" s="28">
        <v>45.908111820340871</v>
      </c>
      <c r="K16" s="29">
        <f t="shared" si="7"/>
        <v>2.2139192187757741</v>
      </c>
      <c r="L16" s="29">
        <f t="shared" si="2"/>
        <v>9.7048513699759961E-2</v>
      </c>
      <c r="M16" s="29">
        <f t="shared" si="3"/>
        <v>2.7512768391313451</v>
      </c>
      <c r="N16" s="27">
        <v>104</v>
      </c>
      <c r="O16" s="27">
        <v>151</v>
      </c>
      <c r="P16" s="27">
        <f t="shared" si="4"/>
        <v>1.8949191474811915</v>
      </c>
      <c r="Q16" s="29">
        <f t="shared" si="5"/>
        <v>1.822037641808838E-2</v>
      </c>
      <c r="R16" s="24"/>
    </row>
    <row r="17" spans="1:18" x14ac:dyDescent="0.25">
      <c r="A17" s="25">
        <v>1982</v>
      </c>
      <c r="B17" s="26">
        <v>5.7732536760729722</v>
      </c>
      <c r="C17" s="27">
        <v>9</v>
      </c>
      <c r="D17" s="26">
        <f t="shared" si="0"/>
        <v>5.2536608452264044</v>
      </c>
      <c r="E17" s="27">
        <v>7.5845221357854928</v>
      </c>
      <c r="F17" s="27">
        <f t="shared" si="1"/>
        <v>4.8551957754811124</v>
      </c>
      <c r="G17" s="27">
        <v>4</v>
      </c>
      <c r="H17" s="27">
        <f t="shared" si="6"/>
        <v>4.6609879444618683</v>
      </c>
      <c r="I17" s="27">
        <v>33</v>
      </c>
      <c r="J17" s="28">
        <v>45.908111820340878</v>
      </c>
      <c r="K17" s="29">
        <f t="shared" si="7"/>
        <v>3.1228619227894514</v>
      </c>
      <c r="L17" s="29">
        <f t="shared" si="2"/>
        <v>0.13689257743734581</v>
      </c>
      <c r="M17" s="29">
        <f t="shared" si="3"/>
        <v>3.8808361240600351</v>
      </c>
      <c r="N17" s="27">
        <v>104</v>
      </c>
      <c r="O17" s="27">
        <v>151</v>
      </c>
      <c r="P17" s="27">
        <f t="shared" si="4"/>
        <v>2.6728937543194942</v>
      </c>
      <c r="Q17" s="29">
        <f t="shared" si="5"/>
        <v>2.5700901483841292E-2</v>
      </c>
      <c r="R17" s="24"/>
    </row>
    <row r="18" spans="1:18" x14ac:dyDescent="0.25">
      <c r="A18" s="25">
        <v>1983</v>
      </c>
      <c r="B18" s="26">
        <v>5.6429012266310083</v>
      </c>
      <c r="C18" s="27">
        <v>9</v>
      </c>
      <c r="D18" s="26">
        <f t="shared" si="0"/>
        <v>5.1350401162342179</v>
      </c>
      <c r="E18" s="27">
        <v>7.5845221357854928</v>
      </c>
      <c r="F18" s="27">
        <f t="shared" si="1"/>
        <v>4.745571861936968</v>
      </c>
      <c r="G18" s="27">
        <v>4</v>
      </c>
      <c r="H18" s="27">
        <f t="shared" si="6"/>
        <v>4.5557489874594896</v>
      </c>
      <c r="I18" s="27">
        <v>33</v>
      </c>
      <c r="J18" s="28">
        <v>45.908111820340878</v>
      </c>
      <c r="K18" s="29">
        <f t="shared" si="7"/>
        <v>3.052351821597858</v>
      </c>
      <c r="L18" s="29">
        <f t="shared" si="2"/>
        <v>0.13380172368648144</v>
      </c>
      <c r="M18" s="29">
        <f t="shared" si="3"/>
        <v>3.7932119656499053</v>
      </c>
      <c r="N18" s="27">
        <v>104</v>
      </c>
      <c r="O18" s="27">
        <v>151</v>
      </c>
      <c r="P18" s="27">
        <f t="shared" si="4"/>
        <v>2.6125433405800673</v>
      </c>
      <c r="Q18" s="29">
        <f t="shared" si="5"/>
        <v>2.5120609044039108E-2</v>
      </c>
      <c r="R18" s="24"/>
    </row>
    <row r="19" spans="1:18" x14ac:dyDescent="0.25">
      <c r="A19" s="25">
        <v>1984</v>
      </c>
      <c r="B19" s="26">
        <v>6.1409732990632371</v>
      </c>
      <c r="C19" s="27">
        <v>9</v>
      </c>
      <c r="D19" s="26">
        <f t="shared" si="0"/>
        <v>5.5882857021475454</v>
      </c>
      <c r="E19" s="27">
        <v>7.5845221357854928</v>
      </c>
      <c r="F19" s="27">
        <f t="shared" si="1"/>
        <v>5.164440936057229</v>
      </c>
      <c r="G19" s="27">
        <v>4</v>
      </c>
      <c r="H19" s="27">
        <f t="shared" si="6"/>
        <v>4.9578632986149396</v>
      </c>
      <c r="I19" s="27">
        <v>33</v>
      </c>
      <c r="J19" s="28">
        <v>45.908111820340878</v>
      </c>
      <c r="K19" s="29">
        <f t="shared" si="7"/>
        <v>3.3217684100720097</v>
      </c>
      <c r="L19" s="29">
        <f t="shared" si="2"/>
        <v>0.14561176592096481</v>
      </c>
      <c r="M19" s="29">
        <f t="shared" si="3"/>
        <v>4.1280207579763921</v>
      </c>
      <c r="N19" s="27">
        <v>104</v>
      </c>
      <c r="O19" s="27">
        <v>151</v>
      </c>
      <c r="P19" s="27">
        <f t="shared" si="4"/>
        <v>2.843140124698972</v>
      </c>
      <c r="Q19" s="29">
        <f t="shared" si="5"/>
        <v>2.7337885814413192E-2</v>
      </c>
      <c r="R19" s="24"/>
    </row>
    <row r="20" spans="1:18" x14ac:dyDescent="0.25">
      <c r="A20" s="25">
        <v>1985</v>
      </c>
      <c r="B20" s="26">
        <v>6.9060547105294194</v>
      </c>
      <c r="C20" s="27">
        <v>9</v>
      </c>
      <c r="D20" s="26">
        <f t="shared" si="0"/>
        <v>6.2845097865817721</v>
      </c>
      <c r="E20" s="27">
        <v>7.5845221357854928</v>
      </c>
      <c r="F20" s="27">
        <f t="shared" si="1"/>
        <v>5.807859750692872</v>
      </c>
      <c r="G20" s="27">
        <v>4</v>
      </c>
      <c r="H20" s="27">
        <f t="shared" si="6"/>
        <v>5.5755453606651573</v>
      </c>
      <c r="I20" s="27">
        <v>33</v>
      </c>
      <c r="J20" s="28">
        <v>45.908111820340871</v>
      </c>
      <c r="K20" s="29">
        <f t="shared" si="7"/>
        <v>3.7356153916456556</v>
      </c>
      <c r="L20" s="29">
        <f t="shared" si="2"/>
        <v>0.16375300346939861</v>
      </c>
      <c r="M20" s="29">
        <f t="shared" si="3"/>
        <v>4.6423157718557162</v>
      </c>
      <c r="N20" s="27">
        <v>104</v>
      </c>
      <c r="O20" s="27">
        <v>151</v>
      </c>
      <c r="P20" s="27">
        <f t="shared" si="4"/>
        <v>3.1973565580993011</v>
      </c>
      <c r="Q20" s="29">
        <f t="shared" si="5"/>
        <v>3.0743813058647127E-2</v>
      </c>
      <c r="R20" s="24"/>
    </row>
    <row r="21" spans="1:18" x14ac:dyDescent="0.25">
      <c r="A21" s="19">
        <v>1986</v>
      </c>
      <c r="B21" s="20">
        <v>7.1642185296155034</v>
      </c>
      <c r="C21" s="21">
        <v>9</v>
      </c>
      <c r="D21" s="20">
        <f t="shared" si="0"/>
        <v>6.5194388619501078</v>
      </c>
      <c r="E21" s="21">
        <v>7.5845221357854928</v>
      </c>
      <c r="F21" s="21">
        <f t="shared" si="1"/>
        <v>6.0249705783365002</v>
      </c>
      <c r="G21" s="21">
        <v>4</v>
      </c>
      <c r="H21" s="21">
        <f t="shared" si="6"/>
        <v>5.7839717552030399</v>
      </c>
      <c r="I21" s="21">
        <v>33</v>
      </c>
      <c r="J21" s="22">
        <v>45.908111820340878</v>
      </c>
      <c r="K21" s="23">
        <f t="shared" si="7"/>
        <v>3.8752610759860371</v>
      </c>
      <c r="L21" s="23">
        <f t="shared" si="2"/>
        <v>0.16987445812541532</v>
      </c>
      <c r="M21" s="23">
        <f t="shared" si="3"/>
        <v>4.8158559506264611</v>
      </c>
      <c r="N21" s="21">
        <v>104</v>
      </c>
      <c r="O21" s="21">
        <v>151</v>
      </c>
      <c r="P21" s="21">
        <f t="shared" si="4"/>
        <v>3.3168809196367679</v>
      </c>
      <c r="Q21" s="23">
        <f t="shared" si="5"/>
        <v>3.1893085765738155E-2</v>
      </c>
      <c r="R21" s="24"/>
    </row>
    <row r="22" spans="1:18" x14ac:dyDescent="0.25">
      <c r="A22" s="19">
        <v>1987</v>
      </c>
      <c r="B22" s="20">
        <v>7.1110164444297386</v>
      </c>
      <c r="C22" s="21">
        <v>9</v>
      </c>
      <c r="D22" s="20">
        <f t="shared" si="0"/>
        <v>6.471024964431062</v>
      </c>
      <c r="E22" s="21">
        <v>7.5845221357854928</v>
      </c>
      <c r="F22" s="21">
        <f t="shared" si="1"/>
        <v>5.980228643591583</v>
      </c>
      <c r="G22" s="21">
        <v>4</v>
      </c>
      <c r="H22" s="21">
        <f t="shared" si="6"/>
        <v>5.7410194978479199</v>
      </c>
      <c r="I22" s="21">
        <v>33</v>
      </c>
      <c r="J22" s="22">
        <v>45.908111820340871</v>
      </c>
      <c r="K22" s="23">
        <f t="shared" si="7"/>
        <v>3.8464830635581064</v>
      </c>
      <c r="L22" s="23">
        <f t="shared" si="2"/>
        <v>0.1686129562107663</v>
      </c>
      <c r="M22" s="23">
        <f t="shared" si="3"/>
        <v>4.7800930020971188</v>
      </c>
      <c r="N22" s="21">
        <v>104</v>
      </c>
      <c r="O22" s="21">
        <v>151</v>
      </c>
      <c r="P22" s="21">
        <f t="shared" si="4"/>
        <v>3.2922494848880817</v>
      </c>
      <c r="Q22" s="23">
        <f t="shared" si="5"/>
        <v>3.1656245047000785E-2</v>
      </c>
      <c r="R22" s="24"/>
    </row>
    <row r="23" spans="1:18" x14ac:dyDescent="0.25">
      <c r="A23" s="19">
        <v>1988</v>
      </c>
      <c r="B23" s="20">
        <v>7.7701542333214473</v>
      </c>
      <c r="C23" s="21">
        <v>9</v>
      </c>
      <c r="D23" s="20">
        <f t="shared" si="0"/>
        <v>7.0708403523225174</v>
      </c>
      <c r="E23" s="21">
        <v>7.5845221357854928</v>
      </c>
      <c r="F23" s="21">
        <f t="shared" si="1"/>
        <v>6.5345509006145628</v>
      </c>
      <c r="G23" s="21">
        <v>4</v>
      </c>
      <c r="H23" s="21">
        <f t="shared" si="6"/>
        <v>6.2731688645899801</v>
      </c>
      <c r="I23" s="21">
        <v>33</v>
      </c>
      <c r="J23" s="22">
        <v>45.908111820340878</v>
      </c>
      <c r="K23" s="23">
        <f t="shared" si="7"/>
        <v>4.2030231392752864</v>
      </c>
      <c r="L23" s="23">
        <f t="shared" si="2"/>
        <v>0.18424211021480708</v>
      </c>
      <c r="M23" s="23">
        <f t="shared" si="3"/>
        <v>5.223171703534673</v>
      </c>
      <c r="N23" s="21">
        <v>104</v>
      </c>
      <c r="O23" s="21">
        <v>151</v>
      </c>
      <c r="P23" s="21">
        <f t="shared" si="4"/>
        <v>3.5974162726331524</v>
      </c>
      <c r="Q23" s="23">
        <f t="shared" si="5"/>
        <v>3.459054108301108E-2</v>
      </c>
      <c r="R23" s="24"/>
    </row>
    <row r="24" spans="1:18" x14ac:dyDescent="0.25">
      <c r="A24" s="19">
        <v>1989</v>
      </c>
      <c r="B24" s="20">
        <v>8.0150716420820078</v>
      </c>
      <c r="C24" s="21">
        <v>9</v>
      </c>
      <c r="D24" s="20">
        <f t="shared" si="0"/>
        <v>7.2937151942946272</v>
      </c>
      <c r="E24" s="21">
        <v>7.5845221357854902</v>
      </c>
      <c r="F24" s="21">
        <f t="shared" si="1"/>
        <v>6.740521750862202</v>
      </c>
      <c r="G24" s="21">
        <v>4</v>
      </c>
      <c r="H24" s="21">
        <f t="shared" si="6"/>
        <v>6.4709008808277142</v>
      </c>
      <c r="I24" s="21">
        <v>33</v>
      </c>
      <c r="J24" s="22">
        <v>45.908111820340878</v>
      </c>
      <c r="K24" s="23">
        <f t="shared" si="7"/>
        <v>4.335503590154568</v>
      </c>
      <c r="L24" s="23">
        <f t="shared" si="2"/>
        <v>0.19004947244513173</v>
      </c>
      <c r="M24" s="23">
        <f t="shared" si="3"/>
        <v>5.3878075190832622</v>
      </c>
      <c r="N24" s="21">
        <v>104</v>
      </c>
      <c r="O24" s="21">
        <v>151</v>
      </c>
      <c r="P24" s="21">
        <f t="shared" si="4"/>
        <v>3.7108078277129755</v>
      </c>
      <c r="Q24" s="23">
        <f t="shared" si="5"/>
        <v>3.5680844497240148E-2</v>
      </c>
      <c r="R24" s="24"/>
    </row>
    <row r="25" spans="1:18" x14ac:dyDescent="0.25">
      <c r="A25" s="19">
        <v>1990</v>
      </c>
      <c r="B25" s="20">
        <v>7.9142801989873686</v>
      </c>
      <c r="C25" s="21">
        <v>9</v>
      </c>
      <c r="D25" s="20">
        <f t="shared" si="0"/>
        <v>7.2019949810785056</v>
      </c>
      <c r="E25" s="21">
        <v>7.5845221357854928</v>
      </c>
      <c r="F25" s="21">
        <f t="shared" si="1"/>
        <v>6.6557580775204457</v>
      </c>
      <c r="G25" s="21">
        <v>4</v>
      </c>
      <c r="H25" s="21">
        <f t="shared" si="6"/>
        <v>6.3895277544196283</v>
      </c>
      <c r="I25" s="21">
        <v>33</v>
      </c>
      <c r="J25" s="22">
        <v>45.908111820340871</v>
      </c>
      <c r="K25" s="23">
        <f t="shared" si="7"/>
        <v>4.2809835954611515</v>
      </c>
      <c r="L25" s="23">
        <f t="shared" si="2"/>
        <v>0.18765955486952993</v>
      </c>
      <c r="M25" s="23">
        <f t="shared" si="3"/>
        <v>5.3200545507737385</v>
      </c>
      <c r="N25" s="21">
        <v>104</v>
      </c>
      <c r="O25" s="21">
        <v>151</v>
      </c>
      <c r="P25" s="21">
        <f t="shared" si="4"/>
        <v>3.6641435316587341</v>
      </c>
      <c r="Q25" s="23">
        <f t="shared" si="5"/>
        <v>3.5232149342872443E-2</v>
      </c>
      <c r="R25" s="24"/>
    </row>
    <row r="26" spans="1:18" x14ac:dyDescent="0.25">
      <c r="A26" s="25">
        <v>1991</v>
      </c>
      <c r="B26" s="26">
        <v>7.3541520272818586</v>
      </c>
      <c r="C26" s="27">
        <v>9</v>
      </c>
      <c r="D26" s="26">
        <f t="shared" si="0"/>
        <v>6.6922783448264909</v>
      </c>
      <c r="E26" s="27">
        <v>7.5845221357854928</v>
      </c>
      <c r="F26" s="27">
        <f t="shared" si="1"/>
        <v>6.184701012374747</v>
      </c>
      <c r="G26" s="27">
        <v>4</v>
      </c>
      <c r="H26" s="27">
        <f t="shared" si="6"/>
        <v>5.9373129718797575</v>
      </c>
      <c r="I26" s="27">
        <v>33</v>
      </c>
      <c r="J26" s="28">
        <v>45.908111820340871</v>
      </c>
      <c r="K26" s="29">
        <f t="shared" si="7"/>
        <v>3.9779996911594377</v>
      </c>
      <c r="L26" s="29">
        <f t="shared" si="2"/>
        <v>0.17437806865356439</v>
      </c>
      <c r="M26" s="29">
        <f t="shared" si="3"/>
        <v>4.9435310572942237</v>
      </c>
      <c r="N26" s="27">
        <v>104</v>
      </c>
      <c r="O26" s="27">
        <v>151</v>
      </c>
      <c r="P26" s="27">
        <f t="shared" si="4"/>
        <v>3.4048160924410547</v>
      </c>
      <c r="Q26" s="29">
        <f t="shared" si="5"/>
        <v>3.2738616273471681E-2</v>
      </c>
      <c r="R26" s="24"/>
    </row>
    <row r="27" spans="1:18" x14ac:dyDescent="0.25">
      <c r="A27" s="25">
        <v>1992</v>
      </c>
      <c r="B27" s="26">
        <v>7.2080646046063297</v>
      </c>
      <c r="C27" s="27">
        <v>9</v>
      </c>
      <c r="D27" s="26">
        <f t="shared" si="0"/>
        <v>6.5593387901917604</v>
      </c>
      <c r="E27" s="27">
        <v>7.5845221357854928</v>
      </c>
      <c r="F27" s="27">
        <f t="shared" si="1"/>
        <v>6.0618442876885021</v>
      </c>
      <c r="G27" s="27">
        <v>4</v>
      </c>
      <c r="H27" s="27">
        <f t="shared" si="6"/>
        <v>5.8193705161809621</v>
      </c>
      <c r="I27" s="27">
        <v>33</v>
      </c>
      <c r="J27" s="28">
        <v>45.908111820340871</v>
      </c>
      <c r="K27" s="29">
        <f t="shared" si="7"/>
        <v>3.8989782458412447</v>
      </c>
      <c r="L27" s="29">
        <f t="shared" si="2"/>
        <v>0.17091411488619154</v>
      </c>
      <c r="M27" s="29">
        <f t="shared" si="3"/>
        <v>4.8453296999660873</v>
      </c>
      <c r="N27" s="27">
        <v>104</v>
      </c>
      <c r="O27" s="27">
        <v>151</v>
      </c>
      <c r="P27" s="27">
        <f t="shared" si="4"/>
        <v>3.3371807205064443</v>
      </c>
      <c r="Q27" s="29">
        <f t="shared" si="5"/>
        <v>3.208827615871581E-2</v>
      </c>
      <c r="R27" s="24"/>
    </row>
    <row r="28" spans="1:18" x14ac:dyDescent="0.25">
      <c r="A28" s="25">
        <v>1993</v>
      </c>
      <c r="B28" s="26">
        <v>7.0606581902667021</v>
      </c>
      <c r="C28" s="27">
        <v>9</v>
      </c>
      <c r="D28" s="26">
        <f t="shared" si="0"/>
        <v>6.425198953142699</v>
      </c>
      <c r="E28" s="27">
        <v>7.5845221357854928</v>
      </c>
      <c r="F28" s="27">
        <f t="shared" si="1"/>
        <v>5.9378783162733333</v>
      </c>
      <c r="G28" s="27">
        <v>4</v>
      </c>
      <c r="H28" s="27">
        <f t="shared" si="6"/>
        <v>5.7003631836224002</v>
      </c>
      <c r="I28" s="27">
        <v>33</v>
      </c>
      <c r="J28" s="28">
        <v>45.908111820340878</v>
      </c>
      <c r="K28" s="29">
        <f t="shared" si="7"/>
        <v>3.8192433330270079</v>
      </c>
      <c r="L28" s="29">
        <f t="shared" si="2"/>
        <v>0.16741888583132089</v>
      </c>
      <c r="M28" s="29">
        <f t="shared" si="3"/>
        <v>4.7462417038750315</v>
      </c>
      <c r="N28" s="27">
        <v>104</v>
      </c>
      <c r="O28" s="27">
        <v>151</v>
      </c>
      <c r="P28" s="27">
        <f t="shared" si="4"/>
        <v>3.2689346834635979</v>
      </c>
      <c r="Q28" s="29">
        <f t="shared" si="5"/>
        <v>3.1432064264073058E-2</v>
      </c>
      <c r="R28" s="24"/>
    </row>
    <row r="29" spans="1:18" x14ac:dyDescent="0.25">
      <c r="A29" s="25">
        <v>1994</v>
      </c>
      <c r="B29" s="26">
        <v>7.1089726213065871</v>
      </c>
      <c r="C29" s="27">
        <v>9</v>
      </c>
      <c r="D29" s="26">
        <f t="shared" si="0"/>
        <v>6.4691650853889939</v>
      </c>
      <c r="E29" s="27">
        <v>7.5845221357854928</v>
      </c>
      <c r="F29" s="27">
        <f t="shared" si="1"/>
        <v>5.9785098274871595</v>
      </c>
      <c r="G29" s="27">
        <v>4</v>
      </c>
      <c r="H29" s="27">
        <f t="shared" si="6"/>
        <v>5.7393694343876733</v>
      </c>
      <c r="I29" s="27">
        <v>33</v>
      </c>
      <c r="J29" s="28">
        <v>45.908111820340878</v>
      </c>
      <c r="K29" s="29">
        <f t="shared" si="7"/>
        <v>3.8453775210397412</v>
      </c>
      <c r="L29" s="29">
        <f t="shared" si="2"/>
        <v>0.16856449407297497</v>
      </c>
      <c r="M29" s="29">
        <f t="shared" si="3"/>
        <v>4.7787191247218033</v>
      </c>
      <c r="N29" s="27">
        <v>104</v>
      </c>
      <c r="O29" s="27">
        <v>151</v>
      </c>
      <c r="P29" s="27">
        <f t="shared" si="4"/>
        <v>3.2913032382189904</v>
      </c>
      <c r="Q29" s="29">
        <f t="shared" si="5"/>
        <v>3.1647146521336447E-2</v>
      </c>
      <c r="R29" s="24"/>
    </row>
    <row r="30" spans="1:18" x14ac:dyDescent="0.25">
      <c r="A30" s="25">
        <v>1995</v>
      </c>
      <c r="B30" s="26">
        <v>7.5367448423657972</v>
      </c>
      <c r="C30" s="27">
        <v>9</v>
      </c>
      <c r="D30" s="26">
        <f t="shared" si="0"/>
        <v>6.8584378065528755</v>
      </c>
      <c r="E30" s="27">
        <v>7.5845221357854928</v>
      </c>
      <c r="F30" s="27">
        <f t="shared" si="1"/>
        <v>6.3382580729457914</v>
      </c>
      <c r="G30" s="27">
        <v>4</v>
      </c>
      <c r="H30" s="27">
        <f t="shared" si="6"/>
        <v>6.0847277500279597</v>
      </c>
      <c r="I30" s="27">
        <v>33</v>
      </c>
      <c r="J30" s="28">
        <v>45.908111820340878</v>
      </c>
      <c r="K30" s="29">
        <f t="shared" si="7"/>
        <v>4.076767592518733</v>
      </c>
      <c r="L30" s="29">
        <f t="shared" si="2"/>
        <v>0.17870762049397185</v>
      </c>
      <c r="M30" s="29">
        <f t="shared" si="3"/>
        <v>5.0662716871938551</v>
      </c>
      <c r="N30" s="27">
        <v>104</v>
      </c>
      <c r="O30" s="27">
        <v>151</v>
      </c>
      <c r="P30" s="27">
        <f t="shared" si="4"/>
        <v>3.4893526852196084</v>
      </c>
      <c r="Q30" s="29">
        <f t="shared" si="5"/>
        <v>3.3551468127111621E-2</v>
      </c>
      <c r="R30" s="24"/>
    </row>
    <row r="31" spans="1:18" x14ac:dyDescent="0.25">
      <c r="A31" s="19">
        <v>1996</v>
      </c>
      <c r="B31" s="20">
        <v>6.8001909371958327</v>
      </c>
      <c r="C31" s="21">
        <v>9</v>
      </c>
      <c r="D31" s="20">
        <f t="shared" si="0"/>
        <v>6.1881737528482077</v>
      </c>
      <c r="E31" s="21">
        <v>7.5845221357854928</v>
      </c>
      <c r="F31" s="21">
        <f t="shared" si="1"/>
        <v>5.7188303447625675</v>
      </c>
      <c r="G31" s="21">
        <v>4</v>
      </c>
      <c r="H31" s="21">
        <f t="shared" si="6"/>
        <v>5.4900771309720646</v>
      </c>
      <c r="I31" s="21">
        <v>33</v>
      </c>
      <c r="J31" s="22">
        <v>45.908111820340878</v>
      </c>
      <c r="K31" s="23">
        <f t="shared" si="7"/>
        <v>3.6783516777512837</v>
      </c>
      <c r="L31" s="23">
        <f t="shared" si="2"/>
        <v>0.16124281327128914</v>
      </c>
      <c r="M31" s="23">
        <f t="shared" si="3"/>
        <v>4.571153134834411</v>
      </c>
      <c r="N31" s="21">
        <v>104</v>
      </c>
      <c r="O31" s="21">
        <v>151</v>
      </c>
      <c r="P31" s="21">
        <f t="shared" si="4"/>
        <v>3.1483438809455544</v>
      </c>
      <c r="Q31" s="23">
        <f t="shared" si="5"/>
        <v>3.0272537316784177E-2</v>
      </c>
      <c r="R31" s="24"/>
    </row>
    <row r="32" spans="1:18" x14ac:dyDescent="0.25">
      <c r="A32" s="19">
        <v>1997</v>
      </c>
      <c r="B32" s="20">
        <v>7.8484890919811319</v>
      </c>
      <c r="C32" s="21">
        <v>9</v>
      </c>
      <c r="D32" s="20">
        <f t="shared" si="0"/>
        <v>7.1421250737028297</v>
      </c>
      <c r="E32" s="21">
        <v>7.5845221357854928</v>
      </c>
      <c r="F32" s="21">
        <f t="shared" si="1"/>
        <v>6.6004290165223525</v>
      </c>
      <c r="G32" s="21">
        <v>4</v>
      </c>
      <c r="H32" s="21">
        <f t="shared" si="6"/>
        <v>6.3364118558614582</v>
      </c>
      <c r="I32" s="21">
        <v>33</v>
      </c>
      <c r="J32" s="22">
        <v>45.908111820340892</v>
      </c>
      <c r="K32" s="23">
        <f t="shared" si="7"/>
        <v>4.2453959434271766</v>
      </c>
      <c r="L32" s="23">
        <f t="shared" si="2"/>
        <v>0.18609954820502692</v>
      </c>
      <c r="M32" s="23">
        <f t="shared" si="3"/>
        <v>5.2758291418384102</v>
      </c>
      <c r="N32" s="21">
        <v>104</v>
      </c>
      <c r="O32" s="21">
        <v>151</v>
      </c>
      <c r="P32" s="21">
        <f t="shared" si="4"/>
        <v>3.6336836473589051</v>
      </c>
      <c r="Q32" s="23">
        <f t="shared" si="5"/>
        <v>3.4939265839989471E-2</v>
      </c>
      <c r="R32" s="24"/>
    </row>
    <row r="33" spans="1:18" x14ac:dyDescent="0.25">
      <c r="A33" s="19">
        <v>1998</v>
      </c>
      <c r="B33" s="20">
        <v>7.2465881307669333</v>
      </c>
      <c r="C33" s="21">
        <v>9</v>
      </c>
      <c r="D33" s="20">
        <f t="shared" si="0"/>
        <v>6.5943951989979093</v>
      </c>
      <c r="E33" s="21">
        <v>7.5845221357854928</v>
      </c>
      <c r="F33" s="21">
        <f t="shared" si="1"/>
        <v>6.0942418354087371</v>
      </c>
      <c r="G33" s="21">
        <v>4</v>
      </c>
      <c r="H33" s="21">
        <f t="shared" si="6"/>
        <v>5.8504721619923874</v>
      </c>
      <c r="I33" s="21">
        <v>33</v>
      </c>
      <c r="J33" s="22">
        <v>45.908111820340878</v>
      </c>
      <c r="K33" s="23">
        <f t="shared" si="7"/>
        <v>3.9198163485348996</v>
      </c>
      <c r="L33" s="23">
        <f t="shared" si="2"/>
        <v>0.17182756596317367</v>
      </c>
      <c r="M33" s="23">
        <f t="shared" si="3"/>
        <v>4.8712255812729914</v>
      </c>
      <c r="N33" s="21">
        <v>104</v>
      </c>
      <c r="O33" s="21">
        <v>151</v>
      </c>
      <c r="P33" s="21">
        <f t="shared" si="4"/>
        <v>3.3550162943866964</v>
      </c>
      <c r="Q33" s="23">
        <f t="shared" si="5"/>
        <v>3.2259772061410542E-2</v>
      </c>
      <c r="R33" s="24"/>
    </row>
    <row r="34" spans="1:18" x14ac:dyDescent="0.25">
      <c r="A34" s="19">
        <v>1999</v>
      </c>
      <c r="B34" s="20">
        <v>8.0566439288671283</v>
      </c>
      <c r="C34" s="21">
        <v>9</v>
      </c>
      <c r="D34" s="20">
        <f t="shared" si="0"/>
        <v>7.331545975269087</v>
      </c>
      <c r="E34" s="21">
        <v>7.5845221357854928</v>
      </c>
      <c r="F34" s="21">
        <f t="shared" si="1"/>
        <v>6.7754832478795128</v>
      </c>
      <c r="G34" s="21">
        <v>4</v>
      </c>
      <c r="H34" s="21">
        <f t="shared" si="6"/>
        <v>6.5044639179643324</v>
      </c>
      <c r="I34" s="21">
        <v>33</v>
      </c>
      <c r="J34" s="22">
        <v>45.908111820340878</v>
      </c>
      <c r="K34" s="23">
        <f t="shared" si="7"/>
        <v>4.3579908250361026</v>
      </c>
      <c r="L34" s="23">
        <f t="shared" si="2"/>
        <v>0.19103521424815792</v>
      </c>
      <c r="M34" s="23">
        <f t="shared" si="3"/>
        <v>5.415752806328153</v>
      </c>
      <c r="N34" s="21">
        <v>104</v>
      </c>
      <c r="O34" s="21">
        <v>151</v>
      </c>
      <c r="P34" s="21">
        <f t="shared" si="4"/>
        <v>3.7300549129677347</v>
      </c>
      <c r="Q34" s="23">
        <f t="shared" si="5"/>
        <v>3.5865912624689758E-2</v>
      </c>
      <c r="R34" s="24"/>
    </row>
    <row r="35" spans="1:18" x14ac:dyDescent="0.25">
      <c r="A35" s="19">
        <v>2000</v>
      </c>
      <c r="B35" s="20">
        <v>7.5197837929218156</v>
      </c>
      <c r="C35" s="21">
        <v>9</v>
      </c>
      <c r="D35" s="20">
        <f t="shared" si="0"/>
        <v>6.8430032515588524</v>
      </c>
      <c r="E35" s="21">
        <v>7.5845221357854928</v>
      </c>
      <c r="F35" s="21">
        <f t="shared" si="1"/>
        <v>6.3239941551918504</v>
      </c>
      <c r="G35" s="21">
        <v>4</v>
      </c>
      <c r="H35" s="21">
        <f t="shared" si="6"/>
        <v>6.0710343889841765</v>
      </c>
      <c r="I35" s="21">
        <v>33</v>
      </c>
      <c r="J35" s="22">
        <v>45.908111820340878</v>
      </c>
      <c r="K35" s="23">
        <f t="shared" si="7"/>
        <v>4.0675930406193981</v>
      </c>
      <c r="L35" s="23">
        <f t="shared" si="2"/>
        <v>0.17830544835591883</v>
      </c>
      <c r="M35" s="23">
        <f t="shared" si="3"/>
        <v>5.0548703081661204</v>
      </c>
      <c r="N35" s="21">
        <v>104</v>
      </c>
      <c r="O35" s="21">
        <v>151</v>
      </c>
      <c r="P35" s="21">
        <f t="shared" si="4"/>
        <v>3.4815000797965334</v>
      </c>
      <c r="Q35" s="23">
        <f t="shared" si="5"/>
        <v>3.34759623057359E-2</v>
      </c>
      <c r="R35" s="24"/>
    </row>
    <row r="36" spans="1:18" x14ac:dyDescent="0.25">
      <c r="A36" s="25">
        <v>2001</v>
      </c>
      <c r="B36" s="26">
        <v>7.4519055907789253</v>
      </c>
      <c r="C36" s="27">
        <v>9</v>
      </c>
      <c r="D36" s="26">
        <f t="shared" si="0"/>
        <v>6.781234087608822</v>
      </c>
      <c r="E36" s="27">
        <v>7.5845221357854928</v>
      </c>
      <c r="F36" s="27">
        <f t="shared" si="1"/>
        <v>6.2669098871546991</v>
      </c>
      <c r="G36" s="27">
        <v>4</v>
      </c>
      <c r="H36" s="27">
        <f t="shared" si="6"/>
        <v>6.016233491668511</v>
      </c>
      <c r="I36" s="27">
        <v>33</v>
      </c>
      <c r="J36" s="28">
        <v>45.908111820340892</v>
      </c>
      <c r="K36" s="29">
        <f t="shared" si="7"/>
        <v>4.0308764394179022</v>
      </c>
      <c r="L36" s="29">
        <f t="shared" si="2"/>
        <v>0.17669595350872996</v>
      </c>
      <c r="M36" s="29">
        <f t="shared" si="3"/>
        <v>5.0092419339957397</v>
      </c>
      <c r="N36" s="27">
        <v>104</v>
      </c>
      <c r="O36" s="27">
        <v>151</v>
      </c>
      <c r="P36" s="27">
        <f t="shared" si="4"/>
        <v>3.4500739148050128</v>
      </c>
      <c r="Q36" s="29">
        <f t="shared" si="5"/>
        <v>3.3173787642355894E-2</v>
      </c>
      <c r="R36" s="24"/>
    </row>
    <row r="37" spans="1:18" x14ac:dyDescent="0.25">
      <c r="A37" s="25">
        <v>2002</v>
      </c>
      <c r="B37" s="26">
        <v>8.4963295792885862</v>
      </c>
      <c r="C37" s="27">
        <v>9</v>
      </c>
      <c r="D37" s="26">
        <f t="shared" si="0"/>
        <v>7.7316599171526139</v>
      </c>
      <c r="E37" s="27">
        <v>7.5845221357854928</v>
      </c>
      <c r="F37" s="27">
        <f t="shared" si="1"/>
        <v>7.1452504592725194</v>
      </c>
      <c r="G37" s="27">
        <v>4</v>
      </c>
      <c r="H37" s="27">
        <f t="shared" si="6"/>
        <v>6.8594404409016185</v>
      </c>
      <c r="I37" s="27">
        <v>33</v>
      </c>
      <c r="J37" s="28">
        <v>45.908111820340878</v>
      </c>
      <c r="K37" s="29">
        <f t="shared" si="7"/>
        <v>4.5958250954040842</v>
      </c>
      <c r="L37" s="29">
        <f t="shared" si="2"/>
        <v>0.20146082609990507</v>
      </c>
      <c r="M37" s="29">
        <f t="shared" si="3"/>
        <v>5.7113136895192582</v>
      </c>
      <c r="N37" s="27">
        <v>104</v>
      </c>
      <c r="O37" s="27">
        <v>151</v>
      </c>
      <c r="P37" s="27">
        <f t="shared" si="4"/>
        <v>3.9336200245695552</v>
      </c>
      <c r="Q37" s="29">
        <f t="shared" si="5"/>
        <v>3.7823269467014954E-2</v>
      </c>
      <c r="R37" s="24"/>
    </row>
    <row r="38" spans="1:18" x14ac:dyDescent="0.25">
      <c r="A38" s="25">
        <v>2003</v>
      </c>
      <c r="B38" s="26">
        <v>7.7280209660220942</v>
      </c>
      <c r="C38" s="27">
        <v>9</v>
      </c>
      <c r="D38" s="26">
        <f t="shared" si="0"/>
        <v>7.0324990790801056</v>
      </c>
      <c r="E38" s="27">
        <v>7.5845221357854928</v>
      </c>
      <c r="F38" s="27">
        <f t="shared" si="1"/>
        <v>6.4991176297283637</v>
      </c>
      <c r="G38" s="27">
        <v>4</v>
      </c>
      <c r="H38" s="27">
        <f t="shared" si="6"/>
        <v>6.239152924539229</v>
      </c>
      <c r="I38" s="27">
        <v>33</v>
      </c>
      <c r="J38" s="28">
        <v>45.908111820340878</v>
      </c>
      <c r="K38" s="29">
        <f t="shared" si="7"/>
        <v>4.1802324594412834</v>
      </c>
      <c r="L38" s="29">
        <f t="shared" si="2"/>
        <v>0.18324306671523435</v>
      </c>
      <c r="M38" s="29">
        <f t="shared" ref="M38:M43" si="8">+L38*28.3495</f>
        <v>5.1948493198435362</v>
      </c>
      <c r="N38" s="27">
        <v>104</v>
      </c>
      <c r="O38" s="27">
        <v>151</v>
      </c>
      <c r="P38" s="27">
        <f t="shared" si="4"/>
        <v>3.5779094653227008</v>
      </c>
      <c r="Q38" s="29">
        <f t="shared" si="5"/>
        <v>3.4402975628102891E-2</v>
      </c>
      <c r="R38" s="24"/>
    </row>
    <row r="39" spans="1:18" x14ac:dyDescent="0.25">
      <c r="A39" s="25">
        <v>2004</v>
      </c>
      <c r="B39" s="26">
        <v>7.8693213285283168</v>
      </c>
      <c r="C39" s="27">
        <v>9</v>
      </c>
      <c r="D39" s="26">
        <f t="shared" si="0"/>
        <v>7.1610824089607679</v>
      </c>
      <c r="E39" s="27">
        <v>7.5845221357854928</v>
      </c>
      <c r="F39" s="27">
        <f t="shared" si="1"/>
        <v>6.6179485284912971</v>
      </c>
      <c r="G39" s="27">
        <v>4</v>
      </c>
      <c r="H39" s="27">
        <f t="shared" si="6"/>
        <v>6.3532305873516455</v>
      </c>
      <c r="I39" s="27">
        <v>33</v>
      </c>
      <c r="J39" s="28">
        <v>45.908111820340878</v>
      </c>
      <c r="K39" s="29">
        <f t="shared" si="7"/>
        <v>4.2566644935256024</v>
      </c>
      <c r="L39" s="29">
        <f t="shared" si="2"/>
        <v>0.18659351204495792</v>
      </c>
      <c r="M39" s="29">
        <f t="shared" si="8"/>
        <v>5.2898327697185339</v>
      </c>
      <c r="N39" s="27">
        <v>104</v>
      </c>
      <c r="O39" s="27">
        <v>151</v>
      </c>
      <c r="P39" s="27">
        <f t="shared" si="4"/>
        <v>3.6433285301372687</v>
      </c>
      <c r="Q39" s="29">
        <f t="shared" si="5"/>
        <v>3.5032005097473735E-2</v>
      </c>
      <c r="R39" s="24"/>
    </row>
    <row r="40" spans="1:18" x14ac:dyDescent="0.25">
      <c r="A40" s="25">
        <v>2005</v>
      </c>
      <c r="B40" s="26">
        <v>8.6769191712223588</v>
      </c>
      <c r="C40" s="27">
        <v>9</v>
      </c>
      <c r="D40" s="26">
        <f t="shared" si="0"/>
        <v>7.8959964458123464</v>
      </c>
      <c r="E40" s="27">
        <v>7.5845221357854928</v>
      </c>
      <c r="F40" s="27">
        <f t="shared" si="1"/>
        <v>7.2971228475388727</v>
      </c>
      <c r="G40" s="27">
        <v>4</v>
      </c>
      <c r="H40" s="27">
        <f t="shared" si="6"/>
        <v>7.0052379336373178</v>
      </c>
      <c r="I40" s="27">
        <v>33</v>
      </c>
      <c r="J40" s="28">
        <v>45.908111820340878</v>
      </c>
      <c r="K40" s="29">
        <f t="shared" si="7"/>
        <v>4.6935094155370027</v>
      </c>
      <c r="L40" s="29">
        <f t="shared" si="2"/>
        <v>0.20574287848929326</v>
      </c>
      <c r="M40" s="29">
        <f t="shared" si="8"/>
        <v>5.8327077337322191</v>
      </c>
      <c r="N40" s="27">
        <v>104</v>
      </c>
      <c r="O40" s="27">
        <v>151</v>
      </c>
      <c r="P40" s="27">
        <f t="shared" si="4"/>
        <v>4.0172291676036469</v>
      </c>
      <c r="Q40" s="29">
        <f t="shared" si="5"/>
        <v>3.8627203534650455E-2</v>
      </c>
      <c r="R40" s="24"/>
    </row>
    <row r="41" spans="1:18" x14ac:dyDescent="0.25">
      <c r="A41" s="19">
        <v>2006</v>
      </c>
      <c r="B41" s="20">
        <v>7.6670328627386084</v>
      </c>
      <c r="C41" s="21">
        <v>9</v>
      </c>
      <c r="D41" s="20">
        <f t="shared" si="0"/>
        <v>6.9769999050921339</v>
      </c>
      <c r="E41" s="21">
        <v>7.5845221357854928</v>
      </c>
      <c r="F41" s="21">
        <f t="shared" si="1"/>
        <v>6.447827802876688</v>
      </c>
      <c r="G41" s="21">
        <v>4</v>
      </c>
      <c r="H41" s="21">
        <f t="shared" si="6"/>
        <v>6.1899146907616203</v>
      </c>
      <c r="I41" s="21">
        <v>33</v>
      </c>
      <c r="J41" s="22">
        <v>45.908111820340878</v>
      </c>
      <c r="K41" s="23">
        <f t="shared" si="7"/>
        <v>4.1472428428102859</v>
      </c>
      <c r="L41" s="23">
        <f t="shared" si="2"/>
        <v>0.18179694653414952</v>
      </c>
      <c r="M41" s="23">
        <f t="shared" si="8"/>
        <v>5.1538525357698717</v>
      </c>
      <c r="N41" s="21">
        <v>104</v>
      </c>
      <c r="O41" s="21">
        <v>151</v>
      </c>
      <c r="P41" s="21">
        <f t="shared" si="4"/>
        <v>3.5496732696693156</v>
      </c>
      <c r="Q41" s="23">
        <f t="shared" si="5"/>
        <v>3.4131473746820344E-2</v>
      </c>
      <c r="R41" s="24"/>
    </row>
    <row r="42" spans="1:18" x14ac:dyDescent="0.25">
      <c r="A42" s="19">
        <v>2007</v>
      </c>
      <c r="B42" s="20">
        <v>8.0923354201849236</v>
      </c>
      <c r="C42" s="21">
        <v>9</v>
      </c>
      <c r="D42" s="20">
        <f t="shared" si="0"/>
        <v>7.3640252323682809</v>
      </c>
      <c r="E42" s="21">
        <v>7.8154094361897997</v>
      </c>
      <c r="F42" s="21">
        <f t="shared" si="1"/>
        <v>6.7884965094743723</v>
      </c>
      <c r="G42" s="21">
        <v>4</v>
      </c>
      <c r="H42" s="21">
        <f t="shared" si="6"/>
        <v>6.5169566490953974</v>
      </c>
      <c r="I42" s="21">
        <v>33</v>
      </c>
      <c r="J42" s="22">
        <v>46.043252927915127</v>
      </c>
      <c r="K42" s="23">
        <f t="shared" si="7"/>
        <v>4.3663609548939162</v>
      </c>
      <c r="L42" s="23">
        <f t="shared" si="2"/>
        <v>0.19140212405014428</v>
      </c>
      <c r="M42" s="23">
        <f t="shared" si="8"/>
        <v>5.4261545157595652</v>
      </c>
      <c r="N42" s="21">
        <v>104</v>
      </c>
      <c r="O42" s="21">
        <v>151</v>
      </c>
      <c r="P42" s="21">
        <f t="shared" si="4"/>
        <v>3.7372190042317532</v>
      </c>
      <c r="Q42" s="23">
        <f t="shared" si="5"/>
        <v>3.5934798117613014E-2</v>
      </c>
      <c r="R42" s="24"/>
    </row>
    <row r="43" spans="1:18" x14ac:dyDescent="0.25">
      <c r="A43" s="19">
        <v>2008</v>
      </c>
      <c r="B43" s="20">
        <v>8.3352916309668519</v>
      </c>
      <c r="C43" s="21">
        <v>9</v>
      </c>
      <c r="D43" s="20">
        <f t="shared" si="0"/>
        <v>7.5851153841798356</v>
      </c>
      <c r="E43" s="21">
        <v>8.0462967365941065</v>
      </c>
      <c r="F43" s="21">
        <f t="shared" si="1"/>
        <v>6.9747944925556755</v>
      </c>
      <c r="G43" s="21">
        <v>4</v>
      </c>
      <c r="H43" s="21">
        <f t="shared" si="6"/>
        <v>6.6958027128534487</v>
      </c>
      <c r="I43" s="21">
        <v>33</v>
      </c>
      <c r="J43" s="22">
        <v>46.178394035489369</v>
      </c>
      <c r="K43" s="23">
        <f t="shared" si="7"/>
        <v>4.4861878176118104</v>
      </c>
      <c r="L43" s="23">
        <f t="shared" si="2"/>
        <v>0.19665480844325745</v>
      </c>
      <c r="M43" s="23">
        <f t="shared" si="8"/>
        <v>5.5750654919621265</v>
      </c>
      <c r="N43" s="21">
        <v>104</v>
      </c>
      <c r="O43" s="21">
        <v>151</v>
      </c>
      <c r="P43" s="21">
        <f t="shared" si="4"/>
        <v>3.8397802063845115</v>
      </c>
      <c r="Q43" s="23">
        <f t="shared" si="5"/>
        <v>3.6920963522927994E-2</v>
      </c>
      <c r="R43" s="24"/>
    </row>
    <row r="44" spans="1:18" x14ac:dyDescent="0.25">
      <c r="A44" s="19">
        <v>2009</v>
      </c>
      <c r="B44" s="20">
        <v>7.72746129237846</v>
      </c>
      <c r="C44" s="21">
        <v>9</v>
      </c>
      <c r="D44" s="20">
        <f t="shared" si="0"/>
        <v>7.0319897760643988</v>
      </c>
      <c r="E44" s="21">
        <v>8.2771840369984133</v>
      </c>
      <c r="F44" s="21">
        <f t="shared" si="1"/>
        <v>6.4499390408366359</v>
      </c>
      <c r="G44" s="21">
        <v>4</v>
      </c>
      <c r="H44" s="21">
        <f t="shared" si="6"/>
        <v>6.1919414792031704</v>
      </c>
      <c r="I44" s="21">
        <v>33</v>
      </c>
      <c r="J44" s="22">
        <v>46.313535143063611</v>
      </c>
      <c r="K44" s="23">
        <f t="shared" si="7"/>
        <v>4.1486007910661247</v>
      </c>
      <c r="L44" s="23">
        <f t="shared" si="2"/>
        <v>0.18185647303303559</v>
      </c>
      <c r="M44" s="23">
        <f t="shared" ref="M44:M49" si="9">+L44*28.3495</f>
        <v>5.1555400822500426</v>
      </c>
      <c r="N44" s="21">
        <v>104</v>
      </c>
      <c r="O44" s="21">
        <v>151</v>
      </c>
      <c r="P44" s="21">
        <f t="shared" si="4"/>
        <v>3.550835553337778</v>
      </c>
      <c r="Q44" s="23">
        <f t="shared" si="5"/>
        <v>3.4142649551324789E-2</v>
      </c>
      <c r="R44" s="24"/>
    </row>
    <row r="45" spans="1:18" x14ac:dyDescent="0.25">
      <c r="A45" s="19">
        <v>2010</v>
      </c>
      <c r="B45" s="20">
        <v>7.9817496958488254</v>
      </c>
      <c r="C45" s="21">
        <v>9</v>
      </c>
      <c r="D45" s="20">
        <f t="shared" si="0"/>
        <v>7.2633922232224313</v>
      </c>
      <c r="E45" s="21">
        <v>8.5080713374027201</v>
      </c>
      <c r="F45" s="21">
        <f t="shared" si="1"/>
        <v>6.6454176313553051</v>
      </c>
      <c r="G45" s="21">
        <v>4</v>
      </c>
      <c r="H45" s="21">
        <f t="shared" si="6"/>
        <v>6.3796009261010926</v>
      </c>
      <c r="I45" s="21">
        <v>33</v>
      </c>
      <c r="J45" s="22">
        <v>46.448676250637867</v>
      </c>
      <c r="K45" s="23">
        <f t="shared" si="7"/>
        <v>4.2743326204877317</v>
      </c>
      <c r="L45" s="23">
        <f t="shared" si="2"/>
        <v>0.18736800528165398</v>
      </c>
      <c r="M45" s="23">
        <f t="shared" si="9"/>
        <v>5.3117892657322496</v>
      </c>
      <c r="N45" s="21">
        <v>104</v>
      </c>
      <c r="O45" s="21">
        <v>151</v>
      </c>
      <c r="P45" s="21">
        <f t="shared" si="4"/>
        <v>3.6584508850076425</v>
      </c>
      <c r="Q45" s="23">
        <f t="shared" si="5"/>
        <v>3.5177412355842715E-2</v>
      </c>
      <c r="R45" s="24"/>
    </row>
    <row r="46" spans="1:18" x14ac:dyDescent="0.25">
      <c r="A46" s="31">
        <v>2011</v>
      </c>
      <c r="B46" s="33">
        <v>7.4038499240909141</v>
      </c>
      <c r="C46" s="32">
        <v>9</v>
      </c>
      <c r="D46" s="33">
        <f t="shared" si="0"/>
        <v>6.7375034309227315</v>
      </c>
      <c r="E46" s="27">
        <v>8.738958637807027</v>
      </c>
      <c r="F46" s="32">
        <f t="shared" si="1"/>
        <v>6.1487157928735643</v>
      </c>
      <c r="G46" s="32">
        <v>4</v>
      </c>
      <c r="H46" s="27">
        <f t="shared" si="6"/>
        <v>5.9027671611586214</v>
      </c>
      <c r="I46" s="32">
        <v>33</v>
      </c>
      <c r="J46" s="34">
        <v>46.583817358212123</v>
      </c>
      <c r="K46" s="29">
        <f t="shared" si="7"/>
        <v>3.9548539979762762</v>
      </c>
      <c r="L46" s="35">
        <f t="shared" si="2"/>
        <v>0.17336346292498744</v>
      </c>
      <c r="M46" s="35">
        <f t="shared" si="9"/>
        <v>4.9147674921919311</v>
      </c>
      <c r="N46" s="27">
        <v>104</v>
      </c>
      <c r="O46" s="27">
        <v>151</v>
      </c>
      <c r="P46" s="32">
        <f t="shared" si="4"/>
        <v>3.3850054250858337</v>
      </c>
      <c r="Q46" s="35">
        <f t="shared" si="5"/>
        <v>3.2548129087363785E-2</v>
      </c>
      <c r="R46" s="24"/>
    </row>
    <row r="47" spans="1:18" x14ac:dyDescent="0.25">
      <c r="A47" s="25">
        <v>2012</v>
      </c>
      <c r="B47" s="26">
        <v>7.6320997871508842</v>
      </c>
      <c r="C47" s="27">
        <v>9</v>
      </c>
      <c r="D47" s="26">
        <f t="shared" ref="D47:D56" si="10">+B47-B47*(C47/100)</f>
        <v>6.9452108063073048</v>
      </c>
      <c r="E47" s="27">
        <v>8.738958637807027</v>
      </c>
      <c r="F47" s="27">
        <f t="shared" ref="F47:F56" si="11">+(D47-D47*(E47)/100)</f>
        <v>6.3382717066356058</v>
      </c>
      <c r="G47" s="27">
        <v>4</v>
      </c>
      <c r="H47" s="27">
        <f t="shared" si="6"/>
        <v>6.0847408383701813</v>
      </c>
      <c r="I47" s="27">
        <v>33</v>
      </c>
      <c r="J47" s="28">
        <v>46.583817358212109</v>
      </c>
      <c r="K47" s="29">
        <f t="shared" si="7"/>
        <v>4.0767763617080215</v>
      </c>
      <c r="L47" s="29">
        <f t="shared" ref="L47:L56" si="12">+(K47/365)*16</f>
        <v>0.17870800489678998</v>
      </c>
      <c r="M47" s="29">
        <f t="shared" si="9"/>
        <v>5.0662825848215469</v>
      </c>
      <c r="N47" s="27">
        <v>104</v>
      </c>
      <c r="O47" s="27">
        <v>151</v>
      </c>
      <c r="P47" s="27">
        <f t="shared" ref="P47:P56" si="13">+Q47*N47</f>
        <v>3.4893601908704697</v>
      </c>
      <c r="Q47" s="29">
        <f t="shared" ref="Q47:Q56" si="14">+M47/O47</f>
        <v>3.3551540296831439E-2</v>
      </c>
      <c r="R47" s="24"/>
    </row>
    <row r="48" spans="1:18" x14ac:dyDescent="0.25">
      <c r="A48" s="25">
        <v>2013</v>
      </c>
      <c r="B48" s="26">
        <v>7.809071733033087</v>
      </c>
      <c r="C48" s="27">
        <v>9</v>
      </c>
      <c r="D48" s="26">
        <f t="shared" si="10"/>
        <v>7.1062552770601091</v>
      </c>
      <c r="E48" s="27">
        <v>8.738958637807027</v>
      </c>
      <c r="F48" s="27">
        <f t="shared" si="11"/>
        <v>6.4852425677008467</v>
      </c>
      <c r="G48" s="27">
        <v>4</v>
      </c>
      <c r="H48" s="27">
        <f t="shared" si="6"/>
        <v>6.225832864992813</v>
      </c>
      <c r="I48" s="27">
        <v>33</v>
      </c>
      <c r="J48" s="28">
        <v>46.583817358212109</v>
      </c>
      <c r="K48" s="29">
        <f t="shared" si="7"/>
        <v>4.1713080195451848</v>
      </c>
      <c r="L48" s="29">
        <f t="shared" si="12"/>
        <v>0.1828518583910218</v>
      </c>
      <c r="M48" s="29">
        <f t="shared" si="9"/>
        <v>5.1837587594562722</v>
      </c>
      <c r="N48" s="27">
        <v>104</v>
      </c>
      <c r="O48" s="27">
        <v>151</v>
      </c>
      <c r="P48" s="27">
        <f t="shared" si="13"/>
        <v>3.5702709336652472</v>
      </c>
      <c r="Q48" s="29">
        <f t="shared" si="14"/>
        <v>3.4329528208319686E-2</v>
      </c>
      <c r="R48" s="24"/>
    </row>
    <row r="49" spans="1:18" x14ac:dyDescent="0.25">
      <c r="A49" s="25">
        <v>2014</v>
      </c>
      <c r="B49" s="26">
        <v>7.7263916635329446</v>
      </c>
      <c r="C49" s="27">
        <v>9</v>
      </c>
      <c r="D49" s="26">
        <f t="shared" si="10"/>
        <v>7.0310164138149798</v>
      </c>
      <c r="E49" s="27">
        <v>8.738958637807027</v>
      </c>
      <c r="F49" s="27">
        <f t="shared" si="11"/>
        <v>6.4165787975942656</v>
      </c>
      <c r="G49" s="27">
        <v>4</v>
      </c>
      <c r="H49" s="27">
        <f t="shared" si="6"/>
        <v>6.1599156456904947</v>
      </c>
      <c r="I49" s="27">
        <v>33</v>
      </c>
      <c r="J49" s="28">
        <v>46.583817358212109</v>
      </c>
      <c r="K49" s="29">
        <f t="shared" si="7"/>
        <v>4.127143482612631</v>
      </c>
      <c r="L49" s="29">
        <f t="shared" si="12"/>
        <v>0.18091587868986875</v>
      </c>
      <c r="M49" s="29">
        <f t="shared" si="9"/>
        <v>5.1288747029184343</v>
      </c>
      <c r="N49" s="27">
        <v>104</v>
      </c>
      <c r="O49" s="27">
        <v>151</v>
      </c>
      <c r="P49" s="27">
        <f t="shared" si="13"/>
        <v>3.5324699940630273</v>
      </c>
      <c r="Q49" s="29">
        <f t="shared" si="14"/>
        <v>3.3966057635221418E-2</v>
      </c>
      <c r="R49" s="24"/>
    </row>
    <row r="50" spans="1:18" x14ac:dyDescent="0.25">
      <c r="A50" s="31">
        <v>2015</v>
      </c>
      <c r="B50" s="33">
        <v>7.9235690384385631</v>
      </c>
      <c r="C50" s="32">
        <v>9</v>
      </c>
      <c r="D50" s="33">
        <f t="shared" si="10"/>
        <v>7.2104478249790924</v>
      </c>
      <c r="E50" s="27">
        <v>8.738958637807027</v>
      </c>
      <c r="F50" s="32">
        <f t="shared" si="11"/>
        <v>6.5803297719535134</v>
      </c>
      <c r="G50" s="32">
        <v>4</v>
      </c>
      <c r="H50" s="32">
        <f t="shared" si="6"/>
        <v>6.3171165810753731</v>
      </c>
      <c r="I50" s="32">
        <v>33</v>
      </c>
      <c r="J50" s="34">
        <v>46.583817358212102</v>
      </c>
      <c r="K50" s="35">
        <f t="shared" si="7"/>
        <v>4.2324681093205001</v>
      </c>
      <c r="L50" s="35">
        <f t="shared" si="12"/>
        <v>0.18553284862774794</v>
      </c>
      <c r="M50" s="35">
        <f>+L50*28.3495</f>
        <v>5.2597634921723397</v>
      </c>
      <c r="N50" s="32">
        <v>104</v>
      </c>
      <c r="O50" s="32">
        <v>151</v>
      </c>
      <c r="P50" s="32">
        <f t="shared" si="13"/>
        <v>3.6226185641451876</v>
      </c>
      <c r="Q50" s="35">
        <f t="shared" si="14"/>
        <v>3.483287080908834E-2</v>
      </c>
      <c r="R50" s="24"/>
    </row>
    <row r="51" spans="1:18" x14ac:dyDescent="0.25">
      <c r="A51" s="36">
        <v>2016</v>
      </c>
      <c r="B51" s="37">
        <v>8.1405559031825518</v>
      </c>
      <c r="C51" s="38">
        <v>9</v>
      </c>
      <c r="D51" s="37">
        <f t="shared" si="10"/>
        <v>7.4079058718961219</v>
      </c>
      <c r="E51" s="38">
        <v>8.738958637807027</v>
      </c>
      <c r="F51" s="38">
        <f t="shared" si="11"/>
        <v>6.760532041823442</v>
      </c>
      <c r="G51" s="38">
        <v>4</v>
      </c>
      <c r="H51" s="38">
        <f t="shared" si="6"/>
        <v>6.4901107601505039</v>
      </c>
      <c r="I51" s="38">
        <v>33</v>
      </c>
      <c r="J51" s="39">
        <v>46.583817358212109</v>
      </c>
      <c r="K51" s="40">
        <f t="shared" si="7"/>
        <v>4.3483742093008377</v>
      </c>
      <c r="L51" s="40">
        <f t="shared" si="12"/>
        <v>0.19061366396935178</v>
      </c>
      <c r="M51" s="40">
        <f>+L51*28.3495</f>
        <v>5.4038020666991384</v>
      </c>
      <c r="N51" s="38">
        <v>104</v>
      </c>
      <c r="O51" s="38">
        <v>151</v>
      </c>
      <c r="P51" s="38">
        <f t="shared" si="13"/>
        <v>3.7218239399782145</v>
      </c>
      <c r="Q51" s="40">
        <f t="shared" si="14"/>
        <v>3.5786768653636676E-2</v>
      </c>
      <c r="R51" s="24"/>
    </row>
    <row r="52" spans="1:18" x14ac:dyDescent="0.25">
      <c r="A52" s="41">
        <v>2017</v>
      </c>
      <c r="B52" s="42">
        <v>8.2747923862301107</v>
      </c>
      <c r="C52" s="43">
        <v>9</v>
      </c>
      <c r="D52" s="42">
        <f t="shared" si="10"/>
        <v>7.530061071469401</v>
      </c>
      <c r="E52" s="43">
        <v>8.738958637807027</v>
      </c>
      <c r="F52" s="43">
        <f t="shared" si="11"/>
        <v>6.8720121490320816</v>
      </c>
      <c r="G52" s="43">
        <v>4</v>
      </c>
      <c r="H52" s="43">
        <f>F52-(F52*G52/100)</f>
        <v>6.5971316630707983</v>
      </c>
      <c r="I52" s="43">
        <v>33</v>
      </c>
      <c r="J52" s="45">
        <v>46.583817358212102</v>
      </c>
      <c r="K52" s="47">
        <f>+H52-H52*I52/100</f>
        <v>4.4200782142574351</v>
      </c>
      <c r="L52" s="47">
        <f t="shared" si="12"/>
        <v>0.19375685322772318</v>
      </c>
      <c r="M52" s="47">
        <f>+L52*28.3495</f>
        <v>5.4929099105793382</v>
      </c>
      <c r="N52" s="43">
        <v>104</v>
      </c>
      <c r="O52" s="43">
        <v>151</v>
      </c>
      <c r="P52" s="43">
        <f t="shared" si="13"/>
        <v>3.783196229802988</v>
      </c>
      <c r="Q52" s="47">
        <f t="shared" si="14"/>
        <v>3.637688682502873E-2</v>
      </c>
      <c r="R52" s="24"/>
    </row>
    <row r="53" spans="1:18" x14ac:dyDescent="0.25">
      <c r="A53" s="41">
        <v>2018</v>
      </c>
      <c r="B53" s="42">
        <v>8.1044121703859702</v>
      </c>
      <c r="C53" s="43">
        <v>9</v>
      </c>
      <c r="D53" s="42">
        <f t="shared" si="10"/>
        <v>7.3750150750512331</v>
      </c>
      <c r="E53" s="43">
        <v>8.738958637807027</v>
      </c>
      <c r="F53" s="43">
        <f t="shared" si="11"/>
        <v>6.730515558110473</v>
      </c>
      <c r="G53" s="43">
        <v>4</v>
      </c>
      <c r="H53" s="43">
        <f>F53-(F53*G53/100)</f>
        <v>6.4612949357860536</v>
      </c>
      <c r="I53" s="43">
        <v>33</v>
      </c>
      <c r="J53" s="45">
        <v>46.583817358212109</v>
      </c>
      <c r="K53" s="47">
        <f>+H53-H53*I53/100</f>
        <v>4.3290676069766558</v>
      </c>
      <c r="L53" s="47">
        <f t="shared" si="12"/>
        <v>0.18976734715514107</v>
      </c>
      <c r="M53" s="47">
        <f>+L53*28.3495</f>
        <v>5.3798094081746717</v>
      </c>
      <c r="N53" s="43">
        <v>104</v>
      </c>
      <c r="O53" s="43">
        <v>151</v>
      </c>
      <c r="P53" s="43">
        <f t="shared" si="13"/>
        <v>3.7052991950342111</v>
      </c>
      <c r="Q53" s="47">
        <f t="shared" si="14"/>
        <v>3.5627876875328951E-2</v>
      </c>
      <c r="R53" s="24"/>
    </row>
    <row r="54" spans="1:18" ht="13.2" customHeight="1" x14ac:dyDescent="0.25">
      <c r="A54" s="41">
        <v>2019</v>
      </c>
      <c r="B54" s="42">
        <v>8.4236826567158136</v>
      </c>
      <c r="C54" s="43">
        <v>9</v>
      </c>
      <c r="D54" s="42">
        <f t="shared" si="10"/>
        <v>7.6655512176113909</v>
      </c>
      <c r="E54" s="43">
        <v>8.738958637807027</v>
      </c>
      <c r="F54" s="43">
        <f t="shared" si="11"/>
        <v>6.9956618673444186</v>
      </c>
      <c r="G54" s="43">
        <v>4</v>
      </c>
      <c r="H54" s="43">
        <f>F54-(F54*G54/100)</f>
        <v>6.715835392650642</v>
      </c>
      <c r="I54" s="43">
        <v>33</v>
      </c>
      <c r="J54" s="45">
        <v>46.583817358212102</v>
      </c>
      <c r="K54" s="47">
        <f>+H54-H54*I54/100</f>
        <v>4.4996097130759303</v>
      </c>
      <c r="L54" s="47">
        <f t="shared" si="12"/>
        <v>0.19724316550469831</v>
      </c>
      <c r="M54" s="47">
        <f>+L54*28.3495</f>
        <v>5.5917451204754443</v>
      </c>
      <c r="N54" s="43">
        <v>104</v>
      </c>
      <c r="O54" s="43">
        <v>151</v>
      </c>
      <c r="P54" s="43">
        <f t="shared" si="13"/>
        <v>3.8512681624466634</v>
      </c>
      <c r="Q54" s="47">
        <f t="shared" si="14"/>
        <v>3.7031424638910224E-2</v>
      </c>
      <c r="R54" s="24"/>
    </row>
    <row r="55" spans="1:18" ht="13.2" customHeight="1" x14ac:dyDescent="0.25">
      <c r="A55" s="41">
        <v>2020</v>
      </c>
      <c r="B55" s="42">
        <v>8.2170242901877266</v>
      </c>
      <c r="C55" s="43">
        <v>9</v>
      </c>
      <c r="D55" s="42">
        <f t="shared" si="10"/>
        <v>7.4774921040708309</v>
      </c>
      <c r="E55" s="43">
        <v>8.738958637807027</v>
      </c>
      <c r="F55" s="43">
        <f t="shared" si="11"/>
        <v>6.8240371619507947</v>
      </c>
      <c r="G55" s="43">
        <v>4</v>
      </c>
      <c r="H55" s="43">
        <f t="shared" ref="H55:H56" si="15">F55-(F55*G55/100)</f>
        <v>6.551075675472763</v>
      </c>
      <c r="I55" s="43">
        <v>33</v>
      </c>
      <c r="J55" s="45">
        <v>46.583817358212109</v>
      </c>
      <c r="K55" s="47">
        <f t="shared" ref="K55:K56" si="16">+H55-H55*I55/100</f>
        <v>4.3892207025667513</v>
      </c>
      <c r="L55" s="47">
        <f t="shared" si="12"/>
        <v>0.19240419518100829</v>
      </c>
      <c r="M55" s="47">
        <f t="shared" ref="M55:M56" si="17">+L55*28.3495</f>
        <v>5.4545627312839944</v>
      </c>
      <c r="N55" s="43">
        <v>104</v>
      </c>
      <c r="O55" s="43">
        <v>151</v>
      </c>
      <c r="P55" s="43">
        <f t="shared" si="13"/>
        <v>3.7567849275068572</v>
      </c>
      <c r="Q55" s="47">
        <f t="shared" si="14"/>
        <v>3.6122931995258241E-2</v>
      </c>
      <c r="R55" s="24"/>
    </row>
    <row r="56" spans="1:18" ht="13.8" customHeight="1" thickBot="1" x14ac:dyDescent="0.3">
      <c r="A56" s="155">
        <v>2021</v>
      </c>
      <c r="B56" s="133">
        <v>8.4957605336840682</v>
      </c>
      <c r="C56" s="145">
        <v>9</v>
      </c>
      <c r="D56" s="133">
        <f t="shared" si="10"/>
        <v>7.7311420856525022</v>
      </c>
      <c r="E56" s="145">
        <v>8.738958637807027</v>
      </c>
      <c r="F56" s="134">
        <f t="shared" si="11"/>
        <v>7.0555207765572385</v>
      </c>
      <c r="G56" s="145">
        <v>4</v>
      </c>
      <c r="H56" s="134">
        <f t="shared" si="15"/>
        <v>6.7732999454949487</v>
      </c>
      <c r="I56" s="134">
        <v>33</v>
      </c>
      <c r="J56" s="161">
        <v>46.583817358212109</v>
      </c>
      <c r="K56" s="136">
        <f t="shared" si="16"/>
        <v>4.5381109634816159</v>
      </c>
      <c r="L56" s="136">
        <f t="shared" si="12"/>
        <v>0.19893089154987906</v>
      </c>
      <c r="M56" s="136">
        <f t="shared" si="17"/>
        <v>5.6395913099932962</v>
      </c>
      <c r="N56" s="145">
        <v>104</v>
      </c>
      <c r="O56" s="134">
        <v>151</v>
      </c>
      <c r="P56" s="134">
        <f t="shared" si="13"/>
        <v>3.8842218293993565</v>
      </c>
      <c r="Q56" s="136">
        <f t="shared" si="14"/>
        <v>3.7348286821147658E-2</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197</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122</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0.90611162046700355</v>
      </c>
      <c r="C5" s="21">
        <v>8</v>
      </c>
      <c r="D5" s="20">
        <f t="shared" ref="D5:D46" si="0">+B5-B5*(C5/100)</f>
        <v>0.83362269082964324</v>
      </c>
      <c r="E5" s="21">
        <v>22.760924000355246</v>
      </c>
      <c r="F5" s="21">
        <f t="shared" ref="F5:F46" si="1">+(D5-D5*(E5)/100)</f>
        <v>0.64388246372019176</v>
      </c>
      <c r="G5" s="21">
        <v>54</v>
      </c>
      <c r="H5" s="21">
        <f>F5-(F5*G5/100)</f>
        <v>0.29618593331128823</v>
      </c>
      <c r="I5" s="21">
        <v>43</v>
      </c>
      <c r="J5" s="22">
        <f t="shared" ref="J5:J46" si="2">100-(K5/B5*100)</f>
        <v>81.3680811310617</v>
      </c>
      <c r="K5" s="23">
        <f>+H5-H5*I5/100</f>
        <v>0.16882598198743429</v>
      </c>
      <c r="L5" s="23">
        <f t="shared" ref="L5:L46" si="3">+(K5/365)*16</f>
        <v>7.4005909912299959E-3</v>
      </c>
      <c r="M5" s="23">
        <f t="shared" ref="M5:M37" si="4">+L5*28.3495</f>
        <v>0.20980305430587476</v>
      </c>
      <c r="N5" s="21">
        <v>62.5</v>
      </c>
      <c r="O5" s="21">
        <v>173.5</v>
      </c>
      <c r="P5" s="21">
        <f t="shared" ref="P5:P46" si="5">+Q5*N5</f>
        <v>7.5577469130358343E-2</v>
      </c>
      <c r="Q5" s="23">
        <f t="shared" ref="Q5:Q46" si="6">+M5/O5</f>
        <v>1.2092395060857334E-3</v>
      </c>
      <c r="R5" s="24"/>
    </row>
    <row r="6" spans="1:22" x14ac:dyDescent="0.25">
      <c r="A6" s="25">
        <v>1971</v>
      </c>
      <c r="B6" s="26">
        <v>0.92699158725037445</v>
      </c>
      <c r="C6" s="27">
        <v>8</v>
      </c>
      <c r="D6" s="26">
        <f t="shared" si="0"/>
        <v>0.85283226027034453</v>
      </c>
      <c r="E6" s="27">
        <v>22.760924000355246</v>
      </c>
      <c r="F6" s="27">
        <f t="shared" si="1"/>
        <v>0.65871975765969959</v>
      </c>
      <c r="G6" s="27">
        <v>54</v>
      </c>
      <c r="H6" s="27">
        <f t="shared" ref="H6:H51" si="7">F6-(F6*G6/100)</f>
        <v>0.30301108852346187</v>
      </c>
      <c r="I6" s="27">
        <v>43</v>
      </c>
      <c r="J6" s="28">
        <f t="shared" si="2"/>
        <v>81.368081131061686</v>
      </c>
      <c r="K6" s="29">
        <f t="shared" ref="K6:K51" si="8">+H6-H6*I6/100</f>
        <v>0.17271632045837326</v>
      </c>
      <c r="L6" s="29">
        <f t="shared" si="3"/>
        <v>7.5711263762574584E-3</v>
      </c>
      <c r="M6" s="29">
        <f t="shared" si="4"/>
        <v>0.21463764720371081</v>
      </c>
      <c r="N6" s="27">
        <v>62.5</v>
      </c>
      <c r="O6" s="27">
        <v>173.5</v>
      </c>
      <c r="P6" s="27">
        <f t="shared" si="5"/>
        <v>7.7319037177129249E-2</v>
      </c>
      <c r="Q6" s="29">
        <f t="shared" si="6"/>
        <v>1.237104594834068E-3</v>
      </c>
      <c r="R6" s="24"/>
    </row>
    <row r="7" spans="1:22" x14ac:dyDescent="0.25">
      <c r="A7" s="25">
        <v>1972</v>
      </c>
      <c r="B7" s="26">
        <v>1.0395624499752258</v>
      </c>
      <c r="C7" s="27">
        <v>8</v>
      </c>
      <c r="D7" s="26">
        <f t="shared" si="0"/>
        <v>0.95639745397720777</v>
      </c>
      <c r="E7" s="27">
        <v>22.760924000355246</v>
      </c>
      <c r="F7" s="27">
        <f t="shared" si="1"/>
        <v>0.73871255633612298</v>
      </c>
      <c r="G7" s="27">
        <v>54</v>
      </c>
      <c r="H7" s="27">
        <f t="shared" si="7"/>
        <v>0.33980777591461658</v>
      </c>
      <c r="I7" s="27">
        <v>43</v>
      </c>
      <c r="J7" s="28">
        <f t="shared" si="2"/>
        <v>81.3680811310617</v>
      </c>
      <c r="K7" s="29">
        <f t="shared" si="8"/>
        <v>0.19369043227133145</v>
      </c>
      <c r="L7" s="29">
        <f t="shared" si="3"/>
        <v>8.4905394968254888E-3</v>
      </c>
      <c r="M7" s="29">
        <f t="shared" si="4"/>
        <v>0.24070254946525418</v>
      </c>
      <c r="N7" s="27">
        <v>62.5</v>
      </c>
      <c r="O7" s="27">
        <v>173.5</v>
      </c>
      <c r="P7" s="27">
        <f t="shared" si="5"/>
        <v>8.670841119065352E-2</v>
      </c>
      <c r="Q7" s="29">
        <f t="shared" si="6"/>
        <v>1.3873345790504563E-3</v>
      </c>
      <c r="R7" s="24"/>
    </row>
    <row r="8" spans="1:22" x14ac:dyDescent="0.25">
      <c r="A8" s="25">
        <v>1973</v>
      </c>
      <c r="B8" s="26">
        <v>1.1089665847132497</v>
      </c>
      <c r="C8" s="27">
        <v>8</v>
      </c>
      <c r="D8" s="26">
        <f t="shared" si="0"/>
        <v>1.0202492579361897</v>
      </c>
      <c r="E8" s="27">
        <v>22.760924000355246</v>
      </c>
      <c r="F8" s="27">
        <f t="shared" si="1"/>
        <v>0.78803109972314522</v>
      </c>
      <c r="G8" s="27">
        <v>54</v>
      </c>
      <c r="H8" s="27">
        <f t="shared" si="7"/>
        <v>0.3624943058726468</v>
      </c>
      <c r="I8" s="27">
        <v>43</v>
      </c>
      <c r="J8" s="28">
        <f t="shared" si="2"/>
        <v>81.3680811310617</v>
      </c>
      <c r="K8" s="29">
        <f t="shared" si="8"/>
        <v>0.20662175434740868</v>
      </c>
      <c r="L8" s="29">
        <f t="shared" si="3"/>
        <v>9.0573919713932572E-3</v>
      </c>
      <c r="M8" s="29">
        <f t="shared" si="4"/>
        <v>0.25677253369301312</v>
      </c>
      <c r="N8" s="27">
        <v>62.5</v>
      </c>
      <c r="O8" s="27">
        <v>173.5</v>
      </c>
      <c r="P8" s="27">
        <f t="shared" si="5"/>
        <v>9.2497310408145933E-2</v>
      </c>
      <c r="Q8" s="29">
        <f t="shared" si="6"/>
        <v>1.4799569665303349E-3</v>
      </c>
      <c r="R8" s="24"/>
    </row>
    <row r="9" spans="1:22" x14ac:dyDescent="0.25">
      <c r="A9" s="25">
        <v>1974</v>
      </c>
      <c r="B9" s="26">
        <v>1.0062940136728795</v>
      </c>
      <c r="C9" s="27">
        <v>8</v>
      </c>
      <c r="D9" s="26">
        <f t="shared" si="0"/>
        <v>0.92579049257904911</v>
      </c>
      <c r="E9" s="27">
        <v>22.760924000355246</v>
      </c>
      <c r="F9" s="27">
        <f t="shared" si="1"/>
        <v>0.71507202216061727</v>
      </c>
      <c r="G9" s="27">
        <v>54</v>
      </c>
      <c r="H9" s="27">
        <f t="shared" si="7"/>
        <v>0.32893313019388393</v>
      </c>
      <c r="I9" s="27">
        <v>43</v>
      </c>
      <c r="J9" s="28">
        <f t="shared" si="2"/>
        <v>81.3680811310617</v>
      </c>
      <c r="K9" s="29">
        <f t="shared" si="8"/>
        <v>0.18749188421051385</v>
      </c>
      <c r="L9" s="29">
        <f t="shared" si="3"/>
        <v>8.2188223215567714E-3</v>
      </c>
      <c r="M9" s="29">
        <f t="shared" si="4"/>
        <v>0.23299950340497369</v>
      </c>
      <c r="N9" s="27">
        <v>62.5</v>
      </c>
      <c r="O9" s="27">
        <v>173.5</v>
      </c>
      <c r="P9" s="27">
        <f t="shared" si="5"/>
        <v>8.3933538690552478E-2</v>
      </c>
      <c r="Q9" s="29">
        <f t="shared" si="6"/>
        <v>1.3429366190488396E-3</v>
      </c>
      <c r="R9" s="24"/>
    </row>
    <row r="10" spans="1:22" x14ac:dyDescent="0.25">
      <c r="A10" s="25">
        <v>1975</v>
      </c>
      <c r="B10" s="26">
        <v>1.0612437665819336</v>
      </c>
      <c r="C10" s="27">
        <v>8</v>
      </c>
      <c r="D10" s="26">
        <f t="shared" si="0"/>
        <v>0.97634426525537898</v>
      </c>
      <c r="E10" s="27">
        <v>22.760924000355246</v>
      </c>
      <c r="F10" s="27">
        <f t="shared" si="1"/>
        <v>0.75411928905877534</v>
      </c>
      <c r="G10" s="27">
        <v>54</v>
      </c>
      <c r="H10" s="27">
        <f t="shared" si="7"/>
        <v>0.34689487296703664</v>
      </c>
      <c r="I10" s="27">
        <v>43</v>
      </c>
      <c r="J10" s="28">
        <f t="shared" si="2"/>
        <v>81.3680811310617</v>
      </c>
      <c r="K10" s="29">
        <f t="shared" si="8"/>
        <v>0.19773007759121089</v>
      </c>
      <c r="L10" s="29">
        <f t="shared" si="3"/>
        <v>8.6676198396147246E-3</v>
      </c>
      <c r="M10" s="29">
        <f t="shared" si="4"/>
        <v>0.24572268864315763</v>
      </c>
      <c r="N10" s="27">
        <v>62.5</v>
      </c>
      <c r="O10" s="27">
        <v>173.5</v>
      </c>
      <c r="P10" s="27">
        <f t="shared" si="5"/>
        <v>8.8516818675489065E-2</v>
      </c>
      <c r="Q10" s="29">
        <f t="shared" si="6"/>
        <v>1.4162690988078249E-3</v>
      </c>
      <c r="R10" s="24"/>
    </row>
    <row r="11" spans="1:22" x14ac:dyDescent="0.25">
      <c r="A11" s="19">
        <v>1976</v>
      </c>
      <c r="B11" s="20">
        <v>1.0200197216043296</v>
      </c>
      <c r="C11" s="21">
        <v>8</v>
      </c>
      <c r="D11" s="20">
        <f t="shared" si="0"/>
        <v>0.93841814387598321</v>
      </c>
      <c r="E11" s="21">
        <v>22.760924000355246</v>
      </c>
      <c r="F11" s="21">
        <f t="shared" si="1"/>
        <v>0.72482550334282636</v>
      </c>
      <c r="G11" s="21">
        <v>54</v>
      </c>
      <c r="H11" s="21">
        <f t="shared" si="7"/>
        <v>0.33341973153770016</v>
      </c>
      <c r="I11" s="21">
        <v>43</v>
      </c>
      <c r="J11" s="22">
        <f t="shared" si="2"/>
        <v>81.3680811310617</v>
      </c>
      <c r="K11" s="23">
        <f t="shared" si="8"/>
        <v>0.19004924697648909</v>
      </c>
      <c r="L11" s="23">
        <f t="shared" si="3"/>
        <v>8.3309258948597951E-3</v>
      </c>
      <c r="M11" s="23">
        <f t="shared" si="4"/>
        <v>0.23617758365632777</v>
      </c>
      <c r="N11" s="21">
        <v>62.5</v>
      </c>
      <c r="O11" s="21">
        <v>173.5</v>
      </c>
      <c r="P11" s="21">
        <f t="shared" si="5"/>
        <v>8.5078380279656987E-2</v>
      </c>
      <c r="Q11" s="23">
        <f t="shared" si="6"/>
        <v>1.3612540844745117E-3</v>
      </c>
      <c r="R11" s="24"/>
    </row>
    <row r="12" spans="1:22" x14ac:dyDescent="0.25">
      <c r="A12" s="19">
        <v>1977</v>
      </c>
      <c r="B12" s="20">
        <v>1.1278656368763029</v>
      </c>
      <c r="C12" s="21">
        <v>8</v>
      </c>
      <c r="D12" s="20">
        <f t="shared" si="0"/>
        <v>1.0376363859261988</v>
      </c>
      <c r="E12" s="21">
        <v>22.760924000355246</v>
      </c>
      <c r="F12" s="21">
        <f t="shared" si="1"/>
        <v>0.80146075672550388</v>
      </c>
      <c r="G12" s="21">
        <v>54</v>
      </c>
      <c r="H12" s="21">
        <f t="shared" si="7"/>
        <v>0.36867194809373183</v>
      </c>
      <c r="I12" s="21">
        <v>43</v>
      </c>
      <c r="J12" s="22">
        <f t="shared" si="2"/>
        <v>81.368081131061686</v>
      </c>
      <c r="K12" s="23">
        <f t="shared" si="8"/>
        <v>0.21014301041342714</v>
      </c>
      <c r="L12" s="23">
        <f t="shared" si="3"/>
        <v>9.2117484016844779E-3</v>
      </c>
      <c r="M12" s="23">
        <f t="shared" si="4"/>
        <v>0.26114846131355407</v>
      </c>
      <c r="N12" s="21">
        <v>62.5</v>
      </c>
      <c r="O12" s="21">
        <v>173.5</v>
      </c>
      <c r="P12" s="21">
        <f t="shared" si="5"/>
        <v>9.4073653210934458E-2</v>
      </c>
      <c r="Q12" s="23">
        <f t="shared" si="6"/>
        <v>1.5051784513749513E-3</v>
      </c>
      <c r="R12" s="24"/>
    </row>
    <row r="13" spans="1:22" x14ac:dyDescent="0.25">
      <c r="A13" s="19">
        <v>1978</v>
      </c>
      <c r="B13" s="20">
        <v>1.5549116068018958</v>
      </c>
      <c r="C13" s="21">
        <v>8</v>
      </c>
      <c r="D13" s="20">
        <f t="shared" si="0"/>
        <v>1.4305186782577441</v>
      </c>
      <c r="E13" s="21">
        <v>22.760924000355246</v>
      </c>
      <c r="F13" s="21">
        <f t="shared" si="1"/>
        <v>1.1049194090886125</v>
      </c>
      <c r="G13" s="21">
        <v>54</v>
      </c>
      <c r="H13" s="21">
        <f t="shared" si="7"/>
        <v>0.5082629281807618</v>
      </c>
      <c r="I13" s="21">
        <v>43</v>
      </c>
      <c r="J13" s="22">
        <f t="shared" si="2"/>
        <v>81.3680811310617</v>
      </c>
      <c r="K13" s="23">
        <f t="shared" si="8"/>
        <v>0.2897098690630342</v>
      </c>
      <c r="L13" s="23">
        <f t="shared" si="3"/>
        <v>1.2699610698653553E-2</v>
      </c>
      <c r="M13" s="23">
        <f t="shared" si="4"/>
        <v>0.36002761350147888</v>
      </c>
      <c r="N13" s="21">
        <v>62.5</v>
      </c>
      <c r="O13" s="21">
        <v>173.5</v>
      </c>
      <c r="P13" s="21">
        <f t="shared" si="5"/>
        <v>0.12969294434491313</v>
      </c>
      <c r="Q13" s="23">
        <f t="shared" si="6"/>
        <v>2.0750871095186101E-3</v>
      </c>
      <c r="R13" s="24"/>
    </row>
    <row r="14" spans="1:22" x14ac:dyDescent="0.25">
      <c r="A14" s="19">
        <v>1979</v>
      </c>
      <c r="B14" s="20">
        <v>1.5867232454288949</v>
      </c>
      <c r="C14" s="21">
        <v>8</v>
      </c>
      <c r="D14" s="20">
        <f t="shared" si="0"/>
        <v>1.4597853857945833</v>
      </c>
      <c r="E14" s="21">
        <v>22.760924000355246</v>
      </c>
      <c r="F14" s="21">
        <f t="shared" si="1"/>
        <v>1.1275247435655855</v>
      </c>
      <c r="G14" s="21">
        <v>54</v>
      </c>
      <c r="H14" s="21">
        <f t="shared" si="7"/>
        <v>0.51866138204016932</v>
      </c>
      <c r="I14" s="21">
        <v>43</v>
      </c>
      <c r="J14" s="22">
        <f t="shared" si="2"/>
        <v>81.3680811310617</v>
      </c>
      <c r="K14" s="23">
        <f t="shared" si="8"/>
        <v>0.29563698776289649</v>
      </c>
      <c r="L14" s="23">
        <f t="shared" si="3"/>
        <v>1.2959429600565325E-2</v>
      </c>
      <c r="M14" s="23">
        <f t="shared" si="4"/>
        <v>0.36739334946122665</v>
      </c>
      <c r="N14" s="21">
        <v>62.5</v>
      </c>
      <c r="O14" s="21">
        <v>173.5</v>
      </c>
      <c r="P14" s="21">
        <f t="shared" si="5"/>
        <v>0.13234630744280498</v>
      </c>
      <c r="Q14" s="23">
        <f t="shared" si="6"/>
        <v>2.1175409190848796E-3</v>
      </c>
      <c r="R14" s="24"/>
    </row>
    <row r="15" spans="1:22" x14ac:dyDescent="0.25">
      <c r="A15" s="19">
        <v>1980</v>
      </c>
      <c r="B15" s="20">
        <v>1.4157364552137217</v>
      </c>
      <c r="C15" s="21">
        <v>8</v>
      </c>
      <c r="D15" s="20">
        <f t="shared" si="0"/>
        <v>1.3024775387966239</v>
      </c>
      <c r="E15" s="21">
        <v>22.760924000355246</v>
      </c>
      <c r="F15" s="21">
        <f t="shared" si="1"/>
        <v>1.0060216160694269</v>
      </c>
      <c r="G15" s="21">
        <v>54</v>
      </c>
      <c r="H15" s="21">
        <f t="shared" si="7"/>
        <v>0.46276994339193633</v>
      </c>
      <c r="I15" s="21">
        <v>43</v>
      </c>
      <c r="J15" s="22">
        <f t="shared" si="2"/>
        <v>81.3680811310617</v>
      </c>
      <c r="K15" s="23">
        <f t="shared" si="8"/>
        <v>0.2637788677334037</v>
      </c>
      <c r="L15" s="23">
        <f t="shared" si="3"/>
        <v>1.1562909270505368E-2</v>
      </c>
      <c r="M15" s="23">
        <f t="shared" si="4"/>
        <v>0.3278026963641919</v>
      </c>
      <c r="N15" s="21">
        <v>62.5</v>
      </c>
      <c r="O15" s="21">
        <v>173.5</v>
      </c>
      <c r="P15" s="21">
        <f t="shared" si="5"/>
        <v>0.11808454479978095</v>
      </c>
      <c r="Q15" s="23">
        <f t="shared" si="6"/>
        <v>1.8893527167964952E-3</v>
      </c>
      <c r="R15" s="24"/>
    </row>
    <row r="16" spans="1:22" x14ac:dyDescent="0.25">
      <c r="A16" s="25">
        <v>1981</v>
      </c>
      <c r="B16" s="26">
        <v>1.538053451379769</v>
      </c>
      <c r="C16" s="27">
        <v>8</v>
      </c>
      <c r="D16" s="26">
        <f t="shared" si="0"/>
        <v>1.4150091752693874</v>
      </c>
      <c r="E16" s="27">
        <v>22.760924000355246</v>
      </c>
      <c r="F16" s="27">
        <f t="shared" si="1"/>
        <v>1.0929400122882686</v>
      </c>
      <c r="G16" s="27">
        <v>54</v>
      </c>
      <c r="H16" s="27">
        <f t="shared" si="7"/>
        <v>0.5027524056526036</v>
      </c>
      <c r="I16" s="27">
        <v>43</v>
      </c>
      <c r="J16" s="28">
        <f t="shared" si="2"/>
        <v>81.3680811310617</v>
      </c>
      <c r="K16" s="29">
        <f t="shared" si="8"/>
        <v>0.28656887122198405</v>
      </c>
      <c r="L16" s="29">
        <f t="shared" si="3"/>
        <v>1.2561923122059575E-2</v>
      </c>
      <c r="M16" s="29">
        <f t="shared" si="4"/>
        <v>0.35612423954882794</v>
      </c>
      <c r="N16" s="27">
        <v>62.5</v>
      </c>
      <c r="O16" s="27">
        <v>173.5</v>
      </c>
      <c r="P16" s="27">
        <f t="shared" si="5"/>
        <v>0.12828682980865561</v>
      </c>
      <c r="Q16" s="29">
        <f t="shared" si="6"/>
        <v>2.0525892769384896E-3</v>
      </c>
      <c r="R16" s="24"/>
    </row>
    <row r="17" spans="1:18" x14ac:dyDescent="0.25">
      <c r="A17" s="25">
        <v>1982</v>
      </c>
      <c r="B17" s="26">
        <v>1.8299826003066484</v>
      </c>
      <c r="C17" s="27">
        <v>8</v>
      </c>
      <c r="D17" s="26">
        <f t="shared" si="0"/>
        <v>1.6835839922821165</v>
      </c>
      <c r="E17" s="27">
        <v>22.760924000355246</v>
      </c>
      <c r="F17" s="27">
        <f t="shared" si="1"/>
        <v>1.3003847193166373</v>
      </c>
      <c r="G17" s="27">
        <v>54</v>
      </c>
      <c r="H17" s="27">
        <f>F17-(F17*G17/100)</f>
        <v>0.59817697088565325</v>
      </c>
      <c r="I17" s="27">
        <v>43</v>
      </c>
      <c r="J17" s="28">
        <f t="shared" si="2"/>
        <v>81.368081131061686</v>
      </c>
      <c r="K17" s="29">
        <f t="shared" si="8"/>
        <v>0.34096087340482234</v>
      </c>
      <c r="L17" s="29">
        <f t="shared" si="3"/>
        <v>1.4946230067060706E-2</v>
      </c>
      <c r="M17" s="29">
        <f t="shared" si="4"/>
        <v>0.42371814928613744</v>
      </c>
      <c r="N17" s="27">
        <v>62.5</v>
      </c>
      <c r="O17" s="27">
        <v>173.5</v>
      </c>
      <c r="P17" s="27">
        <f t="shared" si="5"/>
        <v>0.15263622092440107</v>
      </c>
      <c r="Q17" s="29">
        <f t="shared" si="6"/>
        <v>2.4421795347904173E-3</v>
      </c>
      <c r="R17" s="24"/>
    </row>
    <row r="18" spans="1:18" x14ac:dyDescent="0.25">
      <c r="A18" s="25">
        <v>1983</v>
      </c>
      <c r="B18" s="26">
        <v>1.7664858497612108</v>
      </c>
      <c r="C18" s="27">
        <v>8</v>
      </c>
      <c r="D18" s="26">
        <f t="shared" si="0"/>
        <v>1.625166981780314</v>
      </c>
      <c r="E18" s="27">
        <v>22.760924000355246</v>
      </c>
      <c r="F18" s="27">
        <f t="shared" si="1"/>
        <v>1.2552639601784294</v>
      </c>
      <c r="G18" s="27">
        <v>54</v>
      </c>
      <c r="H18" s="27">
        <f t="shared" si="7"/>
        <v>0.57742142168207755</v>
      </c>
      <c r="I18" s="27">
        <v>43</v>
      </c>
      <c r="J18" s="28">
        <f t="shared" si="2"/>
        <v>81.3680811310617</v>
      </c>
      <c r="K18" s="29">
        <f t="shared" si="8"/>
        <v>0.3291302103587842</v>
      </c>
      <c r="L18" s="29">
        <f t="shared" si="3"/>
        <v>1.4427625659563143E-2</v>
      </c>
      <c r="M18" s="29">
        <f t="shared" si="4"/>
        <v>0.40901597363578529</v>
      </c>
      <c r="N18" s="27">
        <v>62.5</v>
      </c>
      <c r="O18" s="27">
        <v>173.5</v>
      </c>
      <c r="P18" s="27">
        <f t="shared" si="5"/>
        <v>0.14734004813969212</v>
      </c>
      <c r="Q18" s="29">
        <f t="shared" si="6"/>
        <v>2.3574407702350738E-3</v>
      </c>
      <c r="R18" s="24"/>
    </row>
    <row r="19" spans="1:18" x14ac:dyDescent="0.25">
      <c r="A19" s="25">
        <v>1984</v>
      </c>
      <c r="B19" s="26">
        <v>1.8159662870005246</v>
      </c>
      <c r="C19" s="27">
        <v>8</v>
      </c>
      <c r="D19" s="26">
        <f t="shared" si="0"/>
        <v>1.6706889840404826</v>
      </c>
      <c r="E19" s="27">
        <v>22.760924000355246</v>
      </c>
      <c r="F19" s="27">
        <f t="shared" si="1"/>
        <v>1.2904247341007211</v>
      </c>
      <c r="G19" s="27">
        <v>54</v>
      </c>
      <c r="H19" s="27">
        <f t="shared" si="7"/>
        <v>0.59359537768633164</v>
      </c>
      <c r="I19" s="27">
        <v>43</v>
      </c>
      <c r="J19" s="28">
        <f t="shared" si="2"/>
        <v>81.3680811310617</v>
      </c>
      <c r="K19" s="29">
        <f t="shared" si="8"/>
        <v>0.33834936528120901</v>
      </c>
      <c r="L19" s="29">
        <f t="shared" si="3"/>
        <v>1.483175299862834E-2</v>
      </c>
      <c r="M19" s="29">
        <f t="shared" si="4"/>
        <v>0.4204727816346141</v>
      </c>
      <c r="N19" s="27">
        <v>62.5</v>
      </c>
      <c r="O19" s="27">
        <v>173.5</v>
      </c>
      <c r="P19" s="27">
        <f t="shared" si="5"/>
        <v>0.1514671403582904</v>
      </c>
      <c r="Q19" s="29">
        <f t="shared" si="6"/>
        <v>2.4234742457326462E-3</v>
      </c>
      <c r="R19" s="24"/>
    </row>
    <row r="20" spans="1:18" x14ac:dyDescent="0.25">
      <c r="A20" s="25">
        <v>1985</v>
      </c>
      <c r="B20" s="26">
        <v>2.0904447594206301</v>
      </c>
      <c r="C20" s="27">
        <v>8</v>
      </c>
      <c r="D20" s="26">
        <f t="shared" si="0"/>
        <v>1.9232091786669798</v>
      </c>
      <c r="E20" s="27">
        <v>22.760924000355246</v>
      </c>
      <c r="F20" s="27">
        <f t="shared" si="1"/>
        <v>1.4854689991427321</v>
      </c>
      <c r="G20" s="27">
        <v>54</v>
      </c>
      <c r="H20" s="27">
        <f t="shared" si="7"/>
        <v>0.68331573960565672</v>
      </c>
      <c r="I20" s="27">
        <v>43</v>
      </c>
      <c r="J20" s="28">
        <f t="shared" si="2"/>
        <v>81.3680811310617</v>
      </c>
      <c r="K20" s="29">
        <f t="shared" si="8"/>
        <v>0.38948997157522436</v>
      </c>
      <c r="L20" s="29">
        <f t="shared" si="3"/>
        <v>1.7073533000557781E-2</v>
      </c>
      <c r="M20" s="29">
        <f t="shared" si="4"/>
        <v>0.48402612379931281</v>
      </c>
      <c r="N20" s="27">
        <v>62.5</v>
      </c>
      <c r="O20" s="27">
        <v>173.5</v>
      </c>
      <c r="P20" s="27">
        <f t="shared" si="5"/>
        <v>0.17436099560493978</v>
      </c>
      <c r="Q20" s="29">
        <f t="shared" si="6"/>
        <v>2.7897759296790364E-3</v>
      </c>
      <c r="R20" s="24"/>
    </row>
    <row r="21" spans="1:18" x14ac:dyDescent="0.25">
      <c r="A21" s="19">
        <v>1986</v>
      </c>
      <c r="B21" s="20">
        <v>2.4346460226635251</v>
      </c>
      <c r="C21" s="21">
        <v>8</v>
      </c>
      <c r="D21" s="20">
        <f t="shared" si="0"/>
        <v>2.2398743408504433</v>
      </c>
      <c r="E21" s="21">
        <v>22.760924000355246</v>
      </c>
      <c r="F21" s="21">
        <f t="shared" si="1"/>
        <v>1.730058244426016</v>
      </c>
      <c r="G21" s="21">
        <v>54</v>
      </c>
      <c r="H21" s="21">
        <f t="shared" si="7"/>
        <v>0.79582679243596732</v>
      </c>
      <c r="I21" s="21">
        <v>43</v>
      </c>
      <c r="J21" s="22">
        <f t="shared" si="2"/>
        <v>81.368081131061686</v>
      </c>
      <c r="K21" s="23">
        <f t="shared" si="8"/>
        <v>0.45362127168850142</v>
      </c>
      <c r="L21" s="23">
        <f t="shared" si="3"/>
        <v>1.9884768074016502E-2</v>
      </c>
      <c r="M21" s="23">
        <f t="shared" si="4"/>
        <v>0.56372323251433076</v>
      </c>
      <c r="N21" s="21">
        <v>62.5</v>
      </c>
      <c r="O21" s="21">
        <v>173.5</v>
      </c>
      <c r="P21" s="21">
        <f t="shared" si="5"/>
        <v>0.20307032871553701</v>
      </c>
      <c r="Q21" s="23">
        <f t="shared" si="6"/>
        <v>3.2491252594485922E-3</v>
      </c>
      <c r="R21" s="24"/>
    </row>
    <row r="22" spans="1:18" x14ac:dyDescent="0.25">
      <c r="A22" s="19">
        <v>1987</v>
      </c>
      <c r="B22" s="20">
        <v>2.1881847086538935</v>
      </c>
      <c r="C22" s="21">
        <v>8</v>
      </c>
      <c r="D22" s="20">
        <f t="shared" si="0"/>
        <v>2.0131299319615819</v>
      </c>
      <c r="E22" s="21">
        <v>22.760924000355246</v>
      </c>
      <c r="F22" s="21">
        <f t="shared" si="1"/>
        <v>1.5549229581194028</v>
      </c>
      <c r="G22" s="21">
        <v>54</v>
      </c>
      <c r="H22" s="21">
        <f t="shared" si="7"/>
        <v>0.71526456073492528</v>
      </c>
      <c r="I22" s="21">
        <v>43</v>
      </c>
      <c r="J22" s="22">
        <f t="shared" si="2"/>
        <v>81.3680811310617</v>
      </c>
      <c r="K22" s="23">
        <f t="shared" si="8"/>
        <v>0.40770079961890737</v>
      </c>
      <c r="L22" s="23">
        <f t="shared" si="3"/>
        <v>1.7871815873705527E-2</v>
      </c>
      <c r="M22" s="23">
        <f t="shared" si="4"/>
        <v>0.50665704411161483</v>
      </c>
      <c r="N22" s="21">
        <v>62.5</v>
      </c>
      <c r="O22" s="21">
        <v>173.5</v>
      </c>
      <c r="P22" s="21">
        <f t="shared" si="5"/>
        <v>0.18251334442061054</v>
      </c>
      <c r="Q22" s="23">
        <f t="shared" si="6"/>
        <v>2.9202135107297684E-3</v>
      </c>
      <c r="R22" s="24"/>
    </row>
    <row r="23" spans="1:18" x14ac:dyDescent="0.25">
      <c r="A23" s="19">
        <v>1988</v>
      </c>
      <c r="B23" s="20">
        <v>2.3504107811167207</v>
      </c>
      <c r="C23" s="21">
        <v>8</v>
      </c>
      <c r="D23" s="20">
        <f t="shared" si="0"/>
        <v>2.1623779186273833</v>
      </c>
      <c r="E23" s="21">
        <v>22.760924000355246</v>
      </c>
      <c r="F23" s="21">
        <f t="shared" si="1"/>
        <v>1.6702007239681409</v>
      </c>
      <c r="G23" s="21">
        <v>54</v>
      </c>
      <c r="H23" s="21">
        <f t="shared" si="7"/>
        <v>0.76829233302534483</v>
      </c>
      <c r="I23" s="21">
        <v>43</v>
      </c>
      <c r="J23" s="22">
        <f t="shared" si="2"/>
        <v>81.3680811310617</v>
      </c>
      <c r="K23" s="23">
        <f t="shared" si="8"/>
        <v>0.43792662982444652</v>
      </c>
      <c r="L23" s="23">
        <f t="shared" si="3"/>
        <v>1.9196783773126423E-2</v>
      </c>
      <c r="M23" s="23">
        <f t="shared" si="4"/>
        <v>0.54421922157624747</v>
      </c>
      <c r="N23" s="21">
        <v>62.5</v>
      </c>
      <c r="O23" s="21">
        <v>173.5</v>
      </c>
      <c r="P23" s="21">
        <f t="shared" si="5"/>
        <v>0.19604438817588166</v>
      </c>
      <c r="Q23" s="23">
        <f t="shared" si="6"/>
        <v>3.1367102108141066E-3</v>
      </c>
      <c r="R23" s="24"/>
    </row>
    <row r="24" spans="1:18" x14ac:dyDescent="0.25">
      <c r="A24" s="19">
        <v>1989</v>
      </c>
      <c r="B24" s="20">
        <v>2.4937131582990353</v>
      </c>
      <c r="C24" s="21">
        <v>8</v>
      </c>
      <c r="D24" s="20">
        <f t="shared" si="0"/>
        <v>2.2942161056351127</v>
      </c>
      <c r="E24" s="21">
        <v>22.760924000355246</v>
      </c>
      <c r="F24" s="21">
        <f t="shared" si="1"/>
        <v>1.7720313214275949</v>
      </c>
      <c r="G24" s="21">
        <v>54</v>
      </c>
      <c r="H24" s="21">
        <f t="shared" si="7"/>
        <v>0.81513440785669367</v>
      </c>
      <c r="I24" s="21">
        <v>43</v>
      </c>
      <c r="J24" s="22">
        <f t="shared" si="2"/>
        <v>81.3680811310617</v>
      </c>
      <c r="K24" s="23">
        <f t="shared" si="8"/>
        <v>0.46462661247831538</v>
      </c>
      <c r="L24" s="23">
        <f t="shared" si="3"/>
        <v>2.0367193971652181E-2</v>
      </c>
      <c r="M24" s="23">
        <f t="shared" si="4"/>
        <v>0.57739976549935346</v>
      </c>
      <c r="N24" s="21">
        <v>62.5</v>
      </c>
      <c r="O24" s="21">
        <v>173.5</v>
      </c>
      <c r="P24" s="21">
        <f t="shared" si="5"/>
        <v>0.2079970336813233</v>
      </c>
      <c r="Q24" s="23">
        <f t="shared" si="6"/>
        <v>3.3279525389011727E-3</v>
      </c>
      <c r="R24" s="24"/>
    </row>
    <row r="25" spans="1:18" x14ac:dyDescent="0.25">
      <c r="A25" s="19">
        <v>1990</v>
      </c>
      <c r="B25" s="20">
        <v>2.0617114163721553</v>
      </c>
      <c r="C25" s="21">
        <v>8</v>
      </c>
      <c r="D25" s="20">
        <f t="shared" si="0"/>
        <v>1.8967745030623828</v>
      </c>
      <c r="E25" s="21">
        <v>22.760924000355246</v>
      </c>
      <c r="F25" s="21">
        <f t="shared" si="1"/>
        <v>1.4650510999622379</v>
      </c>
      <c r="G25" s="21">
        <v>54</v>
      </c>
      <c r="H25" s="21">
        <f t="shared" si="7"/>
        <v>0.67392350598262951</v>
      </c>
      <c r="I25" s="21">
        <v>43</v>
      </c>
      <c r="J25" s="22">
        <f t="shared" si="2"/>
        <v>81.3680811310617</v>
      </c>
      <c r="K25" s="23">
        <f t="shared" si="8"/>
        <v>0.38413639841009883</v>
      </c>
      <c r="L25" s="23">
        <f t="shared" si="3"/>
        <v>1.6838855820716661E-2</v>
      </c>
      <c r="M25" s="23">
        <f t="shared" si="4"/>
        <v>0.47737314308940698</v>
      </c>
      <c r="N25" s="21">
        <v>62.5</v>
      </c>
      <c r="O25" s="21">
        <v>173.5</v>
      </c>
      <c r="P25" s="21">
        <f t="shared" si="5"/>
        <v>0.17196438872096795</v>
      </c>
      <c r="Q25" s="23">
        <f t="shared" si="6"/>
        <v>2.751430219535487E-3</v>
      </c>
      <c r="R25" s="24"/>
    </row>
    <row r="26" spans="1:18" x14ac:dyDescent="0.25">
      <c r="A26" s="25">
        <v>1991</v>
      </c>
      <c r="B26" s="26">
        <v>1.8959103407194675</v>
      </c>
      <c r="C26" s="27">
        <v>8</v>
      </c>
      <c r="D26" s="26">
        <f t="shared" si="0"/>
        <v>1.7442375134619101</v>
      </c>
      <c r="E26" s="27">
        <v>22.7609240003552</v>
      </c>
      <c r="F26" s="27">
        <f t="shared" si="1"/>
        <v>1.3472329386371595</v>
      </c>
      <c r="G26" s="27">
        <v>54</v>
      </c>
      <c r="H26" s="27">
        <f t="shared" si="7"/>
        <v>0.61972715177309345</v>
      </c>
      <c r="I26" s="27">
        <v>43</v>
      </c>
      <c r="J26" s="28">
        <f t="shared" si="2"/>
        <v>81.368081131061672</v>
      </c>
      <c r="K26" s="29">
        <f t="shared" si="8"/>
        <v>0.35324447651066326</v>
      </c>
      <c r="L26" s="29">
        <f t="shared" si="3"/>
        <v>1.5484689381289348E-2</v>
      </c>
      <c r="M26" s="29">
        <f t="shared" si="4"/>
        <v>0.43898320161486237</v>
      </c>
      <c r="N26" s="27">
        <v>62.5</v>
      </c>
      <c r="O26" s="27">
        <v>173.5</v>
      </c>
      <c r="P26" s="27">
        <f t="shared" si="5"/>
        <v>0.1581351590831637</v>
      </c>
      <c r="Q26" s="29">
        <f t="shared" si="6"/>
        <v>2.5301625453306191E-3</v>
      </c>
      <c r="R26" s="24"/>
    </row>
    <row r="27" spans="1:18" x14ac:dyDescent="0.25">
      <c r="A27" s="25">
        <v>1992</v>
      </c>
      <c r="B27" s="26">
        <v>2.1008665052511932</v>
      </c>
      <c r="C27" s="27">
        <v>8</v>
      </c>
      <c r="D27" s="26">
        <f t="shared" si="0"/>
        <v>1.9327971848310979</v>
      </c>
      <c r="E27" s="27">
        <v>22.760924000355246</v>
      </c>
      <c r="F27" s="27">
        <f t="shared" si="1"/>
        <v>1.4928746865106859</v>
      </c>
      <c r="G27" s="27">
        <v>54</v>
      </c>
      <c r="H27" s="27">
        <f t="shared" si="7"/>
        <v>0.68672235579491547</v>
      </c>
      <c r="I27" s="27">
        <v>43</v>
      </c>
      <c r="J27" s="28">
        <f t="shared" si="2"/>
        <v>81.3680811310617</v>
      </c>
      <c r="K27" s="29">
        <f t="shared" si="8"/>
        <v>0.39143174280310183</v>
      </c>
      <c r="L27" s="29">
        <f t="shared" si="3"/>
        <v>1.7158651739314051E-2</v>
      </c>
      <c r="M27" s="29">
        <f t="shared" si="4"/>
        <v>0.48643919748368369</v>
      </c>
      <c r="N27" s="27">
        <v>62.5</v>
      </c>
      <c r="O27" s="27">
        <v>173.5</v>
      </c>
      <c r="P27" s="27">
        <f t="shared" si="5"/>
        <v>0.17523025845954024</v>
      </c>
      <c r="Q27" s="29">
        <f t="shared" si="6"/>
        <v>2.8036841353526439E-3</v>
      </c>
      <c r="R27" s="24"/>
    </row>
    <row r="28" spans="1:18" x14ac:dyDescent="0.25">
      <c r="A28" s="25">
        <v>1993</v>
      </c>
      <c r="B28" s="26">
        <v>1.7352212253366892</v>
      </c>
      <c r="C28" s="27">
        <v>8</v>
      </c>
      <c r="D28" s="26">
        <f t="shared" si="0"/>
        <v>1.5964035273097541</v>
      </c>
      <c r="E28" s="27">
        <v>22.760924000355246</v>
      </c>
      <c r="F28" s="27">
        <f t="shared" si="1"/>
        <v>1.2330473337197905</v>
      </c>
      <c r="G28" s="27">
        <v>54</v>
      </c>
      <c r="H28" s="27">
        <f t="shared" si="7"/>
        <v>0.56720177351110357</v>
      </c>
      <c r="I28" s="27">
        <v>43</v>
      </c>
      <c r="J28" s="28">
        <f t="shared" si="2"/>
        <v>81.3680811310617</v>
      </c>
      <c r="K28" s="29">
        <f t="shared" si="8"/>
        <v>0.32330501090132902</v>
      </c>
      <c r="L28" s="29">
        <f t="shared" si="3"/>
        <v>1.4172274450469218E-2</v>
      </c>
      <c r="M28" s="29">
        <f t="shared" si="4"/>
        <v>0.40177689453357707</v>
      </c>
      <c r="N28" s="27">
        <v>62.5</v>
      </c>
      <c r="O28" s="27">
        <v>173.5</v>
      </c>
      <c r="P28" s="27">
        <f t="shared" si="5"/>
        <v>0.14473231071094275</v>
      </c>
      <c r="Q28" s="29">
        <f t="shared" si="6"/>
        <v>2.3157169713750839E-3</v>
      </c>
      <c r="R28" s="24"/>
    </row>
    <row r="29" spans="1:18" x14ac:dyDescent="0.25">
      <c r="A29" s="25">
        <v>1994</v>
      </c>
      <c r="B29" s="26">
        <v>2.0012450841950225</v>
      </c>
      <c r="C29" s="27">
        <v>8</v>
      </c>
      <c r="D29" s="26">
        <f t="shared" si="0"/>
        <v>1.8411454774594207</v>
      </c>
      <c r="E29" s="27">
        <v>22.760924000355246</v>
      </c>
      <c r="F29" s="27">
        <f t="shared" si="1"/>
        <v>1.4220837545989042</v>
      </c>
      <c r="G29" s="27">
        <v>54</v>
      </c>
      <c r="H29" s="27">
        <f t="shared" si="7"/>
        <v>0.65415852711549594</v>
      </c>
      <c r="I29" s="27">
        <v>43</v>
      </c>
      <c r="J29" s="28">
        <f t="shared" si="2"/>
        <v>81.3680811310617</v>
      </c>
      <c r="K29" s="29">
        <f t="shared" si="8"/>
        <v>0.37287036045583266</v>
      </c>
      <c r="L29" s="29">
        <f t="shared" si="3"/>
        <v>1.6345002102173486E-2</v>
      </c>
      <c r="M29" s="29">
        <f t="shared" si="4"/>
        <v>0.4633726370955672</v>
      </c>
      <c r="N29" s="27">
        <v>62.5</v>
      </c>
      <c r="O29" s="27">
        <v>173.5</v>
      </c>
      <c r="P29" s="27">
        <f t="shared" si="5"/>
        <v>0.16692097878082393</v>
      </c>
      <c r="Q29" s="29">
        <f t="shared" si="6"/>
        <v>2.6707356604931828E-3</v>
      </c>
      <c r="R29" s="24"/>
    </row>
    <row r="30" spans="1:18" x14ac:dyDescent="0.25">
      <c r="A30" s="25">
        <v>1995</v>
      </c>
      <c r="B30" s="26">
        <v>1.8943459817224833</v>
      </c>
      <c r="C30" s="27">
        <v>8</v>
      </c>
      <c r="D30" s="26">
        <f t="shared" si="0"/>
        <v>1.7427983031846845</v>
      </c>
      <c r="E30" s="27">
        <v>22.760924000355246</v>
      </c>
      <c r="F30" s="27">
        <f t="shared" si="1"/>
        <v>1.3461213059173378</v>
      </c>
      <c r="G30" s="27">
        <v>54</v>
      </c>
      <c r="H30" s="27">
        <f t="shared" si="7"/>
        <v>0.61921580072197535</v>
      </c>
      <c r="I30" s="27">
        <v>43</v>
      </c>
      <c r="J30" s="28">
        <f t="shared" si="2"/>
        <v>81.3680811310617</v>
      </c>
      <c r="K30" s="29">
        <f t="shared" si="8"/>
        <v>0.35295300641152594</v>
      </c>
      <c r="L30" s="29">
        <f t="shared" si="3"/>
        <v>1.5471912609820315E-2</v>
      </c>
      <c r="M30" s="29">
        <f t="shared" si="4"/>
        <v>0.43862098653210102</v>
      </c>
      <c r="N30" s="27">
        <v>62.5</v>
      </c>
      <c r="O30" s="27">
        <v>173.5</v>
      </c>
      <c r="P30" s="27">
        <f t="shared" si="5"/>
        <v>0.15800467814556954</v>
      </c>
      <c r="Q30" s="29">
        <f t="shared" si="6"/>
        <v>2.5280748503291126E-3</v>
      </c>
      <c r="R30" s="24"/>
    </row>
    <row r="31" spans="1:18" x14ac:dyDescent="0.25">
      <c r="A31" s="19">
        <v>1996</v>
      </c>
      <c r="B31" s="20">
        <v>2.0429604840414286</v>
      </c>
      <c r="C31" s="21">
        <v>8</v>
      </c>
      <c r="D31" s="20">
        <f t="shared" si="0"/>
        <v>1.8795236453181143</v>
      </c>
      <c r="E31" s="21">
        <v>22.760924000355246</v>
      </c>
      <c r="F31" s="21">
        <f t="shared" si="1"/>
        <v>1.4517266968385518</v>
      </c>
      <c r="G31" s="21">
        <v>54</v>
      </c>
      <c r="H31" s="21">
        <f t="shared" si="7"/>
        <v>0.66779428054573375</v>
      </c>
      <c r="I31" s="21">
        <v>43</v>
      </c>
      <c r="J31" s="22">
        <f t="shared" si="2"/>
        <v>81.3680811310617</v>
      </c>
      <c r="K31" s="23">
        <f t="shared" si="8"/>
        <v>0.38064273991106823</v>
      </c>
      <c r="L31" s="23">
        <f t="shared" si="3"/>
        <v>1.6685709146786552E-2</v>
      </c>
      <c r="M31" s="23">
        <f t="shared" si="4"/>
        <v>0.47303151145682532</v>
      </c>
      <c r="N31" s="21">
        <v>62.5</v>
      </c>
      <c r="O31" s="21">
        <v>173.5</v>
      </c>
      <c r="P31" s="21">
        <f t="shared" si="5"/>
        <v>0.17040040038070076</v>
      </c>
      <c r="Q31" s="23">
        <f t="shared" si="6"/>
        <v>2.7264064060912121E-3</v>
      </c>
      <c r="R31" s="24"/>
    </row>
    <row r="32" spans="1:18" x14ac:dyDescent="0.25">
      <c r="A32" s="19">
        <v>1997</v>
      </c>
      <c r="B32" s="20">
        <v>2.2198946763059153</v>
      </c>
      <c r="C32" s="21">
        <v>8</v>
      </c>
      <c r="D32" s="20">
        <f t="shared" si="0"/>
        <v>2.042303102201442</v>
      </c>
      <c r="E32" s="21">
        <v>22.760924000355246</v>
      </c>
      <c r="F32" s="21">
        <f t="shared" si="1"/>
        <v>1.5774560452524742</v>
      </c>
      <c r="G32" s="21">
        <v>54</v>
      </c>
      <c r="H32" s="21">
        <f t="shared" si="7"/>
        <v>0.72562978081613805</v>
      </c>
      <c r="I32" s="21">
        <v>43</v>
      </c>
      <c r="J32" s="22">
        <f t="shared" si="2"/>
        <v>81.3680811310617</v>
      </c>
      <c r="K32" s="23">
        <f t="shared" si="8"/>
        <v>0.41360897506519867</v>
      </c>
      <c r="L32" s="23">
        <f t="shared" si="3"/>
        <v>1.8130804386419667E-2</v>
      </c>
      <c r="M32" s="23">
        <f t="shared" si="4"/>
        <v>0.5139992389528043</v>
      </c>
      <c r="N32" s="21">
        <v>62.5</v>
      </c>
      <c r="O32" s="21">
        <v>173.5</v>
      </c>
      <c r="P32" s="21">
        <f t="shared" si="5"/>
        <v>0.18515822728847417</v>
      </c>
      <c r="Q32" s="23">
        <f t="shared" si="6"/>
        <v>2.9625316366155867E-3</v>
      </c>
      <c r="R32" s="24"/>
    </row>
    <row r="33" spans="1:18" x14ac:dyDescent="0.25">
      <c r="A33" s="19">
        <v>1998</v>
      </c>
      <c r="B33" s="20">
        <v>2.3414682534451221</v>
      </c>
      <c r="C33" s="21">
        <v>8</v>
      </c>
      <c r="D33" s="20">
        <f t="shared" si="0"/>
        <v>2.1541507931695123</v>
      </c>
      <c r="E33" s="21">
        <v>22.760924000355246</v>
      </c>
      <c r="F33" s="21">
        <f t="shared" si="1"/>
        <v>1.66384616828315</v>
      </c>
      <c r="G33" s="21">
        <v>54</v>
      </c>
      <c r="H33" s="21">
        <f t="shared" si="7"/>
        <v>0.76536923741024909</v>
      </c>
      <c r="I33" s="21">
        <v>43</v>
      </c>
      <c r="J33" s="22">
        <f t="shared" si="2"/>
        <v>81.3680811310617</v>
      </c>
      <c r="K33" s="23">
        <f t="shared" si="8"/>
        <v>0.43626046532384194</v>
      </c>
      <c r="L33" s="23">
        <f t="shared" si="3"/>
        <v>1.9123746425154714E-2</v>
      </c>
      <c r="M33" s="23">
        <f t="shared" si="4"/>
        <v>0.54214864927992357</v>
      </c>
      <c r="N33" s="21">
        <v>62.5</v>
      </c>
      <c r="O33" s="21">
        <v>173.5</v>
      </c>
      <c r="P33" s="21">
        <f t="shared" si="5"/>
        <v>0.19529850478383415</v>
      </c>
      <c r="Q33" s="23">
        <f t="shared" si="6"/>
        <v>3.1247760765413463E-3</v>
      </c>
      <c r="R33" s="24"/>
    </row>
    <row r="34" spans="1:18" x14ac:dyDescent="0.25">
      <c r="A34" s="19">
        <v>1999</v>
      </c>
      <c r="B34" s="20">
        <v>2.449966005513883</v>
      </c>
      <c r="C34" s="21">
        <v>8</v>
      </c>
      <c r="D34" s="20">
        <f t="shared" si="0"/>
        <v>2.2539687250727725</v>
      </c>
      <c r="E34" s="21">
        <v>22.760924000355246</v>
      </c>
      <c r="F34" s="21">
        <f t="shared" si="1"/>
        <v>1.7409446165671827</v>
      </c>
      <c r="G34" s="21">
        <v>54</v>
      </c>
      <c r="H34" s="21">
        <f t="shared" si="7"/>
        <v>0.80083452362090402</v>
      </c>
      <c r="I34" s="21">
        <v>43</v>
      </c>
      <c r="J34" s="22">
        <f t="shared" si="2"/>
        <v>81.3680811310617</v>
      </c>
      <c r="K34" s="23">
        <f t="shared" si="8"/>
        <v>0.45647567846391529</v>
      </c>
      <c r="L34" s="23">
        <f t="shared" si="3"/>
        <v>2.0009892754582589E-2</v>
      </c>
      <c r="M34" s="23">
        <f t="shared" si="4"/>
        <v>0.56727045464603909</v>
      </c>
      <c r="N34" s="21">
        <v>62.5</v>
      </c>
      <c r="O34" s="21">
        <v>173.5</v>
      </c>
      <c r="P34" s="21">
        <f t="shared" si="5"/>
        <v>0.20434814648632532</v>
      </c>
      <c r="Q34" s="23">
        <f t="shared" si="6"/>
        <v>3.2695703437812052E-3</v>
      </c>
      <c r="R34" s="24"/>
    </row>
    <row r="35" spans="1:18" x14ac:dyDescent="0.25">
      <c r="A35" s="19">
        <v>2000</v>
      </c>
      <c r="B35" s="20">
        <v>2.2626563385448946</v>
      </c>
      <c r="C35" s="21">
        <v>8</v>
      </c>
      <c r="D35" s="20">
        <f t="shared" si="0"/>
        <v>2.0816438314613031</v>
      </c>
      <c r="E35" s="21">
        <v>22.760924000355246</v>
      </c>
      <c r="F35" s="21">
        <f t="shared" si="1"/>
        <v>1.6078424610243127</v>
      </c>
      <c r="G35" s="21">
        <v>54</v>
      </c>
      <c r="H35" s="21">
        <f t="shared" si="7"/>
        <v>0.7396075320711839</v>
      </c>
      <c r="I35" s="21">
        <v>43</v>
      </c>
      <c r="J35" s="22">
        <f t="shared" si="2"/>
        <v>81.3680811310617</v>
      </c>
      <c r="K35" s="23">
        <f t="shared" si="8"/>
        <v>0.42157629328057483</v>
      </c>
      <c r="L35" s="23">
        <f t="shared" si="3"/>
        <v>1.8480056691751224E-2</v>
      </c>
      <c r="M35" s="23">
        <f t="shared" si="4"/>
        <v>0.52390036718280131</v>
      </c>
      <c r="N35" s="21">
        <v>62.5</v>
      </c>
      <c r="O35" s="21">
        <v>173.5</v>
      </c>
      <c r="P35" s="21">
        <f t="shared" si="5"/>
        <v>0.18872491613213302</v>
      </c>
      <c r="Q35" s="23">
        <f t="shared" si="6"/>
        <v>3.0195986581141284E-3</v>
      </c>
      <c r="R35" s="24"/>
    </row>
    <row r="36" spans="1:18" x14ac:dyDescent="0.25">
      <c r="A36" s="25">
        <v>2001</v>
      </c>
      <c r="B36" s="26">
        <v>1.9742335143513288</v>
      </c>
      <c r="C36" s="27">
        <v>8</v>
      </c>
      <c r="D36" s="26">
        <f t="shared" si="0"/>
        <v>1.8162948332032225</v>
      </c>
      <c r="E36" s="27">
        <v>22.760924000355246</v>
      </c>
      <c r="F36" s="27">
        <f t="shared" si="1"/>
        <v>1.4028893465954579</v>
      </c>
      <c r="G36" s="27">
        <v>54</v>
      </c>
      <c r="H36" s="27">
        <f t="shared" si="7"/>
        <v>0.6453290994339107</v>
      </c>
      <c r="I36" s="27">
        <v>43</v>
      </c>
      <c r="J36" s="28">
        <f t="shared" si="2"/>
        <v>81.3680811310617</v>
      </c>
      <c r="K36" s="29">
        <f t="shared" si="8"/>
        <v>0.36783758667732908</v>
      </c>
      <c r="L36" s="29">
        <f t="shared" si="3"/>
        <v>1.6124387361197985E-2</v>
      </c>
      <c r="M36" s="29">
        <f t="shared" si="4"/>
        <v>0.45711831949628229</v>
      </c>
      <c r="N36" s="27">
        <v>62.5</v>
      </c>
      <c r="O36" s="27">
        <v>173.5</v>
      </c>
      <c r="P36" s="27">
        <f t="shared" si="5"/>
        <v>0.16466798252747922</v>
      </c>
      <c r="Q36" s="29">
        <f t="shared" si="6"/>
        <v>2.6346877204396673E-3</v>
      </c>
      <c r="R36" s="24"/>
    </row>
    <row r="37" spans="1:18" x14ac:dyDescent="0.25">
      <c r="A37" s="25">
        <v>2002</v>
      </c>
      <c r="B37" s="26">
        <v>2.1888410224364936</v>
      </c>
      <c r="C37" s="27">
        <v>8</v>
      </c>
      <c r="D37" s="26">
        <f t="shared" si="0"/>
        <v>2.0137337406415741</v>
      </c>
      <c r="E37" s="27">
        <v>22.760924000355246</v>
      </c>
      <c r="F37" s="27">
        <f t="shared" si="1"/>
        <v>1.5553893343646346</v>
      </c>
      <c r="G37" s="27">
        <v>54</v>
      </c>
      <c r="H37" s="27">
        <f t="shared" si="7"/>
        <v>0.715479093807732</v>
      </c>
      <c r="I37" s="27">
        <v>43</v>
      </c>
      <c r="J37" s="28">
        <f t="shared" si="2"/>
        <v>81.3680811310617</v>
      </c>
      <c r="K37" s="29">
        <f t="shared" si="8"/>
        <v>0.40782308347040724</v>
      </c>
      <c r="L37" s="29">
        <f t="shared" si="3"/>
        <v>1.7877176261716483E-2</v>
      </c>
      <c r="M37" s="29">
        <f t="shared" si="4"/>
        <v>0.50680900843153143</v>
      </c>
      <c r="N37" s="27">
        <v>62.5</v>
      </c>
      <c r="O37" s="27">
        <v>173.5</v>
      </c>
      <c r="P37" s="27">
        <f t="shared" si="5"/>
        <v>0.18256808661078222</v>
      </c>
      <c r="Q37" s="29">
        <f t="shared" si="6"/>
        <v>2.9210893857725155E-3</v>
      </c>
      <c r="R37" s="24"/>
    </row>
    <row r="38" spans="1:18" x14ac:dyDescent="0.25">
      <c r="A38" s="25">
        <v>2003</v>
      </c>
      <c r="B38" s="26">
        <v>2.1816231003165352</v>
      </c>
      <c r="C38" s="27">
        <v>8</v>
      </c>
      <c r="D38" s="26">
        <f t="shared" si="0"/>
        <v>2.0070932522912122</v>
      </c>
      <c r="E38" s="27">
        <v>22.760924000355246</v>
      </c>
      <c r="F38" s="27">
        <f t="shared" si="1"/>
        <v>1.550260282520951</v>
      </c>
      <c r="G38" s="27">
        <v>54</v>
      </c>
      <c r="H38" s="27">
        <f t="shared" si="7"/>
        <v>0.71311972995963746</v>
      </c>
      <c r="I38" s="27">
        <v>43</v>
      </c>
      <c r="J38" s="28">
        <f t="shared" si="2"/>
        <v>81.3680811310617</v>
      </c>
      <c r="K38" s="29">
        <f t="shared" si="8"/>
        <v>0.40647824607699334</v>
      </c>
      <c r="L38" s="29">
        <f t="shared" si="3"/>
        <v>1.781822448556683E-2</v>
      </c>
      <c r="M38" s="29">
        <f t="shared" ref="M38:M43" si="9">+L38*28.3495</f>
        <v>0.50513775505357683</v>
      </c>
      <c r="N38" s="27">
        <v>62.5</v>
      </c>
      <c r="O38" s="27">
        <v>173.5</v>
      </c>
      <c r="P38" s="27">
        <f t="shared" si="5"/>
        <v>0.18196605009134612</v>
      </c>
      <c r="Q38" s="29">
        <f t="shared" si="6"/>
        <v>2.911456801461538E-3</v>
      </c>
      <c r="R38" s="24"/>
    </row>
    <row r="39" spans="1:18" x14ac:dyDescent="0.25">
      <c r="A39" s="25">
        <v>2004</v>
      </c>
      <c r="B39" s="26">
        <v>2.0473525120365612</v>
      </c>
      <c r="C39" s="27">
        <v>8</v>
      </c>
      <c r="D39" s="26">
        <f t="shared" si="0"/>
        <v>1.8835643110736364</v>
      </c>
      <c r="E39" s="27">
        <v>22.760924000355246</v>
      </c>
      <c r="F39" s="27">
        <f t="shared" si="1"/>
        <v>1.4548476697323511</v>
      </c>
      <c r="G39" s="27">
        <v>54</v>
      </c>
      <c r="H39" s="27">
        <f t="shared" si="7"/>
        <v>0.66922992807688153</v>
      </c>
      <c r="I39" s="27">
        <v>43</v>
      </c>
      <c r="J39" s="28">
        <f t="shared" si="2"/>
        <v>81.3680811310617</v>
      </c>
      <c r="K39" s="29">
        <f t="shared" si="8"/>
        <v>0.38146105900382249</v>
      </c>
      <c r="L39" s="29">
        <f t="shared" si="3"/>
        <v>1.6721580668660713E-2</v>
      </c>
      <c r="M39" s="29">
        <f t="shared" si="9"/>
        <v>0.47404845116619687</v>
      </c>
      <c r="N39" s="27">
        <v>62.5</v>
      </c>
      <c r="O39" s="27">
        <v>173.5</v>
      </c>
      <c r="P39" s="27">
        <f t="shared" si="5"/>
        <v>0.17076673312903345</v>
      </c>
      <c r="Q39" s="29">
        <f t="shared" si="6"/>
        <v>2.7322677300645353E-3</v>
      </c>
      <c r="R39" s="24"/>
    </row>
    <row r="40" spans="1:18" x14ac:dyDescent="0.25">
      <c r="A40" s="25">
        <v>2005</v>
      </c>
      <c r="B40" s="26">
        <v>1.8682609755208865</v>
      </c>
      <c r="C40" s="27">
        <v>8</v>
      </c>
      <c r="D40" s="26">
        <f t="shared" si="0"/>
        <v>1.7188000974792157</v>
      </c>
      <c r="E40" s="27">
        <v>22.760924000355246</v>
      </c>
      <c r="F40" s="27">
        <f t="shared" si="1"/>
        <v>1.3275853135739395</v>
      </c>
      <c r="G40" s="27">
        <v>54</v>
      </c>
      <c r="H40" s="27">
        <f t="shared" si="7"/>
        <v>0.61068924424401216</v>
      </c>
      <c r="I40" s="27">
        <v>43</v>
      </c>
      <c r="J40" s="28">
        <f t="shared" si="2"/>
        <v>81.3680811310617</v>
      </c>
      <c r="K40" s="29">
        <f t="shared" si="8"/>
        <v>0.34809286921908694</v>
      </c>
      <c r="L40" s="29">
        <f t="shared" si="3"/>
        <v>1.5258865500014771E-2</v>
      </c>
      <c r="M40" s="29">
        <f t="shared" si="9"/>
        <v>0.43258120749266871</v>
      </c>
      <c r="N40" s="27">
        <v>62.5</v>
      </c>
      <c r="O40" s="27">
        <v>173.5</v>
      </c>
      <c r="P40" s="27">
        <f t="shared" si="5"/>
        <v>0.15582896523511122</v>
      </c>
      <c r="Q40" s="29">
        <f t="shared" si="6"/>
        <v>2.4932634437617794E-3</v>
      </c>
      <c r="R40" s="24"/>
    </row>
    <row r="41" spans="1:18" x14ac:dyDescent="0.25">
      <c r="A41" s="19">
        <v>2006</v>
      </c>
      <c r="B41" s="20">
        <v>1.8798221991226802</v>
      </c>
      <c r="C41" s="21">
        <v>8</v>
      </c>
      <c r="D41" s="20">
        <f t="shared" si="0"/>
        <v>1.7294364231928658</v>
      </c>
      <c r="E41" s="21">
        <v>22.760924000355246</v>
      </c>
      <c r="F41" s="21">
        <f t="shared" si="1"/>
        <v>1.3358007132754754</v>
      </c>
      <c r="G41" s="21">
        <v>54</v>
      </c>
      <c r="H41" s="21">
        <f t="shared" si="7"/>
        <v>0.6144683281067187</v>
      </c>
      <c r="I41" s="21">
        <v>43</v>
      </c>
      <c r="J41" s="22">
        <f t="shared" si="2"/>
        <v>81.3680811310617</v>
      </c>
      <c r="K41" s="23">
        <f t="shared" si="8"/>
        <v>0.35024694702082965</v>
      </c>
      <c r="L41" s="23">
        <f t="shared" si="3"/>
        <v>1.5353290828310341E-2</v>
      </c>
      <c r="M41" s="23">
        <f t="shared" si="9"/>
        <v>0.43525811833718397</v>
      </c>
      <c r="N41" s="21">
        <v>62.5</v>
      </c>
      <c r="O41" s="21">
        <v>173.5</v>
      </c>
      <c r="P41" s="21">
        <f t="shared" si="5"/>
        <v>0.15679327029437462</v>
      </c>
      <c r="Q41" s="23">
        <f t="shared" si="6"/>
        <v>2.508692324709994E-3</v>
      </c>
      <c r="R41" s="24"/>
    </row>
    <row r="42" spans="1:18" x14ac:dyDescent="0.25">
      <c r="A42" s="19">
        <v>2007</v>
      </c>
      <c r="B42" s="20">
        <v>1.8281182904922391</v>
      </c>
      <c r="C42" s="21">
        <v>8</v>
      </c>
      <c r="D42" s="20">
        <f t="shared" si="0"/>
        <v>1.6818688272528599</v>
      </c>
      <c r="E42" s="21">
        <v>22.705779641566174</v>
      </c>
      <c r="F42" s="21">
        <f t="shared" si="1"/>
        <v>1.2999873974766323</v>
      </c>
      <c r="G42" s="21">
        <v>54</v>
      </c>
      <c r="H42" s="21">
        <f t="shared" si="7"/>
        <v>0.59799420283925075</v>
      </c>
      <c r="I42" s="21">
        <v>43</v>
      </c>
      <c r="J42" s="22">
        <f t="shared" si="2"/>
        <v>81.354778988257166</v>
      </c>
      <c r="K42" s="23">
        <f t="shared" si="8"/>
        <v>0.34085669561837295</v>
      </c>
      <c r="L42" s="23">
        <f t="shared" si="3"/>
        <v>1.4941663369572512E-2</v>
      </c>
      <c r="M42" s="23">
        <f t="shared" si="9"/>
        <v>0.42358868569569591</v>
      </c>
      <c r="N42" s="21">
        <v>62.5</v>
      </c>
      <c r="O42" s="21">
        <v>173.5</v>
      </c>
      <c r="P42" s="21">
        <f t="shared" si="5"/>
        <v>0.1525895841843285</v>
      </c>
      <c r="Q42" s="23">
        <f t="shared" si="6"/>
        <v>2.441433346949256E-3</v>
      </c>
      <c r="R42" s="24"/>
    </row>
    <row r="43" spans="1:18" x14ac:dyDescent="0.25">
      <c r="A43" s="19">
        <v>2008</v>
      </c>
      <c r="B43" s="20">
        <v>1.6845306550824697</v>
      </c>
      <c r="C43" s="21">
        <v>8</v>
      </c>
      <c r="D43" s="20">
        <f t="shared" si="0"/>
        <v>1.5497682026758721</v>
      </c>
      <c r="E43" s="21">
        <v>22.650635282777102</v>
      </c>
      <c r="F43" s="21">
        <f t="shared" si="1"/>
        <v>1.1987358593593105</v>
      </c>
      <c r="G43" s="21">
        <v>54</v>
      </c>
      <c r="H43" s="21">
        <f t="shared" si="7"/>
        <v>0.55141849530528275</v>
      </c>
      <c r="I43" s="21">
        <v>43</v>
      </c>
      <c r="J43" s="22">
        <f t="shared" si="2"/>
        <v>81.341476845452632</v>
      </c>
      <c r="K43" s="23">
        <f t="shared" si="8"/>
        <v>0.31430854232401118</v>
      </c>
      <c r="L43" s="23">
        <f t="shared" si="3"/>
        <v>1.3777908704614188E-2</v>
      </c>
      <c r="M43" s="23">
        <f t="shared" si="9"/>
        <v>0.39059682282145991</v>
      </c>
      <c r="N43" s="21">
        <v>62.5</v>
      </c>
      <c r="O43" s="21">
        <v>173.5</v>
      </c>
      <c r="P43" s="21">
        <f t="shared" si="5"/>
        <v>0.14070490735643368</v>
      </c>
      <c r="Q43" s="23">
        <f t="shared" si="6"/>
        <v>2.2512785177029389E-3</v>
      </c>
      <c r="R43" s="24"/>
    </row>
    <row r="44" spans="1:18" x14ac:dyDescent="0.25">
      <c r="A44" s="19">
        <v>2009</v>
      </c>
      <c r="B44" s="20">
        <v>1.615988455429165</v>
      </c>
      <c r="C44" s="21">
        <v>8</v>
      </c>
      <c r="D44" s="20">
        <f t="shared" si="0"/>
        <v>1.4867093789948318</v>
      </c>
      <c r="E44" s="21">
        <v>22.595490923988031</v>
      </c>
      <c r="F44" s="21">
        <f t="shared" si="1"/>
        <v>1.1507800961979757</v>
      </c>
      <c r="G44" s="21">
        <v>54</v>
      </c>
      <c r="H44" s="21">
        <f t="shared" si="7"/>
        <v>0.52935884425106883</v>
      </c>
      <c r="I44" s="21">
        <v>43</v>
      </c>
      <c r="J44" s="22">
        <f t="shared" si="2"/>
        <v>81.328174702648084</v>
      </c>
      <c r="K44" s="23">
        <f t="shared" si="8"/>
        <v>0.30173454122310928</v>
      </c>
      <c r="L44" s="23">
        <f t="shared" si="3"/>
        <v>1.3226719615259584E-2</v>
      </c>
      <c r="M44" s="23">
        <f t="shared" ref="M44:M49" si="10">+L44*28.3495</f>
        <v>0.37497088773280157</v>
      </c>
      <c r="N44" s="21">
        <v>62.5</v>
      </c>
      <c r="O44" s="21">
        <v>173.5</v>
      </c>
      <c r="P44" s="21">
        <f t="shared" si="5"/>
        <v>0.13507596820345877</v>
      </c>
      <c r="Q44" s="23">
        <f t="shared" si="6"/>
        <v>2.1612154912553404E-3</v>
      </c>
      <c r="R44" s="24"/>
    </row>
    <row r="45" spans="1:18" x14ac:dyDescent="0.25">
      <c r="A45" s="19">
        <v>2010</v>
      </c>
      <c r="B45" s="20">
        <v>1.6661222933690067</v>
      </c>
      <c r="C45" s="21">
        <v>8</v>
      </c>
      <c r="D45" s="20">
        <f t="shared" si="0"/>
        <v>1.5328325098994862</v>
      </c>
      <c r="E45" s="21">
        <v>22.540346565198959</v>
      </c>
      <c r="F45" s="21">
        <f t="shared" si="1"/>
        <v>1.1873267499041043</v>
      </c>
      <c r="G45" s="21">
        <v>54</v>
      </c>
      <c r="H45" s="21">
        <f t="shared" si="7"/>
        <v>0.54617030495588803</v>
      </c>
      <c r="I45" s="21">
        <v>43</v>
      </c>
      <c r="J45" s="22">
        <f t="shared" si="2"/>
        <v>81.31487255984355</v>
      </c>
      <c r="K45" s="23">
        <f t="shared" si="8"/>
        <v>0.31131707382485618</v>
      </c>
      <c r="L45" s="23">
        <f t="shared" si="3"/>
        <v>1.3646775838897805E-2</v>
      </c>
      <c r="M45" s="23">
        <f t="shared" si="10"/>
        <v>0.38687927164483332</v>
      </c>
      <c r="N45" s="21">
        <v>62.5</v>
      </c>
      <c r="O45" s="21">
        <v>173.5</v>
      </c>
      <c r="P45" s="21">
        <f t="shared" si="5"/>
        <v>0.13936573186053075</v>
      </c>
      <c r="Q45" s="23">
        <f t="shared" si="6"/>
        <v>2.229851709768492E-3</v>
      </c>
      <c r="R45" s="24"/>
    </row>
    <row r="46" spans="1:18" x14ac:dyDescent="0.25">
      <c r="A46" s="25">
        <v>2011</v>
      </c>
      <c r="B46" s="26">
        <v>1.6031201492255336</v>
      </c>
      <c r="C46" s="27">
        <v>8</v>
      </c>
      <c r="D46" s="26">
        <f t="shared" si="0"/>
        <v>1.4748705372874908</v>
      </c>
      <c r="E46" s="27">
        <v>22.485202206409888</v>
      </c>
      <c r="F46" s="27">
        <f t="shared" si="1"/>
        <v>1.1432429146956347</v>
      </c>
      <c r="G46" s="27">
        <v>54</v>
      </c>
      <c r="H46" s="27">
        <f t="shared" si="7"/>
        <v>0.5258917407599919</v>
      </c>
      <c r="I46" s="27">
        <v>43</v>
      </c>
      <c r="J46" s="28">
        <f t="shared" si="2"/>
        <v>81.301570417039017</v>
      </c>
      <c r="K46" s="29">
        <f t="shared" si="8"/>
        <v>0.29975829223319539</v>
      </c>
      <c r="L46" s="29">
        <f t="shared" si="3"/>
        <v>1.3140089522551031E-2</v>
      </c>
      <c r="M46" s="29">
        <f t="shared" si="10"/>
        <v>0.37251496791956046</v>
      </c>
      <c r="N46" s="27">
        <v>62.5</v>
      </c>
      <c r="O46" s="27">
        <v>173.5</v>
      </c>
      <c r="P46" s="27">
        <f t="shared" si="5"/>
        <v>0.134191270864395</v>
      </c>
      <c r="Q46" s="29">
        <f t="shared" si="6"/>
        <v>2.1470603338303198E-3</v>
      </c>
      <c r="R46" s="24"/>
    </row>
    <row r="47" spans="1:18" x14ac:dyDescent="0.25">
      <c r="A47" s="25">
        <v>2012</v>
      </c>
      <c r="B47" s="26">
        <v>1.4815039560513756</v>
      </c>
      <c r="C47" s="27">
        <v>8</v>
      </c>
      <c r="D47" s="26">
        <f t="shared" ref="D47:D56" si="11">+B47-B47*(C47/100)</f>
        <v>1.3629836395672656</v>
      </c>
      <c r="E47" s="27">
        <v>22.485202206409888</v>
      </c>
      <c r="F47" s="27">
        <f t="shared" ref="F47:F56" si="12">+(D47-D47*(E47)/100)</f>
        <v>1.0565140121702812</v>
      </c>
      <c r="G47" s="27">
        <v>54</v>
      </c>
      <c r="H47" s="27">
        <f t="shared" si="7"/>
        <v>0.48599644559832933</v>
      </c>
      <c r="I47" s="27">
        <v>43</v>
      </c>
      <c r="J47" s="28">
        <f t="shared" ref="J47:J56" si="13">100-(K47/B47*100)</f>
        <v>81.301570417039017</v>
      </c>
      <c r="K47" s="29">
        <f t="shared" si="8"/>
        <v>0.27701797399104772</v>
      </c>
      <c r="L47" s="29">
        <f t="shared" ref="L47:L56" si="14">+(K47/365)*16</f>
        <v>1.2143253654402091E-2</v>
      </c>
      <c r="M47" s="29">
        <f t="shared" si="10"/>
        <v>0.34425516947547208</v>
      </c>
      <c r="N47" s="27">
        <v>62.5</v>
      </c>
      <c r="O47" s="27">
        <v>173.5</v>
      </c>
      <c r="P47" s="27">
        <f t="shared" ref="P47:P56" si="15">+Q47*N47</f>
        <v>0.12401122819721616</v>
      </c>
      <c r="Q47" s="29">
        <f t="shared" ref="Q47:Q56" si="16">+M47/O47</f>
        <v>1.9841796511554585E-3</v>
      </c>
      <c r="R47" s="24"/>
    </row>
    <row r="48" spans="1:18" x14ac:dyDescent="0.25">
      <c r="A48" s="25">
        <v>2013</v>
      </c>
      <c r="B48" s="26">
        <v>1.606936681209578</v>
      </c>
      <c r="C48" s="27">
        <v>8</v>
      </c>
      <c r="D48" s="26">
        <f t="shared" si="11"/>
        <v>1.4783817467128118</v>
      </c>
      <c r="E48" s="27">
        <v>22.485202206409888</v>
      </c>
      <c r="F48" s="27">
        <f t="shared" si="12"/>
        <v>1.1459646215817816</v>
      </c>
      <c r="G48" s="27">
        <v>54</v>
      </c>
      <c r="H48" s="27">
        <f t="shared" si="7"/>
        <v>0.52714372592761949</v>
      </c>
      <c r="I48" s="27">
        <v>43</v>
      </c>
      <c r="J48" s="28">
        <f t="shared" si="13"/>
        <v>81.301570417039017</v>
      </c>
      <c r="K48" s="29">
        <f t="shared" si="8"/>
        <v>0.3004719237787431</v>
      </c>
      <c r="L48" s="29">
        <f t="shared" si="14"/>
        <v>1.3171372001259972E-2</v>
      </c>
      <c r="M48" s="29">
        <f t="shared" si="10"/>
        <v>0.37340181054971955</v>
      </c>
      <c r="N48" s="27">
        <v>62.5</v>
      </c>
      <c r="O48" s="27">
        <v>173.5</v>
      </c>
      <c r="P48" s="27">
        <f t="shared" si="15"/>
        <v>0.13451073867064825</v>
      </c>
      <c r="Q48" s="29">
        <f t="shared" si="16"/>
        <v>2.1521718187303722E-3</v>
      </c>
      <c r="R48" s="24"/>
    </row>
    <row r="49" spans="1:18" x14ac:dyDescent="0.25">
      <c r="A49" s="25">
        <v>2014</v>
      </c>
      <c r="B49" s="26">
        <v>1.653862682565975</v>
      </c>
      <c r="C49" s="27">
        <v>8</v>
      </c>
      <c r="D49" s="26">
        <f t="shared" si="11"/>
        <v>1.5215536679606969</v>
      </c>
      <c r="E49" s="27">
        <v>22.485202206409888</v>
      </c>
      <c r="F49" s="27">
        <f t="shared" si="12"/>
        <v>1.1794292490406877</v>
      </c>
      <c r="G49" s="27">
        <v>54</v>
      </c>
      <c r="H49" s="27">
        <f t="shared" si="7"/>
        <v>0.54253745455871627</v>
      </c>
      <c r="I49" s="27">
        <v>43</v>
      </c>
      <c r="J49" s="28">
        <f t="shared" si="13"/>
        <v>81.301570417039017</v>
      </c>
      <c r="K49" s="29">
        <f t="shared" si="8"/>
        <v>0.30924634909846827</v>
      </c>
      <c r="L49" s="29">
        <f t="shared" si="14"/>
        <v>1.3556004344042444E-2</v>
      </c>
      <c r="M49" s="29">
        <f t="shared" si="10"/>
        <v>0.38430594515143124</v>
      </c>
      <c r="N49" s="27">
        <v>62.5</v>
      </c>
      <c r="O49" s="27">
        <v>173.5</v>
      </c>
      <c r="P49" s="27">
        <f t="shared" si="15"/>
        <v>0.13843874104878648</v>
      </c>
      <c r="Q49" s="29">
        <f t="shared" si="16"/>
        <v>2.2150198567805835E-3</v>
      </c>
      <c r="R49" s="24"/>
    </row>
    <row r="50" spans="1:18" x14ac:dyDescent="0.25">
      <c r="A50" s="31">
        <v>2015</v>
      </c>
      <c r="B50" s="33">
        <v>1.6919086164980914</v>
      </c>
      <c r="C50" s="32">
        <v>8</v>
      </c>
      <c r="D50" s="33">
        <f t="shared" si="11"/>
        <v>1.5565559271782441</v>
      </c>
      <c r="E50" s="27">
        <v>22.485202206409888</v>
      </c>
      <c r="F50" s="32">
        <f t="shared" si="12"/>
        <v>1.2065611794963575</v>
      </c>
      <c r="G50" s="32">
        <v>54</v>
      </c>
      <c r="H50" s="32">
        <f t="shared" si="7"/>
        <v>0.55501814256832449</v>
      </c>
      <c r="I50" s="32">
        <v>43</v>
      </c>
      <c r="J50" s="34">
        <f t="shared" si="13"/>
        <v>81.301570417039017</v>
      </c>
      <c r="K50" s="35">
        <f t="shared" si="8"/>
        <v>0.31636034126394497</v>
      </c>
      <c r="L50" s="35">
        <f t="shared" si="14"/>
        <v>1.3867850575953753E-2</v>
      </c>
      <c r="M50" s="35">
        <f>+L50*28.3495</f>
        <v>0.39314662990300092</v>
      </c>
      <c r="N50" s="32">
        <v>62.5</v>
      </c>
      <c r="O50" s="32">
        <v>173.5</v>
      </c>
      <c r="P50" s="32">
        <f t="shared" si="15"/>
        <v>0.14162342575756517</v>
      </c>
      <c r="Q50" s="35">
        <f t="shared" si="16"/>
        <v>2.2659748121210428E-3</v>
      </c>
      <c r="R50" s="24"/>
    </row>
    <row r="51" spans="1:18" x14ac:dyDescent="0.25">
      <c r="A51" s="36">
        <v>2016</v>
      </c>
      <c r="B51" s="37">
        <v>1.8531258023573896</v>
      </c>
      <c r="C51" s="38">
        <v>8</v>
      </c>
      <c r="D51" s="37">
        <f t="shared" si="11"/>
        <v>1.7048757381687984</v>
      </c>
      <c r="E51" s="38">
        <v>22.485202206409888</v>
      </c>
      <c r="F51" s="38">
        <f t="shared" si="12"/>
        <v>1.321530981073521</v>
      </c>
      <c r="G51" s="38">
        <v>54</v>
      </c>
      <c r="H51" s="38">
        <f t="shared" si="7"/>
        <v>0.60790425129381964</v>
      </c>
      <c r="I51" s="38">
        <v>43</v>
      </c>
      <c r="J51" s="39">
        <f t="shared" si="13"/>
        <v>81.301570417039017</v>
      </c>
      <c r="K51" s="40">
        <f t="shared" si="8"/>
        <v>0.34650542323747718</v>
      </c>
      <c r="L51" s="40">
        <f t="shared" si="14"/>
        <v>1.5189278826848314E-2</v>
      </c>
      <c r="M51" s="40">
        <f>+L51*28.3495</f>
        <v>0.43060846010173626</v>
      </c>
      <c r="N51" s="38">
        <v>62.5</v>
      </c>
      <c r="O51" s="38">
        <v>173.5</v>
      </c>
      <c r="P51" s="38">
        <f t="shared" si="15"/>
        <v>0.15511832136229692</v>
      </c>
      <c r="Q51" s="40">
        <f t="shared" si="16"/>
        <v>2.4818931417967508E-3</v>
      </c>
      <c r="R51" s="24"/>
    </row>
    <row r="52" spans="1:18" x14ac:dyDescent="0.25">
      <c r="A52" s="41">
        <v>2017</v>
      </c>
      <c r="B52" s="42">
        <v>1.6556693691688309</v>
      </c>
      <c r="C52" s="43">
        <v>8</v>
      </c>
      <c r="D52" s="42">
        <f t="shared" si="11"/>
        <v>1.5232158196353245</v>
      </c>
      <c r="E52" s="43">
        <v>22.485202206409888</v>
      </c>
      <c r="F52" s="43">
        <f t="shared" si="12"/>
        <v>1.180717662550298</v>
      </c>
      <c r="G52" s="43">
        <v>54</v>
      </c>
      <c r="H52" s="43">
        <f>F52-(F52*G52/100)</f>
        <v>0.54313012477313705</v>
      </c>
      <c r="I52" s="43">
        <v>43</v>
      </c>
      <c r="J52" s="45">
        <f t="shared" si="13"/>
        <v>81.301570417039017</v>
      </c>
      <c r="K52" s="47">
        <f>+H52-H52*I52/100</f>
        <v>0.30958417112068815</v>
      </c>
      <c r="L52" s="47">
        <f t="shared" si="14"/>
        <v>1.3570812980632905E-2</v>
      </c>
      <c r="M52" s="47">
        <f>+L52*28.3495</f>
        <v>0.38472576259445251</v>
      </c>
      <c r="N52" s="43">
        <v>62.5</v>
      </c>
      <c r="O52" s="43">
        <v>173.5</v>
      </c>
      <c r="P52" s="43">
        <f t="shared" si="15"/>
        <v>0.13858997211615723</v>
      </c>
      <c r="Q52" s="47">
        <f t="shared" si="16"/>
        <v>2.2174395538585158E-3</v>
      </c>
      <c r="R52" s="24"/>
    </row>
    <row r="53" spans="1:18" x14ac:dyDescent="0.25">
      <c r="A53" s="41">
        <v>2018</v>
      </c>
      <c r="B53" s="42">
        <v>1.7252608022239397</v>
      </c>
      <c r="C53" s="43">
        <v>8</v>
      </c>
      <c r="D53" s="42">
        <f t="shared" si="11"/>
        <v>1.5872399380460245</v>
      </c>
      <c r="E53" s="43">
        <v>22.485202206409888</v>
      </c>
      <c r="F53" s="43">
        <f t="shared" si="12"/>
        <v>1.2303458284754809</v>
      </c>
      <c r="G53" s="43">
        <v>54</v>
      </c>
      <c r="H53" s="43">
        <f>F53-(F53*G53/100)</f>
        <v>0.56595908109872128</v>
      </c>
      <c r="I53" s="43">
        <v>43</v>
      </c>
      <c r="J53" s="45">
        <f t="shared" si="13"/>
        <v>81.301570417039017</v>
      </c>
      <c r="K53" s="47">
        <f>+H53-H53*I53/100</f>
        <v>0.32259667622627114</v>
      </c>
      <c r="L53" s="47">
        <f t="shared" si="14"/>
        <v>1.4141224163343392E-2</v>
      </c>
      <c r="M53" s="47">
        <f>+L53*28.3495</f>
        <v>0.40089663441870349</v>
      </c>
      <c r="N53" s="43">
        <v>62.5</v>
      </c>
      <c r="O53" s="43">
        <v>173.5</v>
      </c>
      <c r="P53" s="43">
        <f t="shared" si="15"/>
        <v>0.14441521412777503</v>
      </c>
      <c r="Q53" s="47">
        <f t="shared" si="16"/>
        <v>2.3106434260444005E-3</v>
      </c>
      <c r="R53" s="24"/>
    </row>
    <row r="54" spans="1:18" ht="13.2" customHeight="1" x14ac:dyDescent="0.25">
      <c r="A54" s="41">
        <v>2019</v>
      </c>
      <c r="B54" s="42">
        <v>1.3219639129576601</v>
      </c>
      <c r="C54" s="43">
        <v>8</v>
      </c>
      <c r="D54" s="42">
        <f t="shared" si="11"/>
        <v>1.2162067999210473</v>
      </c>
      <c r="E54" s="43">
        <v>22.485202206409888</v>
      </c>
      <c r="F54" s="43">
        <f t="shared" si="12"/>
        <v>0.94274024171069293</v>
      </c>
      <c r="G54" s="43">
        <v>54</v>
      </c>
      <c r="H54" s="43">
        <f>F54-(F54*G54/100)</f>
        <v>0.43366051118691873</v>
      </c>
      <c r="I54" s="43">
        <v>43</v>
      </c>
      <c r="J54" s="45">
        <f t="shared" si="13"/>
        <v>81.301570417039017</v>
      </c>
      <c r="K54" s="47">
        <f>+H54-H54*I54/100</f>
        <v>0.24718649137654369</v>
      </c>
      <c r="L54" s="47">
        <f t="shared" si="14"/>
        <v>1.0835572224725204E-2</v>
      </c>
      <c r="M54" s="47">
        <f>+L54*28.3495</f>
        <v>0.30718305478484714</v>
      </c>
      <c r="N54" s="43">
        <v>62.5</v>
      </c>
      <c r="O54" s="43">
        <v>173.5</v>
      </c>
      <c r="P54" s="43">
        <f t="shared" si="15"/>
        <v>0.11065672002335993</v>
      </c>
      <c r="Q54" s="47">
        <f t="shared" si="16"/>
        <v>1.7705075203737588E-3</v>
      </c>
    </row>
    <row r="55" spans="1:18" ht="13.2" customHeight="1" x14ac:dyDescent="0.25">
      <c r="A55" s="41">
        <v>2020</v>
      </c>
      <c r="B55" s="42">
        <v>1.2258244007027235</v>
      </c>
      <c r="C55" s="43">
        <v>8</v>
      </c>
      <c r="D55" s="42">
        <f t="shared" si="11"/>
        <v>1.1277584486465055</v>
      </c>
      <c r="E55" s="43">
        <v>22.485202206409888</v>
      </c>
      <c r="F55" s="43">
        <f t="shared" si="12"/>
        <v>0.87417968106846755</v>
      </c>
      <c r="G55" s="43">
        <v>54</v>
      </c>
      <c r="H55" s="43">
        <f t="shared" ref="H55:H56" si="17">F55-(F55*G55/100)</f>
        <v>0.4021226532914951</v>
      </c>
      <c r="I55" s="43">
        <v>43</v>
      </c>
      <c r="J55" s="45">
        <f t="shared" si="13"/>
        <v>81.301570417039017</v>
      </c>
      <c r="K55" s="47">
        <f t="shared" ref="K55:K56" si="18">+H55-H55*I55/100</f>
        <v>0.22920991237615218</v>
      </c>
      <c r="L55" s="47">
        <f t="shared" si="14"/>
        <v>1.0047557802790232E-2</v>
      </c>
      <c r="M55" s="47">
        <f t="shared" ref="M55:M56" si="19">+L55*28.3495</f>
        <v>0.28484323993020166</v>
      </c>
      <c r="N55" s="43">
        <v>62.5</v>
      </c>
      <c r="O55" s="43">
        <v>173.5</v>
      </c>
      <c r="P55" s="43">
        <f t="shared" si="15"/>
        <v>0.10260923628609571</v>
      </c>
      <c r="Q55" s="47">
        <f t="shared" si="16"/>
        <v>1.6417477805775313E-3</v>
      </c>
    </row>
    <row r="56" spans="1:18" ht="13.8" customHeight="1" thickBot="1" x14ac:dyDescent="0.3">
      <c r="A56" s="155">
        <v>2021</v>
      </c>
      <c r="B56" s="133">
        <v>1.4041580459114311</v>
      </c>
      <c r="C56" s="145">
        <v>8</v>
      </c>
      <c r="D56" s="133">
        <f t="shared" si="11"/>
        <v>1.2918254022385167</v>
      </c>
      <c r="E56" s="145">
        <v>22.485202206409888</v>
      </c>
      <c r="F56" s="134">
        <f t="shared" si="12"/>
        <v>1.0013558483914182</v>
      </c>
      <c r="G56" s="145">
        <v>54</v>
      </c>
      <c r="H56" s="134">
        <f t="shared" si="17"/>
        <v>0.46062369026005234</v>
      </c>
      <c r="I56" s="145">
        <v>43</v>
      </c>
      <c r="J56" s="135">
        <f t="shared" si="13"/>
        <v>81.301570417039017</v>
      </c>
      <c r="K56" s="136">
        <f t="shared" si="18"/>
        <v>0.26255550344822987</v>
      </c>
      <c r="L56" s="136">
        <f t="shared" si="14"/>
        <v>1.1509282342936104E-2</v>
      </c>
      <c r="M56" s="136">
        <f t="shared" si="19"/>
        <v>0.32628239978106705</v>
      </c>
      <c r="N56" s="134">
        <v>62.5</v>
      </c>
      <c r="O56" s="145">
        <v>173.5</v>
      </c>
      <c r="P56" s="134">
        <f t="shared" si="15"/>
        <v>0.11753688752920283</v>
      </c>
      <c r="Q56" s="136">
        <f t="shared" si="16"/>
        <v>1.8805902004672451E-3</v>
      </c>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V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123</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t="s">
        <v>11</v>
      </c>
      <c r="C5" s="71" t="s">
        <v>11</v>
      </c>
      <c r="D5" s="70" t="s">
        <v>11</v>
      </c>
      <c r="E5" s="71" t="s">
        <v>11</v>
      </c>
      <c r="F5" s="71" t="s">
        <v>11</v>
      </c>
      <c r="G5" s="71" t="s">
        <v>11</v>
      </c>
      <c r="H5" s="71" t="s">
        <v>11</v>
      </c>
      <c r="I5" s="71" t="s">
        <v>11</v>
      </c>
      <c r="J5" s="72" t="s">
        <v>11</v>
      </c>
      <c r="K5" s="73" t="s">
        <v>11</v>
      </c>
      <c r="L5" s="73" t="s">
        <v>11</v>
      </c>
      <c r="M5" s="73" t="s">
        <v>11</v>
      </c>
      <c r="N5" s="71" t="s">
        <v>11</v>
      </c>
      <c r="O5" s="71" t="s">
        <v>11</v>
      </c>
      <c r="P5" s="70" t="s">
        <v>11</v>
      </c>
      <c r="Q5" s="73" t="s">
        <v>11</v>
      </c>
      <c r="R5" s="24"/>
    </row>
    <row r="6" spans="1:22" x14ac:dyDescent="0.25">
      <c r="A6" s="25">
        <v>1971</v>
      </c>
      <c r="B6" s="76" t="s">
        <v>11</v>
      </c>
      <c r="C6" s="77" t="s">
        <v>11</v>
      </c>
      <c r="D6" s="76" t="s">
        <v>11</v>
      </c>
      <c r="E6" s="77" t="s">
        <v>11</v>
      </c>
      <c r="F6" s="77" t="s">
        <v>11</v>
      </c>
      <c r="G6" s="77" t="s">
        <v>11</v>
      </c>
      <c r="H6" s="77" t="s">
        <v>11</v>
      </c>
      <c r="I6" s="77" t="s">
        <v>11</v>
      </c>
      <c r="J6" s="78" t="s">
        <v>11</v>
      </c>
      <c r="K6" s="79" t="s">
        <v>11</v>
      </c>
      <c r="L6" s="79" t="s">
        <v>11</v>
      </c>
      <c r="M6" s="79" t="s">
        <v>11</v>
      </c>
      <c r="N6" s="77" t="s">
        <v>11</v>
      </c>
      <c r="O6" s="77" t="s">
        <v>11</v>
      </c>
      <c r="P6" s="76" t="s">
        <v>11</v>
      </c>
      <c r="Q6" s="79" t="s">
        <v>11</v>
      </c>
      <c r="R6" s="24"/>
    </row>
    <row r="7" spans="1:22" x14ac:dyDescent="0.25">
      <c r="A7" s="25">
        <v>1972</v>
      </c>
      <c r="B7" s="76" t="s">
        <v>11</v>
      </c>
      <c r="C7" s="77" t="s">
        <v>11</v>
      </c>
      <c r="D7" s="76" t="s">
        <v>11</v>
      </c>
      <c r="E7" s="77" t="s">
        <v>11</v>
      </c>
      <c r="F7" s="77" t="s">
        <v>11</v>
      </c>
      <c r="G7" s="77" t="s">
        <v>11</v>
      </c>
      <c r="H7" s="77" t="s">
        <v>11</v>
      </c>
      <c r="I7" s="77" t="s">
        <v>11</v>
      </c>
      <c r="J7" s="78" t="s">
        <v>11</v>
      </c>
      <c r="K7" s="79" t="s">
        <v>11</v>
      </c>
      <c r="L7" s="79" t="s">
        <v>11</v>
      </c>
      <c r="M7" s="79" t="s">
        <v>11</v>
      </c>
      <c r="N7" s="77" t="s">
        <v>11</v>
      </c>
      <c r="O7" s="77" t="s">
        <v>11</v>
      </c>
      <c r="P7" s="76" t="s">
        <v>11</v>
      </c>
      <c r="Q7" s="79" t="s">
        <v>11</v>
      </c>
      <c r="R7" s="24"/>
    </row>
    <row r="8" spans="1:22" x14ac:dyDescent="0.25">
      <c r="A8" s="25">
        <v>1973</v>
      </c>
      <c r="B8" s="76" t="s">
        <v>11</v>
      </c>
      <c r="C8" s="77" t="s">
        <v>11</v>
      </c>
      <c r="D8" s="76" t="s">
        <v>11</v>
      </c>
      <c r="E8" s="77" t="s">
        <v>11</v>
      </c>
      <c r="F8" s="77" t="s">
        <v>11</v>
      </c>
      <c r="G8" s="77" t="s">
        <v>11</v>
      </c>
      <c r="H8" s="77" t="s">
        <v>11</v>
      </c>
      <c r="I8" s="77" t="s">
        <v>11</v>
      </c>
      <c r="J8" s="78" t="s">
        <v>11</v>
      </c>
      <c r="K8" s="79" t="s">
        <v>11</v>
      </c>
      <c r="L8" s="79" t="s">
        <v>11</v>
      </c>
      <c r="M8" s="79" t="s">
        <v>11</v>
      </c>
      <c r="N8" s="77" t="s">
        <v>11</v>
      </c>
      <c r="O8" s="77" t="s">
        <v>11</v>
      </c>
      <c r="P8" s="76" t="s">
        <v>11</v>
      </c>
      <c r="Q8" s="79" t="s">
        <v>11</v>
      </c>
      <c r="R8" s="24"/>
    </row>
    <row r="9" spans="1:22" x14ac:dyDescent="0.25">
      <c r="A9" s="25">
        <v>1974</v>
      </c>
      <c r="B9" s="76" t="s">
        <v>11</v>
      </c>
      <c r="C9" s="77" t="s">
        <v>11</v>
      </c>
      <c r="D9" s="76" t="s">
        <v>11</v>
      </c>
      <c r="E9" s="77" t="s">
        <v>11</v>
      </c>
      <c r="F9" s="77" t="s">
        <v>11</v>
      </c>
      <c r="G9" s="77" t="s">
        <v>11</v>
      </c>
      <c r="H9" s="77" t="s">
        <v>11</v>
      </c>
      <c r="I9" s="77" t="s">
        <v>11</v>
      </c>
      <c r="J9" s="78" t="s">
        <v>11</v>
      </c>
      <c r="K9" s="79" t="s">
        <v>11</v>
      </c>
      <c r="L9" s="79" t="s">
        <v>11</v>
      </c>
      <c r="M9" s="79" t="s">
        <v>11</v>
      </c>
      <c r="N9" s="77" t="s">
        <v>11</v>
      </c>
      <c r="O9" s="77" t="s">
        <v>11</v>
      </c>
      <c r="P9" s="76" t="s">
        <v>11</v>
      </c>
      <c r="Q9" s="79" t="s">
        <v>11</v>
      </c>
      <c r="R9" s="24"/>
    </row>
    <row r="10" spans="1:22" x14ac:dyDescent="0.25">
      <c r="A10" s="25">
        <v>1975</v>
      </c>
      <c r="B10" s="76" t="s">
        <v>11</v>
      </c>
      <c r="C10" s="77" t="s">
        <v>11</v>
      </c>
      <c r="D10" s="76" t="s">
        <v>11</v>
      </c>
      <c r="E10" s="77" t="s">
        <v>11</v>
      </c>
      <c r="F10" s="77" t="s">
        <v>11</v>
      </c>
      <c r="G10" s="77" t="s">
        <v>11</v>
      </c>
      <c r="H10" s="77" t="s">
        <v>11</v>
      </c>
      <c r="I10" s="77" t="s">
        <v>11</v>
      </c>
      <c r="J10" s="78" t="s">
        <v>11</v>
      </c>
      <c r="K10" s="79" t="s">
        <v>11</v>
      </c>
      <c r="L10" s="79" t="s">
        <v>11</v>
      </c>
      <c r="M10" s="79" t="s">
        <v>11</v>
      </c>
      <c r="N10" s="77" t="s">
        <v>11</v>
      </c>
      <c r="O10" s="77" t="s">
        <v>11</v>
      </c>
      <c r="P10" s="76" t="s">
        <v>11</v>
      </c>
      <c r="Q10" s="79" t="s">
        <v>11</v>
      </c>
      <c r="R10" s="24"/>
    </row>
    <row r="11" spans="1:22" x14ac:dyDescent="0.25">
      <c r="A11" s="19">
        <v>1976</v>
      </c>
      <c r="B11" s="70" t="s">
        <v>11</v>
      </c>
      <c r="C11" s="71" t="s">
        <v>11</v>
      </c>
      <c r="D11" s="70" t="s">
        <v>11</v>
      </c>
      <c r="E11" s="71" t="s">
        <v>11</v>
      </c>
      <c r="F11" s="71" t="s">
        <v>11</v>
      </c>
      <c r="G11" s="71" t="s">
        <v>11</v>
      </c>
      <c r="H11" s="71" t="s">
        <v>11</v>
      </c>
      <c r="I11" s="71" t="s">
        <v>11</v>
      </c>
      <c r="J11" s="72" t="s">
        <v>11</v>
      </c>
      <c r="K11" s="73" t="s">
        <v>11</v>
      </c>
      <c r="L11" s="73" t="s">
        <v>11</v>
      </c>
      <c r="M11" s="73" t="s">
        <v>11</v>
      </c>
      <c r="N11" s="71" t="s">
        <v>11</v>
      </c>
      <c r="O11" s="71" t="s">
        <v>11</v>
      </c>
      <c r="P11" s="70" t="s">
        <v>11</v>
      </c>
      <c r="Q11" s="73" t="s">
        <v>11</v>
      </c>
      <c r="R11" s="24"/>
    </row>
    <row r="12" spans="1:22" x14ac:dyDescent="0.25">
      <c r="A12" s="19">
        <v>1977</v>
      </c>
      <c r="B12" s="70" t="s">
        <v>11</v>
      </c>
      <c r="C12" s="71" t="s">
        <v>11</v>
      </c>
      <c r="D12" s="70" t="s">
        <v>11</v>
      </c>
      <c r="E12" s="71" t="s">
        <v>11</v>
      </c>
      <c r="F12" s="71" t="s">
        <v>11</v>
      </c>
      <c r="G12" s="71" t="s">
        <v>11</v>
      </c>
      <c r="H12" s="71" t="s">
        <v>11</v>
      </c>
      <c r="I12" s="71" t="s">
        <v>11</v>
      </c>
      <c r="J12" s="72" t="s">
        <v>11</v>
      </c>
      <c r="K12" s="73" t="s">
        <v>11</v>
      </c>
      <c r="L12" s="73" t="s">
        <v>11</v>
      </c>
      <c r="M12" s="73" t="s">
        <v>11</v>
      </c>
      <c r="N12" s="71" t="s">
        <v>11</v>
      </c>
      <c r="O12" s="71" t="s">
        <v>11</v>
      </c>
      <c r="P12" s="70" t="s">
        <v>11</v>
      </c>
      <c r="Q12" s="73" t="s">
        <v>11</v>
      </c>
      <c r="R12" s="24"/>
    </row>
    <row r="13" spans="1:22" x14ac:dyDescent="0.25">
      <c r="A13" s="19">
        <v>1978</v>
      </c>
      <c r="B13" s="70" t="s">
        <v>11</v>
      </c>
      <c r="C13" s="71" t="s">
        <v>11</v>
      </c>
      <c r="D13" s="70" t="s">
        <v>11</v>
      </c>
      <c r="E13" s="71" t="s">
        <v>11</v>
      </c>
      <c r="F13" s="71" t="s">
        <v>11</v>
      </c>
      <c r="G13" s="71" t="s">
        <v>11</v>
      </c>
      <c r="H13" s="71" t="s">
        <v>11</v>
      </c>
      <c r="I13" s="71" t="s">
        <v>11</v>
      </c>
      <c r="J13" s="72" t="s">
        <v>11</v>
      </c>
      <c r="K13" s="73" t="s">
        <v>11</v>
      </c>
      <c r="L13" s="73" t="s">
        <v>11</v>
      </c>
      <c r="M13" s="73" t="s">
        <v>11</v>
      </c>
      <c r="N13" s="71" t="s">
        <v>11</v>
      </c>
      <c r="O13" s="71" t="s">
        <v>11</v>
      </c>
      <c r="P13" s="70" t="s">
        <v>11</v>
      </c>
      <c r="Q13" s="73" t="s">
        <v>11</v>
      </c>
      <c r="R13" s="24"/>
    </row>
    <row r="14" spans="1:22" x14ac:dyDescent="0.25">
      <c r="A14" s="19">
        <v>1979</v>
      </c>
      <c r="B14" s="70" t="s">
        <v>11</v>
      </c>
      <c r="C14" s="71" t="s">
        <v>11</v>
      </c>
      <c r="D14" s="70" t="s">
        <v>11</v>
      </c>
      <c r="E14" s="71" t="s">
        <v>11</v>
      </c>
      <c r="F14" s="71" t="s">
        <v>11</v>
      </c>
      <c r="G14" s="71" t="s">
        <v>11</v>
      </c>
      <c r="H14" s="71" t="s">
        <v>11</v>
      </c>
      <c r="I14" s="71" t="s">
        <v>11</v>
      </c>
      <c r="J14" s="72" t="s">
        <v>11</v>
      </c>
      <c r="K14" s="73" t="s">
        <v>11</v>
      </c>
      <c r="L14" s="73" t="s">
        <v>11</v>
      </c>
      <c r="M14" s="73" t="s">
        <v>11</v>
      </c>
      <c r="N14" s="71" t="s">
        <v>11</v>
      </c>
      <c r="O14" s="71" t="s">
        <v>11</v>
      </c>
      <c r="P14" s="70" t="s">
        <v>11</v>
      </c>
      <c r="Q14" s="73" t="s">
        <v>11</v>
      </c>
      <c r="R14" s="24"/>
    </row>
    <row r="15" spans="1:22" x14ac:dyDescent="0.25">
      <c r="A15" s="19">
        <v>1980</v>
      </c>
      <c r="B15" s="70" t="s">
        <v>11</v>
      </c>
      <c r="C15" s="71" t="s">
        <v>11</v>
      </c>
      <c r="D15" s="70" t="s">
        <v>11</v>
      </c>
      <c r="E15" s="71" t="s">
        <v>11</v>
      </c>
      <c r="F15" s="71" t="s">
        <v>11</v>
      </c>
      <c r="G15" s="71" t="s">
        <v>11</v>
      </c>
      <c r="H15" s="71" t="s">
        <v>11</v>
      </c>
      <c r="I15" s="71" t="s">
        <v>11</v>
      </c>
      <c r="J15" s="72" t="s">
        <v>11</v>
      </c>
      <c r="K15" s="73" t="s">
        <v>11</v>
      </c>
      <c r="L15" s="73" t="s">
        <v>11</v>
      </c>
      <c r="M15" s="73" t="s">
        <v>11</v>
      </c>
      <c r="N15" s="71" t="s">
        <v>11</v>
      </c>
      <c r="O15" s="71" t="s">
        <v>11</v>
      </c>
      <c r="P15" s="70" t="s">
        <v>11</v>
      </c>
      <c r="Q15" s="73" t="s">
        <v>11</v>
      </c>
      <c r="R15" s="24"/>
    </row>
    <row r="16" spans="1:22" x14ac:dyDescent="0.25">
      <c r="A16" s="25">
        <v>1981</v>
      </c>
      <c r="B16" s="76" t="s">
        <v>11</v>
      </c>
      <c r="C16" s="77" t="s">
        <v>11</v>
      </c>
      <c r="D16" s="76" t="s">
        <v>11</v>
      </c>
      <c r="E16" s="77" t="s">
        <v>11</v>
      </c>
      <c r="F16" s="77" t="s">
        <v>11</v>
      </c>
      <c r="G16" s="77" t="s">
        <v>11</v>
      </c>
      <c r="H16" s="77" t="s">
        <v>11</v>
      </c>
      <c r="I16" s="77" t="s">
        <v>11</v>
      </c>
      <c r="J16" s="78" t="s">
        <v>11</v>
      </c>
      <c r="K16" s="79" t="s">
        <v>11</v>
      </c>
      <c r="L16" s="79" t="s">
        <v>11</v>
      </c>
      <c r="M16" s="79" t="s">
        <v>11</v>
      </c>
      <c r="N16" s="77" t="s">
        <v>11</v>
      </c>
      <c r="O16" s="77" t="s">
        <v>11</v>
      </c>
      <c r="P16" s="76" t="s">
        <v>11</v>
      </c>
      <c r="Q16" s="79" t="s">
        <v>11</v>
      </c>
      <c r="R16" s="24"/>
    </row>
    <row r="17" spans="1:18" x14ac:dyDescent="0.25">
      <c r="A17" s="25">
        <v>1982</v>
      </c>
      <c r="B17" s="76">
        <v>9.9057660171929643E-2</v>
      </c>
      <c r="C17" s="27">
        <v>9</v>
      </c>
      <c r="D17" s="26">
        <f t="shared" ref="D17:D45" si="0">+B17-B17*(C17/100)</f>
        <v>9.014247075645597E-2</v>
      </c>
      <c r="E17" s="27">
        <v>12.655465353913275</v>
      </c>
      <c r="F17" s="27">
        <f t="shared" ref="F17:F45" si="1">+(D17-D17*(E17)/100)</f>
        <v>7.8734521600711274E-2</v>
      </c>
      <c r="G17" s="27">
        <v>14</v>
      </c>
      <c r="H17" s="27">
        <f>F17-(F17*G17/100)</f>
        <v>6.7711688576611695E-2</v>
      </c>
      <c r="I17" s="27">
        <v>45</v>
      </c>
      <c r="J17" s="28">
        <f t="shared" ref="J17:J45" si="2">100-(K17/B17*100)</f>
        <v>62.4042919522849</v>
      </c>
      <c r="K17" s="29">
        <f>+H17-H17*I17/100</f>
        <v>3.7241428717136427E-2</v>
      </c>
      <c r="L17" s="29">
        <f t="shared" ref="L17:L46" si="3">+(K17/365)*16</f>
        <v>1.6325009848607748E-3</v>
      </c>
      <c r="M17" s="29">
        <f t="shared" ref="M17:M37" si="4">+L17*28.3495</f>
        <v>4.6280586670310535E-2</v>
      </c>
      <c r="N17" s="27">
        <v>76</v>
      </c>
      <c r="O17" s="27">
        <v>124.5</v>
      </c>
      <c r="P17" s="26">
        <f t="shared" ref="P17:P45" si="5">+Q17*N17</f>
        <v>2.8251603107980729E-2</v>
      </c>
      <c r="Q17" s="79">
        <f t="shared" ref="Q17:Q45" si="6">+M17/O17</f>
        <v>3.7173161984185171E-4</v>
      </c>
      <c r="R17" s="24"/>
    </row>
    <row r="18" spans="1:18" x14ac:dyDescent="0.25">
      <c r="A18" s="25">
        <v>1983</v>
      </c>
      <c r="B18" s="76">
        <v>9.8161813347445878E-2</v>
      </c>
      <c r="C18" s="27">
        <v>9</v>
      </c>
      <c r="D18" s="26">
        <f t="shared" si="0"/>
        <v>8.9327250146175749E-2</v>
      </c>
      <c r="E18" s="27">
        <v>12.655465353913275</v>
      </c>
      <c r="F18" s="27">
        <f t="shared" si="1"/>
        <v>7.8022470952323036E-2</v>
      </c>
      <c r="G18" s="27">
        <v>14</v>
      </c>
      <c r="H18" s="27">
        <f t="shared" ref="H18:H51" si="7">F18-(F18*G18/100)</f>
        <v>6.7099325018997819E-2</v>
      </c>
      <c r="I18" s="27">
        <v>45</v>
      </c>
      <c r="J18" s="28">
        <f t="shared" si="2"/>
        <v>62.404291952284879</v>
      </c>
      <c r="K18" s="29">
        <f t="shared" ref="K18:K51" si="8">+H18-H18*I18/100</f>
        <v>3.6904628760448803E-2</v>
      </c>
      <c r="L18" s="29">
        <f t="shared" si="3"/>
        <v>1.6177371511429612E-3</v>
      </c>
      <c r="M18" s="29">
        <f t="shared" si="4"/>
        <v>4.5862039366327378E-2</v>
      </c>
      <c r="N18" s="27">
        <v>76</v>
      </c>
      <c r="O18" s="27">
        <v>124.5</v>
      </c>
      <c r="P18" s="26">
        <f t="shared" si="5"/>
        <v>2.7996104352135589E-2</v>
      </c>
      <c r="Q18" s="79">
        <f t="shared" si="6"/>
        <v>3.6836979410704722E-4</v>
      </c>
      <c r="R18" s="24"/>
    </row>
    <row r="19" spans="1:18" x14ac:dyDescent="0.25">
      <c r="A19" s="25">
        <v>1984</v>
      </c>
      <c r="B19" s="76">
        <v>0.14047083114729128</v>
      </c>
      <c r="C19" s="27">
        <v>9</v>
      </c>
      <c r="D19" s="26">
        <f t="shared" si="0"/>
        <v>0.12782845634403506</v>
      </c>
      <c r="E19" s="27">
        <v>12.655465353913275</v>
      </c>
      <c r="F19" s="27">
        <f t="shared" si="1"/>
        <v>0.11165117033897354</v>
      </c>
      <c r="G19" s="27">
        <v>14</v>
      </c>
      <c r="H19" s="27">
        <f t="shared" si="7"/>
        <v>9.6020006491517235E-2</v>
      </c>
      <c r="I19" s="27">
        <v>45</v>
      </c>
      <c r="J19" s="28">
        <f t="shared" si="2"/>
        <v>62.404291952284893</v>
      </c>
      <c r="K19" s="29">
        <f t="shared" si="8"/>
        <v>5.2811003570334483E-2</v>
      </c>
      <c r="L19" s="29">
        <f t="shared" si="3"/>
        <v>2.3150028962338402E-3</v>
      </c>
      <c r="M19" s="29">
        <f t="shared" si="4"/>
        <v>6.5629174606781249E-2</v>
      </c>
      <c r="N19" s="27">
        <v>76</v>
      </c>
      <c r="O19" s="27">
        <v>124.5</v>
      </c>
      <c r="P19" s="26">
        <f t="shared" si="5"/>
        <v>4.0062789318195784E-2</v>
      </c>
      <c r="Q19" s="79">
        <f t="shared" si="6"/>
        <v>5.2714196471310244E-4</v>
      </c>
      <c r="R19" s="24"/>
    </row>
    <row r="20" spans="1:18" x14ac:dyDescent="0.25">
      <c r="A20" s="25">
        <v>1985</v>
      </c>
      <c r="B20" s="76">
        <v>0.18157724790955526</v>
      </c>
      <c r="C20" s="27">
        <v>9</v>
      </c>
      <c r="D20" s="26">
        <f t="shared" si="0"/>
        <v>0.16523529559769529</v>
      </c>
      <c r="E20" s="27">
        <v>12.655465353913275</v>
      </c>
      <c r="F20" s="27">
        <f t="shared" si="1"/>
        <v>0.14432400001089277</v>
      </c>
      <c r="G20" s="27">
        <v>14</v>
      </c>
      <c r="H20" s="27">
        <f t="shared" si="7"/>
        <v>0.12411864000936779</v>
      </c>
      <c r="I20" s="27">
        <v>45</v>
      </c>
      <c r="J20" s="28">
        <f t="shared" si="2"/>
        <v>62.404291952284893</v>
      </c>
      <c r="K20" s="29">
        <f t="shared" si="8"/>
        <v>6.826525200515228E-2</v>
      </c>
      <c r="L20" s="29">
        <f t="shared" si="3"/>
        <v>2.9924494029655792E-3</v>
      </c>
      <c r="M20" s="29">
        <f t="shared" si="4"/>
        <v>8.4834444349372679E-2</v>
      </c>
      <c r="N20" s="27">
        <v>76</v>
      </c>
      <c r="O20" s="27">
        <v>124.5</v>
      </c>
      <c r="P20" s="26">
        <f t="shared" si="5"/>
        <v>5.1786488116886131E-2</v>
      </c>
      <c r="Q20" s="79">
        <f t="shared" si="6"/>
        <v>6.8140115943271225E-4</v>
      </c>
      <c r="R20" s="24"/>
    </row>
    <row r="21" spans="1:18" x14ac:dyDescent="0.25">
      <c r="A21" s="19">
        <v>1986</v>
      </c>
      <c r="B21" s="70">
        <v>0.20527652077074274</v>
      </c>
      <c r="C21" s="21">
        <v>9</v>
      </c>
      <c r="D21" s="20">
        <f t="shared" si="0"/>
        <v>0.18680163390137589</v>
      </c>
      <c r="E21" s="21">
        <v>12.655465353913275</v>
      </c>
      <c r="F21" s="21">
        <f t="shared" si="1"/>
        <v>0.16316101784244336</v>
      </c>
      <c r="G21" s="21">
        <v>14</v>
      </c>
      <c r="H21" s="38">
        <f t="shared" si="7"/>
        <v>0.14031847534450129</v>
      </c>
      <c r="I21" s="38">
        <v>45</v>
      </c>
      <c r="J21" s="39">
        <f t="shared" si="2"/>
        <v>62.404291952284886</v>
      </c>
      <c r="K21" s="40">
        <f t="shared" si="8"/>
        <v>7.7175161439475712E-2</v>
      </c>
      <c r="L21" s="23">
        <f t="shared" si="3"/>
        <v>3.3830207754290721E-3</v>
      </c>
      <c r="M21" s="23">
        <f t="shared" si="4"/>
        <v>9.5906947473026471E-2</v>
      </c>
      <c r="N21" s="21">
        <v>76</v>
      </c>
      <c r="O21" s="21">
        <v>124.5</v>
      </c>
      <c r="P21" s="20">
        <f t="shared" si="5"/>
        <v>5.8545606489558324E-2</v>
      </c>
      <c r="Q21" s="73">
        <f t="shared" si="6"/>
        <v>7.7033692749418849E-4</v>
      </c>
      <c r="R21" s="24"/>
    </row>
    <row r="22" spans="1:18" x14ac:dyDescent="0.25">
      <c r="A22" s="19">
        <v>1987</v>
      </c>
      <c r="B22" s="70">
        <v>0.28212055814566483</v>
      </c>
      <c r="C22" s="21">
        <v>9</v>
      </c>
      <c r="D22" s="20">
        <f t="shared" si="0"/>
        <v>0.25672970791255501</v>
      </c>
      <c r="E22" s="21">
        <v>12.655465353913275</v>
      </c>
      <c r="F22" s="21">
        <f t="shared" si="1"/>
        <v>0.22423936867447886</v>
      </c>
      <c r="G22" s="21">
        <v>14</v>
      </c>
      <c r="H22" s="38">
        <f t="shared" si="7"/>
        <v>0.19284585706005181</v>
      </c>
      <c r="I22" s="38">
        <v>45</v>
      </c>
      <c r="J22" s="39">
        <f t="shared" si="2"/>
        <v>62.404291952284893</v>
      </c>
      <c r="K22" s="40">
        <f t="shared" si="8"/>
        <v>0.1060652213830285</v>
      </c>
      <c r="L22" s="23">
        <f t="shared" si="3"/>
        <v>4.6494343619957702E-3</v>
      </c>
      <c r="M22" s="23">
        <f t="shared" si="4"/>
        <v>0.13180913944539907</v>
      </c>
      <c r="N22" s="21">
        <v>76</v>
      </c>
      <c r="O22" s="21">
        <v>124.5</v>
      </c>
      <c r="P22" s="20">
        <f t="shared" si="5"/>
        <v>8.0461803998797821E-2</v>
      </c>
      <c r="Q22" s="73">
        <f t="shared" si="6"/>
        <v>1.0587079473526029E-3</v>
      </c>
      <c r="R22" s="24"/>
    </row>
    <row r="23" spans="1:18" x14ac:dyDescent="0.25">
      <c r="A23" s="19">
        <v>1988</v>
      </c>
      <c r="B23" s="70">
        <v>0.34364401418653917</v>
      </c>
      <c r="C23" s="21">
        <v>9</v>
      </c>
      <c r="D23" s="20">
        <f t="shared" si="0"/>
        <v>0.31271605290975063</v>
      </c>
      <c r="E23" s="21">
        <v>12.655465353913275</v>
      </c>
      <c r="F23" s="21">
        <f t="shared" si="1"/>
        <v>0.27314038117763206</v>
      </c>
      <c r="G23" s="21">
        <v>14</v>
      </c>
      <c r="H23" s="38">
        <f t="shared" si="7"/>
        <v>0.23490072781276358</v>
      </c>
      <c r="I23" s="38">
        <v>45</v>
      </c>
      <c r="J23" s="39">
        <f t="shared" si="2"/>
        <v>62.404291952284886</v>
      </c>
      <c r="K23" s="40">
        <f t="shared" si="8"/>
        <v>0.12919540029701998</v>
      </c>
      <c r="L23" s="23">
        <f t="shared" si="3"/>
        <v>5.6633600130200539E-3</v>
      </c>
      <c r="M23" s="23">
        <f t="shared" si="4"/>
        <v>0.16055342468911202</v>
      </c>
      <c r="N23" s="21">
        <v>76</v>
      </c>
      <c r="O23" s="21">
        <v>124.5</v>
      </c>
      <c r="P23" s="20">
        <f t="shared" si="5"/>
        <v>9.8008516276084451E-2</v>
      </c>
      <c r="Q23" s="73">
        <f t="shared" si="6"/>
        <v>1.2895857404747954E-3</v>
      </c>
      <c r="R23" s="24"/>
    </row>
    <row r="24" spans="1:18" x14ac:dyDescent="0.25">
      <c r="A24" s="19">
        <v>1989</v>
      </c>
      <c r="B24" s="70">
        <v>0.47732476308107807</v>
      </c>
      <c r="C24" s="21">
        <v>9</v>
      </c>
      <c r="D24" s="20">
        <f t="shared" si="0"/>
        <v>0.43436553440378106</v>
      </c>
      <c r="E24" s="21">
        <v>12.655465353913275</v>
      </c>
      <c r="F24" s="21">
        <f t="shared" si="1"/>
        <v>0.37939455468797029</v>
      </c>
      <c r="G24" s="21">
        <v>14</v>
      </c>
      <c r="H24" s="38">
        <f t="shared" si="7"/>
        <v>0.32627931703165447</v>
      </c>
      <c r="I24" s="38">
        <v>45</v>
      </c>
      <c r="J24" s="39">
        <f t="shared" si="2"/>
        <v>62.404291952284886</v>
      </c>
      <c r="K24" s="40">
        <f t="shared" si="8"/>
        <v>0.17945362436740997</v>
      </c>
      <c r="L24" s="23">
        <f t="shared" si="3"/>
        <v>7.8664602462426292E-3</v>
      </c>
      <c r="M24" s="23">
        <f t="shared" si="4"/>
        <v>0.22301021475085542</v>
      </c>
      <c r="N24" s="21">
        <v>76</v>
      </c>
      <c r="O24" s="21">
        <v>124.5</v>
      </c>
      <c r="P24" s="20">
        <f t="shared" si="5"/>
        <v>0.13613474956678726</v>
      </c>
      <c r="Q24" s="73">
        <f t="shared" si="6"/>
        <v>1.791246704826148E-3</v>
      </c>
      <c r="R24" s="24"/>
    </row>
    <row r="25" spans="1:18" x14ac:dyDescent="0.25">
      <c r="A25" s="19">
        <v>1990</v>
      </c>
      <c r="B25" s="70">
        <v>0.48007453408600254</v>
      </c>
      <c r="C25" s="21">
        <v>9</v>
      </c>
      <c r="D25" s="20">
        <f t="shared" si="0"/>
        <v>0.4368678260182623</v>
      </c>
      <c r="E25" s="21">
        <v>12.655465353913275</v>
      </c>
      <c r="F25" s="21">
        <f t="shared" si="1"/>
        <v>0.381580169654127</v>
      </c>
      <c r="G25" s="21">
        <v>14</v>
      </c>
      <c r="H25" s="38">
        <f t="shared" si="7"/>
        <v>0.32815894590254924</v>
      </c>
      <c r="I25" s="38">
        <v>45</v>
      </c>
      <c r="J25" s="39">
        <f t="shared" si="2"/>
        <v>62.404291952284893</v>
      </c>
      <c r="K25" s="40">
        <f t="shared" si="8"/>
        <v>0.18048742024640207</v>
      </c>
      <c r="L25" s="23">
        <f t="shared" si="3"/>
        <v>7.9117773258696802E-3</v>
      </c>
      <c r="M25" s="23">
        <f t="shared" si="4"/>
        <v>0.22429493129974248</v>
      </c>
      <c r="N25" s="21">
        <v>76</v>
      </c>
      <c r="O25" s="21">
        <v>124.5</v>
      </c>
      <c r="P25" s="20">
        <f t="shared" si="5"/>
        <v>0.13691899420707174</v>
      </c>
      <c r="Q25" s="73">
        <f t="shared" si="6"/>
        <v>1.8015657132509437E-3</v>
      </c>
      <c r="R25" s="24"/>
    </row>
    <row r="26" spans="1:18" x14ac:dyDescent="0.25">
      <c r="A26" s="25">
        <v>1991</v>
      </c>
      <c r="B26" s="76">
        <v>0.32177523067698127</v>
      </c>
      <c r="C26" s="27">
        <v>9</v>
      </c>
      <c r="D26" s="26">
        <f t="shared" si="0"/>
        <v>0.29281545991605296</v>
      </c>
      <c r="E26" s="27">
        <v>12.6554653539133</v>
      </c>
      <c r="F26" s="27">
        <f t="shared" si="1"/>
        <v>0.25575830083547502</v>
      </c>
      <c r="G26" s="27">
        <v>14</v>
      </c>
      <c r="H26" s="27">
        <f t="shared" si="7"/>
        <v>0.21995213871850852</v>
      </c>
      <c r="I26" s="27">
        <v>45</v>
      </c>
      <c r="J26" s="28">
        <f t="shared" si="2"/>
        <v>62.404291952284893</v>
      </c>
      <c r="K26" s="29">
        <f t="shared" si="8"/>
        <v>0.12097367629517969</v>
      </c>
      <c r="L26" s="29">
        <f t="shared" si="3"/>
        <v>5.3029556732133564E-3</v>
      </c>
      <c r="M26" s="29">
        <f t="shared" si="4"/>
        <v>0.15033614185776203</v>
      </c>
      <c r="N26" s="27">
        <v>76</v>
      </c>
      <c r="O26" s="27">
        <v>124.5</v>
      </c>
      <c r="P26" s="26">
        <f t="shared" si="5"/>
        <v>9.177146008987884E-2</v>
      </c>
      <c r="Q26" s="79">
        <f t="shared" si="6"/>
        <v>1.2075192117089321E-3</v>
      </c>
      <c r="R26" s="24"/>
    </row>
    <row r="27" spans="1:18" x14ac:dyDescent="0.25">
      <c r="A27" s="25">
        <v>1992</v>
      </c>
      <c r="B27" s="76">
        <v>0.5123749268569916</v>
      </c>
      <c r="C27" s="27">
        <v>9</v>
      </c>
      <c r="D27" s="26">
        <f t="shared" si="0"/>
        <v>0.46626118343986234</v>
      </c>
      <c r="E27" s="27">
        <v>12.655465353913275</v>
      </c>
      <c r="F27" s="27">
        <f t="shared" si="1"/>
        <v>0.40725366091088455</v>
      </c>
      <c r="G27" s="27">
        <v>14</v>
      </c>
      <c r="H27" s="27">
        <f t="shared" si="7"/>
        <v>0.3502381483833607</v>
      </c>
      <c r="I27" s="27">
        <v>45</v>
      </c>
      <c r="J27" s="28">
        <f t="shared" si="2"/>
        <v>62.404291952284893</v>
      </c>
      <c r="K27" s="29">
        <f t="shared" si="8"/>
        <v>0.19263098161084838</v>
      </c>
      <c r="L27" s="29">
        <f t="shared" si="3"/>
        <v>8.4440978240371885E-3</v>
      </c>
      <c r="M27" s="29">
        <f t="shared" si="4"/>
        <v>0.23938595126254228</v>
      </c>
      <c r="N27" s="27">
        <v>76</v>
      </c>
      <c r="O27" s="27">
        <v>124.5</v>
      </c>
      <c r="P27" s="26">
        <f t="shared" si="5"/>
        <v>0.14613118310002582</v>
      </c>
      <c r="Q27" s="79">
        <f t="shared" si="6"/>
        <v>1.9227787250003397E-3</v>
      </c>
      <c r="R27" s="24"/>
    </row>
    <row r="28" spans="1:18" x14ac:dyDescent="0.25">
      <c r="A28" s="25">
        <v>1993</v>
      </c>
      <c r="B28" s="76">
        <v>0.51712829232867763</v>
      </c>
      <c r="C28" s="27">
        <v>9</v>
      </c>
      <c r="D28" s="26">
        <f t="shared" si="0"/>
        <v>0.47058674601909667</v>
      </c>
      <c r="E28" s="27">
        <v>12.655465353913275</v>
      </c>
      <c r="F28" s="27">
        <f t="shared" si="1"/>
        <v>0.411031803416542</v>
      </c>
      <c r="G28" s="27">
        <v>14</v>
      </c>
      <c r="H28" s="27">
        <f t="shared" si="7"/>
        <v>0.35348735093822614</v>
      </c>
      <c r="I28" s="27">
        <v>45</v>
      </c>
      <c r="J28" s="28">
        <f t="shared" si="2"/>
        <v>62.404291952284886</v>
      </c>
      <c r="K28" s="29">
        <f t="shared" si="8"/>
        <v>0.19441804301602439</v>
      </c>
      <c r="L28" s="29">
        <f t="shared" si="3"/>
        <v>8.5224347623462753E-3</v>
      </c>
      <c r="M28" s="29">
        <f t="shared" si="4"/>
        <v>0.24160676429513572</v>
      </c>
      <c r="N28" s="27">
        <v>76</v>
      </c>
      <c r="O28" s="27">
        <v>124.5</v>
      </c>
      <c r="P28" s="26">
        <f t="shared" si="5"/>
        <v>0.1474868601319704</v>
      </c>
      <c r="Q28" s="79">
        <f t="shared" si="6"/>
        <v>1.9406165806838212E-3</v>
      </c>
      <c r="R28" s="24"/>
    </row>
    <row r="29" spans="1:18" x14ac:dyDescent="0.25">
      <c r="A29" s="25">
        <v>1994</v>
      </c>
      <c r="B29" s="76">
        <v>0.51109245072807064</v>
      </c>
      <c r="C29" s="27">
        <v>9</v>
      </c>
      <c r="D29" s="26">
        <f t="shared" si="0"/>
        <v>0.46509413016254431</v>
      </c>
      <c r="E29" s="27">
        <v>12.655465353913275</v>
      </c>
      <c r="F29" s="27">
        <f t="shared" si="1"/>
        <v>0.40623430365673918</v>
      </c>
      <c r="G29" s="27">
        <v>14</v>
      </c>
      <c r="H29" s="27">
        <f t="shared" si="7"/>
        <v>0.34936150114479569</v>
      </c>
      <c r="I29" s="27">
        <v>45</v>
      </c>
      <c r="J29" s="28">
        <f t="shared" si="2"/>
        <v>62.404291952284893</v>
      </c>
      <c r="K29" s="29">
        <f t="shared" si="8"/>
        <v>0.19214882562963764</v>
      </c>
      <c r="L29" s="29">
        <f t="shared" si="3"/>
        <v>8.4229622193813768E-3</v>
      </c>
      <c r="M29" s="29">
        <f t="shared" si="4"/>
        <v>0.23878676743835234</v>
      </c>
      <c r="N29" s="27">
        <v>76</v>
      </c>
      <c r="O29" s="27">
        <v>124.5</v>
      </c>
      <c r="P29" s="26">
        <f t="shared" si="5"/>
        <v>0.14576541626758857</v>
      </c>
      <c r="Q29" s="79">
        <f t="shared" si="6"/>
        <v>1.9179660035209022E-3</v>
      </c>
      <c r="R29" s="24"/>
    </row>
    <row r="30" spans="1:18" x14ac:dyDescent="0.25">
      <c r="A30" s="25">
        <v>1995</v>
      </c>
      <c r="B30" s="76">
        <v>0.50839879481686845</v>
      </c>
      <c r="C30" s="27">
        <v>9</v>
      </c>
      <c r="D30" s="26">
        <f t="shared" si="0"/>
        <v>0.46264290328335028</v>
      </c>
      <c r="E30" s="27">
        <v>12.655465353913275</v>
      </c>
      <c r="F30" s="27">
        <f t="shared" si="1"/>
        <v>0.40409329094598739</v>
      </c>
      <c r="G30" s="27">
        <v>14</v>
      </c>
      <c r="H30" s="27">
        <f t="shared" si="7"/>
        <v>0.34752023021354916</v>
      </c>
      <c r="I30" s="27">
        <v>45</v>
      </c>
      <c r="J30" s="28">
        <f t="shared" si="2"/>
        <v>62.404291952284893</v>
      </c>
      <c r="K30" s="29">
        <f t="shared" si="8"/>
        <v>0.19113612661745202</v>
      </c>
      <c r="L30" s="29">
        <f t="shared" si="3"/>
        <v>8.3785699339157058E-3</v>
      </c>
      <c r="M30" s="29">
        <f t="shared" si="4"/>
        <v>0.23752826834154328</v>
      </c>
      <c r="N30" s="27">
        <v>76</v>
      </c>
      <c r="O30" s="27">
        <v>124.5</v>
      </c>
      <c r="P30" s="26">
        <f t="shared" si="5"/>
        <v>0.14499717585507862</v>
      </c>
      <c r="Q30" s="79">
        <f t="shared" si="6"/>
        <v>1.9078575770405083E-3</v>
      </c>
      <c r="R30" s="24"/>
    </row>
    <row r="31" spans="1:18" x14ac:dyDescent="0.25">
      <c r="A31" s="19">
        <v>1996</v>
      </c>
      <c r="B31" s="70">
        <v>0.45716471066166792</v>
      </c>
      <c r="C31" s="21">
        <v>9</v>
      </c>
      <c r="D31" s="20">
        <f t="shared" si="0"/>
        <v>0.41601988670211781</v>
      </c>
      <c r="E31" s="21">
        <v>12.655465353913275</v>
      </c>
      <c r="F31" s="21">
        <f t="shared" si="1"/>
        <v>0.36337063407514203</v>
      </c>
      <c r="G31" s="21">
        <v>14</v>
      </c>
      <c r="H31" s="38">
        <f t="shared" si="7"/>
        <v>0.31249874530462213</v>
      </c>
      <c r="I31" s="38">
        <v>45</v>
      </c>
      <c r="J31" s="39">
        <f t="shared" si="2"/>
        <v>62.404291952284893</v>
      </c>
      <c r="K31" s="40">
        <f t="shared" si="8"/>
        <v>0.17187430991754218</v>
      </c>
      <c r="L31" s="23">
        <f t="shared" si="3"/>
        <v>7.5342163251525341E-3</v>
      </c>
      <c r="M31" s="23">
        <f t="shared" si="4"/>
        <v>0.21359126570991177</v>
      </c>
      <c r="N31" s="21">
        <v>76</v>
      </c>
      <c r="O31" s="21">
        <v>124.5</v>
      </c>
      <c r="P31" s="20">
        <f t="shared" si="5"/>
        <v>0.1303850296703076</v>
      </c>
      <c r="Q31" s="73">
        <f t="shared" si="6"/>
        <v>1.715592495661942E-3</v>
      </c>
      <c r="R31" s="24"/>
    </row>
    <row r="32" spans="1:18" x14ac:dyDescent="0.25">
      <c r="A32" s="19">
        <v>1997</v>
      </c>
      <c r="B32" s="70">
        <v>0.52263396523421479</v>
      </c>
      <c r="C32" s="21">
        <v>9</v>
      </c>
      <c r="D32" s="20">
        <f t="shared" si="0"/>
        <v>0.47559690836313545</v>
      </c>
      <c r="E32" s="21">
        <v>12.655465353913275</v>
      </c>
      <c r="F32" s="21">
        <f t="shared" si="1"/>
        <v>0.41540790640095615</v>
      </c>
      <c r="G32" s="21">
        <v>14</v>
      </c>
      <c r="H32" s="38">
        <f t="shared" si="7"/>
        <v>0.3572507995048223</v>
      </c>
      <c r="I32" s="38">
        <v>45</v>
      </c>
      <c r="J32" s="39">
        <f t="shared" si="2"/>
        <v>62.404291952284893</v>
      </c>
      <c r="K32" s="40">
        <f t="shared" si="8"/>
        <v>0.19648793972765227</v>
      </c>
      <c r="L32" s="23">
        <f t="shared" si="3"/>
        <v>8.61316996066421E-3</v>
      </c>
      <c r="M32" s="23">
        <f t="shared" si="4"/>
        <v>0.24417906179985002</v>
      </c>
      <c r="N32" s="21">
        <v>76</v>
      </c>
      <c r="O32" s="21">
        <v>124.5</v>
      </c>
      <c r="P32" s="20">
        <f t="shared" si="5"/>
        <v>0.1490570979661735</v>
      </c>
      <c r="Q32" s="73">
        <f t="shared" si="6"/>
        <v>1.9612776048180723E-3</v>
      </c>
      <c r="R32" s="24"/>
    </row>
    <row r="33" spans="1:18" x14ac:dyDescent="0.25">
      <c r="A33" s="19">
        <v>1998</v>
      </c>
      <c r="B33" s="70">
        <v>0.52931426333230713</v>
      </c>
      <c r="C33" s="21">
        <v>9</v>
      </c>
      <c r="D33" s="20">
        <f t="shared" si="0"/>
        <v>0.4816759796323995</v>
      </c>
      <c r="E33" s="21">
        <v>12.655465353913275</v>
      </c>
      <c r="F33" s="21">
        <f t="shared" si="1"/>
        <v>0.42071764291189884</v>
      </c>
      <c r="G33" s="21">
        <v>14</v>
      </c>
      <c r="H33" s="38">
        <f t="shared" si="7"/>
        <v>0.36181717290423299</v>
      </c>
      <c r="I33" s="38">
        <v>45</v>
      </c>
      <c r="J33" s="39">
        <f t="shared" si="2"/>
        <v>62.404291952284893</v>
      </c>
      <c r="K33" s="40">
        <f t="shared" si="8"/>
        <v>0.19899944509732814</v>
      </c>
      <c r="L33" s="23">
        <f t="shared" si="3"/>
        <v>8.7232633467321918E-3</v>
      </c>
      <c r="M33" s="23">
        <f t="shared" si="4"/>
        <v>0.24730015424818427</v>
      </c>
      <c r="N33" s="21">
        <v>76</v>
      </c>
      <c r="O33" s="21">
        <v>124.5</v>
      </c>
      <c r="P33" s="20">
        <f t="shared" si="5"/>
        <v>0.15096234315551812</v>
      </c>
      <c r="Q33" s="73">
        <f t="shared" si="6"/>
        <v>1.9863466204673437E-3</v>
      </c>
      <c r="R33" s="24"/>
    </row>
    <row r="34" spans="1:18" x14ac:dyDescent="0.25">
      <c r="A34" s="19">
        <v>1999</v>
      </c>
      <c r="B34" s="70">
        <v>0.516157027336687</v>
      </c>
      <c r="C34" s="21">
        <v>9</v>
      </c>
      <c r="D34" s="20">
        <f t="shared" si="0"/>
        <v>0.46970289487638517</v>
      </c>
      <c r="E34" s="21">
        <v>12.655465353913275</v>
      </c>
      <c r="F34" s="21">
        <f t="shared" si="1"/>
        <v>0.41025980774897652</v>
      </c>
      <c r="G34" s="21">
        <v>14</v>
      </c>
      <c r="H34" s="38">
        <f t="shared" si="7"/>
        <v>0.35282343466411981</v>
      </c>
      <c r="I34" s="38">
        <v>45</v>
      </c>
      <c r="J34" s="39">
        <f t="shared" si="2"/>
        <v>62.404291952284893</v>
      </c>
      <c r="K34" s="40">
        <f t="shared" si="8"/>
        <v>0.19405288906526591</v>
      </c>
      <c r="L34" s="23">
        <f t="shared" si="3"/>
        <v>8.5064280138198757E-3</v>
      </c>
      <c r="M34" s="23">
        <f t="shared" si="4"/>
        <v>0.24115298097778656</v>
      </c>
      <c r="N34" s="21">
        <v>76</v>
      </c>
      <c r="O34" s="21">
        <v>124.5</v>
      </c>
      <c r="P34" s="20">
        <f t="shared" si="5"/>
        <v>0.14720985184186169</v>
      </c>
      <c r="Q34" s="73">
        <f t="shared" si="6"/>
        <v>1.9369717347613379E-3</v>
      </c>
      <c r="R34" s="24"/>
    </row>
    <row r="35" spans="1:18" x14ac:dyDescent="0.25">
      <c r="A35" s="19">
        <v>2000</v>
      </c>
      <c r="B35" s="70">
        <v>0.56418560479487234</v>
      </c>
      <c r="C35" s="21">
        <v>9</v>
      </c>
      <c r="D35" s="20">
        <f t="shared" si="0"/>
        <v>0.51340890036333386</v>
      </c>
      <c r="E35" s="21">
        <v>12.655465353913275</v>
      </c>
      <c r="F35" s="21">
        <f t="shared" si="1"/>
        <v>0.44843461485394503</v>
      </c>
      <c r="G35" s="21">
        <v>14</v>
      </c>
      <c r="H35" s="38">
        <f t="shared" si="7"/>
        <v>0.38565376877439272</v>
      </c>
      <c r="I35" s="38">
        <v>45</v>
      </c>
      <c r="J35" s="39">
        <f t="shared" si="2"/>
        <v>62.404291952284893</v>
      </c>
      <c r="K35" s="40">
        <f t="shared" si="8"/>
        <v>0.212109572825916</v>
      </c>
      <c r="L35" s="23">
        <f t="shared" si="3"/>
        <v>9.2979538773004279E-3</v>
      </c>
      <c r="M35" s="23">
        <f t="shared" si="4"/>
        <v>0.26359234344452848</v>
      </c>
      <c r="N35" s="21">
        <v>76</v>
      </c>
      <c r="O35" s="21">
        <v>124.5</v>
      </c>
      <c r="P35" s="20">
        <f t="shared" si="5"/>
        <v>0.16090777591794508</v>
      </c>
      <c r="Q35" s="73">
        <f t="shared" si="6"/>
        <v>2.1172075778676984E-3</v>
      </c>
      <c r="R35" s="24"/>
    </row>
    <row r="36" spans="1:18" x14ac:dyDescent="0.25">
      <c r="A36" s="25">
        <v>2001</v>
      </c>
      <c r="B36" s="76">
        <v>0.44168538478624125</v>
      </c>
      <c r="C36" s="27">
        <v>9</v>
      </c>
      <c r="D36" s="26">
        <f t="shared" si="0"/>
        <v>0.40193370015547952</v>
      </c>
      <c r="E36" s="27">
        <v>12.655465353913275</v>
      </c>
      <c r="F36" s="27">
        <f t="shared" si="1"/>
        <v>0.35106711998660112</v>
      </c>
      <c r="G36" s="27">
        <v>14</v>
      </c>
      <c r="H36" s="27">
        <f t="shared" si="7"/>
        <v>0.30191772318847698</v>
      </c>
      <c r="I36" s="27">
        <v>45</v>
      </c>
      <c r="J36" s="28">
        <f t="shared" si="2"/>
        <v>62.404291952284893</v>
      </c>
      <c r="K36" s="29">
        <f t="shared" si="8"/>
        <v>0.16605474775366233</v>
      </c>
      <c r="L36" s="29">
        <f t="shared" si="3"/>
        <v>7.2791122302975266E-3</v>
      </c>
      <c r="M36" s="29">
        <f t="shared" si="4"/>
        <v>0.20635919217281973</v>
      </c>
      <c r="N36" s="27">
        <v>76</v>
      </c>
      <c r="O36" s="27">
        <v>124.5</v>
      </c>
      <c r="P36" s="26">
        <f t="shared" si="5"/>
        <v>0.12597026992075744</v>
      </c>
      <c r="Q36" s="79">
        <f t="shared" si="6"/>
        <v>1.6575035515889135E-3</v>
      </c>
      <c r="R36" s="24"/>
    </row>
    <row r="37" spans="1:18" x14ac:dyDescent="0.25">
      <c r="A37" s="25">
        <v>2002</v>
      </c>
      <c r="B37" s="76">
        <v>0.37759884227274526</v>
      </c>
      <c r="C37" s="27">
        <v>9</v>
      </c>
      <c r="D37" s="26">
        <f t="shared" si="0"/>
        <v>0.34361494646819818</v>
      </c>
      <c r="E37" s="27">
        <v>12.655465353913275</v>
      </c>
      <c r="F37" s="27">
        <f t="shared" si="1"/>
        <v>0.30012887596704774</v>
      </c>
      <c r="G37" s="27">
        <v>14</v>
      </c>
      <c r="H37" s="27">
        <f t="shared" si="7"/>
        <v>0.25811083333166107</v>
      </c>
      <c r="I37" s="27">
        <v>45</v>
      </c>
      <c r="J37" s="28">
        <f t="shared" si="2"/>
        <v>62.404291952284886</v>
      </c>
      <c r="K37" s="29">
        <f t="shared" si="8"/>
        <v>0.14196095833241359</v>
      </c>
      <c r="L37" s="29">
        <f t="shared" si="3"/>
        <v>6.2229461186811439E-3</v>
      </c>
      <c r="M37" s="29">
        <f t="shared" si="4"/>
        <v>0.17641741099155109</v>
      </c>
      <c r="N37" s="27">
        <v>76</v>
      </c>
      <c r="O37" s="27">
        <v>124.5</v>
      </c>
      <c r="P37" s="26">
        <f t="shared" si="5"/>
        <v>0.10769255610729223</v>
      </c>
      <c r="Q37" s="79">
        <f t="shared" si="6"/>
        <v>1.4170073172012135E-3</v>
      </c>
      <c r="R37" s="24"/>
    </row>
    <row r="38" spans="1:18" x14ac:dyDescent="0.25">
      <c r="A38" s="25">
        <v>2003</v>
      </c>
      <c r="B38" s="76">
        <v>0.37951653432725246</v>
      </c>
      <c r="C38" s="27">
        <v>9</v>
      </c>
      <c r="D38" s="26">
        <f t="shared" si="0"/>
        <v>0.34536004623779976</v>
      </c>
      <c r="E38" s="27">
        <v>12.655465353913275</v>
      </c>
      <c r="F38" s="27">
        <f t="shared" si="1"/>
        <v>0.30165312523991616</v>
      </c>
      <c r="G38" s="27">
        <v>14</v>
      </c>
      <c r="H38" s="27">
        <f t="shared" si="7"/>
        <v>0.2594216877063279</v>
      </c>
      <c r="I38" s="27">
        <v>45</v>
      </c>
      <c r="J38" s="28">
        <f t="shared" si="2"/>
        <v>62.404291952284893</v>
      </c>
      <c r="K38" s="29">
        <f t="shared" si="8"/>
        <v>0.14268192823848033</v>
      </c>
      <c r="L38" s="29">
        <f t="shared" si="3"/>
        <v>6.2545502789470827E-3</v>
      </c>
      <c r="M38" s="29">
        <f t="shared" ref="M38:M43" si="9">+L38*28.3495</f>
        <v>0.17731337313301032</v>
      </c>
      <c r="N38" s="27">
        <v>76</v>
      </c>
      <c r="O38" s="27">
        <v>124.5</v>
      </c>
      <c r="P38" s="26">
        <f t="shared" si="5"/>
        <v>0.10823948882015089</v>
      </c>
      <c r="Q38" s="79">
        <f t="shared" si="6"/>
        <v>1.4242038002651432E-3</v>
      </c>
      <c r="R38" s="24"/>
    </row>
    <row r="39" spans="1:18" x14ac:dyDescent="0.25">
      <c r="A39" s="25">
        <v>2004</v>
      </c>
      <c r="B39" s="76">
        <v>0.40673958799976895</v>
      </c>
      <c r="C39" s="27">
        <v>9</v>
      </c>
      <c r="D39" s="26">
        <f t="shared" si="0"/>
        <v>0.37013302507978973</v>
      </c>
      <c r="E39" s="27">
        <v>12.655465353913275</v>
      </c>
      <c r="F39" s="27">
        <f t="shared" si="1"/>
        <v>0.32329096832742582</v>
      </c>
      <c r="G39" s="27">
        <v>14</v>
      </c>
      <c r="H39" s="27">
        <f t="shared" si="7"/>
        <v>0.27803023276158623</v>
      </c>
      <c r="I39" s="27">
        <v>45</v>
      </c>
      <c r="J39" s="28">
        <f t="shared" si="2"/>
        <v>62.404291952284893</v>
      </c>
      <c r="K39" s="29">
        <f t="shared" si="8"/>
        <v>0.1529166280188724</v>
      </c>
      <c r="L39" s="29">
        <f t="shared" si="3"/>
        <v>6.7031946528820783E-3</v>
      </c>
      <c r="M39" s="29">
        <f t="shared" si="9"/>
        <v>0.19003221681188048</v>
      </c>
      <c r="N39" s="27">
        <v>76</v>
      </c>
      <c r="O39" s="27">
        <v>124.5</v>
      </c>
      <c r="P39" s="26">
        <f t="shared" si="5"/>
        <v>0.11600360223054551</v>
      </c>
      <c r="Q39" s="79">
        <f t="shared" si="6"/>
        <v>1.52636318724402E-3</v>
      </c>
      <c r="R39" s="24"/>
    </row>
    <row r="40" spans="1:18" x14ac:dyDescent="0.25">
      <c r="A40" s="25">
        <v>2005</v>
      </c>
      <c r="B40" s="76">
        <v>0.44635924455039466</v>
      </c>
      <c r="C40" s="27">
        <v>9</v>
      </c>
      <c r="D40" s="26">
        <f t="shared" si="0"/>
        <v>0.40618691254085915</v>
      </c>
      <c r="E40" s="27">
        <v>12.655465353913275</v>
      </c>
      <c r="F40" s="27">
        <f t="shared" si="1"/>
        <v>0.35478206855212069</v>
      </c>
      <c r="G40" s="27">
        <v>14</v>
      </c>
      <c r="H40" s="27">
        <f t="shared" si="7"/>
        <v>0.3051125789548238</v>
      </c>
      <c r="I40" s="27">
        <v>45</v>
      </c>
      <c r="J40" s="28">
        <f t="shared" si="2"/>
        <v>62.404291952284893</v>
      </c>
      <c r="K40" s="29">
        <f t="shared" si="8"/>
        <v>0.16781191842515308</v>
      </c>
      <c r="L40" s="29">
        <f t="shared" si="3"/>
        <v>7.3561388898697238E-3</v>
      </c>
      <c r="M40" s="29">
        <f t="shared" si="9"/>
        <v>0.20854285945836173</v>
      </c>
      <c r="N40" s="27">
        <v>76</v>
      </c>
      <c r="O40" s="27">
        <v>124.5</v>
      </c>
      <c r="P40" s="26">
        <f t="shared" si="5"/>
        <v>0.12730327163723285</v>
      </c>
      <c r="Q40" s="79">
        <f t="shared" si="6"/>
        <v>1.6750430478583271E-3</v>
      </c>
      <c r="R40" s="24"/>
    </row>
    <row r="41" spans="1:18" x14ac:dyDescent="0.25">
      <c r="A41" s="19">
        <v>2006</v>
      </c>
      <c r="B41" s="70">
        <v>0.46922321182912841</v>
      </c>
      <c r="C41" s="21">
        <v>9</v>
      </c>
      <c r="D41" s="20">
        <f t="shared" si="0"/>
        <v>0.42699312276450685</v>
      </c>
      <c r="E41" s="21">
        <v>12.655465353913275</v>
      </c>
      <c r="F41" s="21">
        <f t="shared" si="1"/>
        <v>0.37295515604945229</v>
      </c>
      <c r="G41" s="21">
        <v>14</v>
      </c>
      <c r="H41" s="38">
        <f t="shared" si="7"/>
        <v>0.32074143420252899</v>
      </c>
      <c r="I41" s="38">
        <v>45</v>
      </c>
      <c r="J41" s="39">
        <f t="shared" si="2"/>
        <v>62.404291952284886</v>
      </c>
      <c r="K41" s="40">
        <f t="shared" si="8"/>
        <v>0.17640778881139096</v>
      </c>
      <c r="L41" s="23">
        <f t="shared" si="3"/>
        <v>7.7329441670746721E-3</v>
      </c>
      <c r="M41" s="23">
        <f t="shared" si="9"/>
        <v>0.21922510066448342</v>
      </c>
      <c r="N41" s="21">
        <v>76</v>
      </c>
      <c r="O41" s="21">
        <v>124.5</v>
      </c>
      <c r="P41" s="20">
        <f t="shared" si="5"/>
        <v>0.13382415783534732</v>
      </c>
      <c r="Q41" s="73">
        <f t="shared" si="6"/>
        <v>1.7608441820440436E-3</v>
      </c>
      <c r="R41" s="24"/>
    </row>
    <row r="42" spans="1:18" x14ac:dyDescent="0.25">
      <c r="A42" s="19">
        <v>2007</v>
      </c>
      <c r="B42" s="70">
        <v>0.43775877913530509</v>
      </c>
      <c r="C42" s="21">
        <v>9</v>
      </c>
      <c r="D42" s="20">
        <f t="shared" si="0"/>
        <v>0.39836048901312765</v>
      </c>
      <c r="E42" s="21">
        <v>13.067922798230875</v>
      </c>
      <c r="F42" s="21">
        <f t="shared" si="1"/>
        <v>0.34630304785023713</v>
      </c>
      <c r="G42" s="21">
        <v>14</v>
      </c>
      <c r="H42" s="38">
        <f t="shared" si="7"/>
        <v>0.29782062115120395</v>
      </c>
      <c r="I42" s="38">
        <v>45</v>
      </c>
      <c r="J42" s="39">
        <f t="shared" si="2"/>
        <v>62.581826010042512</v>
      </c>
      <c r="K42" s="40">
        <f t="shared" si="8"/>
        <v>0.16380134163316218</v>
      </c>
      <c r="L42" s="23">
        <f t="shared" si="3"/>
        <v>7.1803327839194383E-3</v>
      </c>
      <c r="M42" s="23">
        <f t="shared" si="9"/>
        <v>0.20355884425772411</v>
      </c>
      <c r="N42" s="21">
        <v>76</v>
      </c>
      <c r="O42" s="21">
        <v>124.5</v>
      </c>
      <c r="P42" s="20">
        <f t="shared" si="5"/>
        <v>0.1242608205910605</v>
      </c>
      <c r="Q42" s="73">
        <f t="shared" si="6"/>
        <v>1.6350107972507961E-3</v>
      </c>
      <c r="R42" s="24"/>
    </row>
    <row r="43" spans="1:18" x14ac:dyDescent="0.25">
      <c r="A43" s="19">
        <v>2008</v>
      </c>
      <c r="B43" s="70">
        <v>0.46402336807191974</v>
      </c>
      <c r="C43" s="21">
        <v>9</v>
      </c>
      <c r="D43" s="20">
        <f t="shared" si="0"/>
        <v>0.42226126494544697</v>
      </c>
      <c r="E43" s="21">
        <v>13.480380242548474</v>
      </c>
      <c r="F43" s="21">
        <f t="shared" si="1"/>
        <v>0.36533884081380569</v>
      </c>
      <c r="G43" s="21">
        <v>14</v>
      </c>
      <c r="H43" s="38">
        <f t="shared" si="7"/>
        <v>0.31419140309987287</v>
      </c>
      <c r="I43" s="38">
        <v>45</v>
      </c>
      <c r="J43" s="39">
        <f t="shared" si="2"/>
        <v>62.759360067800138</v>
      </c>
      <c r="K43" s="40">
        <f t="shared" si="8"/>
        <v>0.17280527170493007</v>
      </c>
      <c r="L43" s="23">
        <f t="shared" si="3"/>
        <v>7.5750256089832362E-3</v>
      </c>
      <c r="M43" s="23">
        <f t="shared" si="9"/>
        <v>0.21474818850187025</v>
      </c>
      <c r="N43" s="21">
        <v>76</v>
      </c>
      <c r="O43" s="21">
        <v>124.5</v>
      </c>
      <c r="P43" s="20">
        <f t="shared" si="5"/>
        <v>0.13109126366379228</v>
      </c>
      <c r="Q43" s="73">
        <f t="shared" si="6"/>
        <v>1.7248850482077932E-3</v>
      </c>
      <c r="R43" s="24"/>
    </row>
    <row r="44" spans="1:18" x14ac:dyDescent="0.25">
      <c r="A44" s="19">
        <v>2009</v>
      </c>
      <c r="B44" s="70">
        <v>0.50171790030715846</v>
      </c>
      <c r="C44" s="21">
        <v>9</v>
      </c>
      <c r="D44" s="20">
        <f t="shared" si="0"/>
        <v>0.45656328927951417</v>
      </c>
      <c r="E44" s="21">
        <v>13.892837686866073</v>
      </c>
      <c r="F44" s="21">
        <f t="shared" si="1"/>
        <v>0.39313369256209446</v>
      </c>
      <c r="G44" s="21">
        <v>14</v>
      </c>
      <c r="H44" s="38">
        <f t="shared" si="7"/>
        <v>0.33809497560340124</v>
      </c>
      <c r="I44" s="38">
        <v>45</v>
      </c>
      <c r="J44" s="39">
        <f t="shared" si="2"/>
        <v>62.936894125557764</v>
      </c>
      <c r="K44" s="40">
        <f t="shared" si="8"/>
        <v>0.18595223658187068</v>
      </c>
      <c r="L44" s="23">
        <f t="shared" si="3"/>
        <v>8.1513309186573447E-3</v>
      </c>
      <c r="M44" s="23">
        <f t="shared" ref="M44:M49" si="10">+L44*28.3495</f>
        <v>0.23108615587847639</v>
      </c>
      <c r="N44" s="21">
        <v>76</v>
      </c>
      <c r="O44" s="21">
        <v>124.5</v>
      </c>
      <c r="P44" s="20">
        <f t="shared" si="5"/>
        <v>0.14106464133947152</v>
      </c>
      <c r="Q44" s="73">
        <f t="shared" si="6"/>
        <v>1.8561137018351518E-3</v>
      </c>
      <c r="R44" s="24"/>
    </row>
    <row r="45" spans="1:18" x14ac:dyDescent="0.25">
      <c r="A45" s="19">
        <v>2010</v>
      </c>
      <c r="B45" s="70">
        <v>0.49544189236075309</v>
      </c>
      <c r="C45" s="21">
        <v>9</v>
      </c>
      <c r="D45" s="20">
        <f t="shared" si="0"/>
        <v>0.45085212204828529</v>
      </c>
      <c r="E45" s="21">
        <v>14.305295131183673</v>
      </c>
      <c r="F45" s="21">
        <f t="shared" si="1"/>
        <v>0.38635639538407368</v>
      </c>
      <c r="G45" s="21">
        <v>14</v>
      </c>
      <c r="H45" s="38">
        <f t="shared" si="7"/>
        <v>0.33226650003030334</v>
      </c>
      <c r="I45" s="38">
        <v>45</v>
      </c>
      <c r="J45" s="39">
        <f t="shared" si="2"/>
        <v>63.11442818331539</v>
      </c>
      <c r="K45" s="40">
        <f t="shared" si="8"/>
        <v>0.18274657501666683</v>
      </c>
      <c r="L45" s="23">
        <f t="shared" si="3"/>
        <v>8.0108087678538876E-3</v>
      </c>
      <c r="M45" s="23">
        <f t="shared" si="10"/>
        <v>0.22710242316427379</v>
      </c>
      <c r="N45" s="21">
        <v>76</v>
      </c>
      <c r="O45" s="21">
        <v>124.5</v>
      </c>
      <c r="P45" s="20">
        <f t="shared" si="5"/>
        <v>0.138632804501886</v>
      </c>
      <c r="Q45" s="73">
        <f t="shared" si="6"/>
        <v>1.8241158487090263E-3</v>
      </c>
      <c r="R45" s="24"/>
    </row>
    <row r="46" spans="1:18" x14ac:dyDescent="0.25">
      <c r="A46" s="31">
        <v>2011</v>
      </c>
      <c r="B46" s="80">
        <v>0.57738880780269342</v>
      </c>
      <c r="C46" s="32">
        <v>9</v>
      </c>
      <c r="D46" s="33">
        <f t="shared" ref="D46:D51" si="11">+B46-B46*(C46/100)</f>
        <v>0.525423815100451</v>
      </c>
      <c r="E46" s="27">
        <v>14.717752575501272</v>
      </c>
      <c r="F46" s="32">
        <f t="shared" ref="F46:F51" si="12">+(D46-D46*(E46)/100)</f>
        <v>0.44809323802120732</v>
      </c>
      <c r="G46" s="32">
        <v>14</v>
      </c>
      <c r="H46" s="27">
        <f t="shared" si="7"/>
        <v>0.3853601846982383</v>
      </c>
      <c r="I46" s="32">
        <v>45</v>
      </c>
      <c r="J46" s="34">
        <f t="shared" ref="J46:J51" si="13">100-(K46/B46*100)</f>
        <v>63.291962241073016</v>
      </c>
      <c r="K46" s="29">
        <f t="shared" si="8"/>
        <v>0.21194810158403107</v>
      </c>
      <c r="L46" s="35">
        <f t="shared" si="3"/>
        <v>9.2908756858753345E-3</v>
      </c>
      <c r="M46" s="35">
        <f t="shared" si="10"/>
        <v>0.26339168025672277</v>
      </c>
      <c r="N46" s="27">
        <v>76</v>
      </c>
      <c r="O46" s="27">
        <v>124.5</v>
      </c>
      <c r="P46" s="33">
        <f t="shared" ref="P46:P51" si="14">+Q46*N46</f>
        <v>0.16078528272699544</v>
      </c>
      <c r="Q46" s="82">
        <f t="shared" ref="Q46:Q51" si="15">+M46/O46</f>
        <v>2.1155958253552031E-3</v>
      </c>
      <c r="R46" s="24"/>
    </row>
    <row r="47" spans="1:18" x14ac:dyDescent="0.25">
      <c r="A47" s="25">
        <v>2012</v>
      </c>
      <c r="B47" s="76">
        <v>0.54510400443702089</v>
      </c>
      <c r="C47" s="27">
        <v>9</v>
      </c>
      <c r="D47" s="26">
        <f t="shared" si="11"/>
        <v>0.496044644037689</v>
      </c>
      <c r="E47" s="27">
        <v>14.717752575501272</v>
      </c>
      <c r="F47" s="27">
        <f t="shared" si="12"/>
        <v>0.42303802066419594</v>
      </c>
      <c r="G47" s="27">
        <v>14</v>
      </c>
      <c r="H47" s="27">
        <f t="shared" si="7"/>
        <v>0.3638126977712085</v>
      </c>
      <c r="I47" s="27">
        <v>45</v>
      </c>
      <c r="J47" s="28">
        <f t="shared" si="13"/>
        <v>63.291962241073016</v>
      </c>
      <c r="K47" s="29">
        <f t="shared" si="8"/>
        <v>0.20009698377416468</v>
      </c>
      <c r="L47" s="29">
        <f t="shared" ref="L47:L56" si="16">+(K47/365)*16</f>
        <v>8.7713746311962604E-3</v>
      </c>
      <c r="M47" s="29">
        <f t="shared" si="10"/>
        <v>0.24866408510709836</v>
      </c>
      <c r="N47" s="27">
        <v>76</v>
      </c>
      <c r="O47" s="27">
        <v>124.5</v>
      </c>
      <c r="P47" s="26">
        <f t="shared" si="14"/>
        <v>0.15179494351919257</v>
      </c>
      <c r="Q47" s="79">
        <f t="shared" si="15"/>
        <v>1.9973018884104285E-3</v>
      </c>
      <c r="R47" s="24"/>
    </row>
    <row r="48" spans="1:18" x14ac:dyDescent="0.25">
      <c r="A48" s="25">
        <v>2013</v>
      </c>
      <c r="B48" s="76">
        <v>0.45653914424875436</v>
      </c>
      <c r="C48" s="27">
        <v>9</v>
      </c>
      <c r="D48" s="26">
        <f t="shared" si="11"/>
        <v>0.41545062126636645</v>
      </c>
      <c r="E48" s="27">
        <v>14.717752575501272</v>
      </c>
      <c r="F48" s="27">
        <f t="shared" si="12"/>
        <v>0.35430562675499977</v>
      </c>
      <c r="G48" s="27">
        <v>14</v>
      </c>
      <c r="H48" s="27">
        <f t="shared" si="7"/>
        <v>0.30470283900929979</v>
      </c>
      <c r="I48" s="27">
        <v>45</v>
      </c>
      <c r="J48" s="28">
        <f t="shared" si="13"/>
        <v>63.291962241073016</v>
      </c>
      <c r="K48" s="29">
        <f t="shared" si="8"/>
        <v>0.16758656145511489</v>
      </c>
      <c r="L48" s="29">
        <f t="shared" si="16"/>
        <v>7.3462602281694194E-3</v>
      </c>
      <c r="M48" s="29">
        <f t="shared" si="10"/>
        <v>0.20826280433848895</v>
      </c>
      <c r="N48" s="27">
        <v>76</v>
      </c>
      <c r="O48" s="27">
        <v>124.5</v>
      </c>
      <c r="P48" s="26">
        <f t="shared" si="14"/>
        <v>0.1271323142949812</v>
      </c>
      <c r="Q48" s="79">
        <f t="shared" si="15"/>
        <v>1.6727936091444895E-3</v>
      </c>
      <c r="R48" s="24"/>
    </row>
    <row r="49" spans="1:22" x14ac:dyDescent="0.25">
      <c r="A49" s="25">
        <v>2014</v>
      </c>
      <c r="B49" s="76">
        <v>0.55546352014068312</v>
      </c>
      <c r="C49" s="27">
        <v>9</v>
      </c>
      <c r="D49" s="26">
        <f t="shared" si="11"/>
        <v>0.50547180332802166</v>
      </c>
      <c r="E49" s="27">
        <v>14.717752575501272</v>
      </c>
      <c r="F49" s="27">
        <f t="shared" si="12"/>
        <v>0.43107771397527905</v>
      </c>
      <c r="G49" s="27">
        <v>14</v>
      </c>
      <c r="H49" s="27">
        <f t="shared" si="7"/>
        <v>0.37072683401873996</v>
      </c>
      <c r="I49" s="27">
        <v>45</v>
      </c>
      <c r="J49" s="28">
        <f t="shared" si="13"/>
        <v>63.291962241073016</v>
      </c>
      <c r="K49" s="29">
        <f t="shared" si="8"/>
        <v>0.20389975871030697</v>
      </c>
      <c r="L49" s="29">
        <f t="shared" si="16"/>
        <v>8.9380716146983882E-3</v>
      </c>
      <c r="M49" s="29">
        <f t="shared" si="10"/>
        <v>0.25338986124089197</v>
      </c>
      <c r="N49" s="27">
        <v>76</v>
      </c>
      <c r="O49" s="27">
        <v>124.5</v>
      </c>
      <c r="P49" s="26">
        <f t="shared" si="14"/>
        <v>0.15467975465307462</v>
      </c>
      <c r="Q49" s="79">
        <f t="shared" si="15"/>
        <v>2.0352599296457187E-3</v>
      </c>
      <c r="R49" s="24"/>
    </row>
    <row r="50" spans="1:22" x14ac:dyDescent="0.25">
      <c r="A50" s="31">
        <v>2015</v>
      </c>
      <c r="B50" s="80">
        <v>0.63160341902576256</v>
      </c>
      <c r="C50" s="32">
        <v>9</v>
      </c>
      <c r="D50" s="33">
        <f t="shared" si="11"/>
        <v>0.57475911131344393</v>
      </c>
      <c r="E50" s="27">
        <v>14.717752575501272</v>
      </c>
      <c r="F50" s="32">
        <f t="shared" si="12"/>
        <v>0.49016748740518135</v>
      </c>
      <c r="G50" s="32">
        <v>14</v>
      </c>
      <c r="H50" s="32">
        <f t="shared" si="7"/>
        <v>0.42154403916845595</v>
      </c>
      <c r="I50" s="32">
        <v>45</v>
      </c>
      <c r="J50" s="34">
        <f t="shared" si="13"/>
        <v>63.291962241073008</v>
      </c>
      <c r="K50" s="29">
        <f t="shared" si="8"/>
        <v>0.23184922154265078</v>
      </c>
      <c r="L50" s="35">
        <f t="shared" si="16"/>
        <v>1.0163253547075103E-2</v>
      </c>
      <c r="M50" s="35">
        <f>+L50*28.3495</f>
        <v>0.28812315643280562</v>
      </c>
      <c r="N50" s="32">
        <v>76</v>
      </c>
      <c r="O50" s="32">
        <v>124.5</v>
      </c>
      <c r="P50" s="33">
        <f t="shared" si="14"/>
        <v>0.17588240874613034</v>
      </c>
      <c r="Q50" s="82">
        <f t="shared" si="15"/>
        <v>2.3142422203438202E-3</v>
      </c>
      <c r="R50" s="24"/>
    </row>
    <row r="51" spans="1:22" x14ac:dyDescent="0.25">
      <c r="A51" s="36">
        <v>2016</v>
      </c>
      <c r="B51" s="83">
        <v>0.5773808867988719</v>
      </c>
      <c r="C51" s="38">
        <v>9</v>
      </c>
      <c r="D51" s="37">
        <f t="shared" si="11"/>
        <v>0.52541660698697346</v>
      </c>
      <c r="E51" s="38">
        <v>14.717752575501272</v>
      </c>
      <c r="F51" s="38">
        <f t="shared" si="12"/>
        <v>0.44808709078003678</v>
      </c>
      <c r="G51" s="38">
        <v>14</v>
      </c>
      <c r="H51" s="38">
        <f t="shared" si="7"/>
        <v>0.38535489807083162</v>
      </c>
      <c r="I51" s="38">
        <v>45</v>
      </c>
      <c r="J51" s="39">
        <f t="shared" si="13"/>
        <v>63.291962241073016</v>
      </c>
      <c r="K51" s="40">
        <f t="shared" si="8"/>
        <v>0.21194519393895739</v>
      </c>
      <c r="L51" s="40">
        <f t="shared" si="16"/>
        <v>9.2907482274611451E-3</v>
      </c>
      <c r="M51" s="40">
        <f>+L51*28.3495</f>
        <v>0.26338806687440974</v>
      </c>
      <c r="N51" s="38">
        <v>76</v>
      </c>
      <c r="O51" s="38">
        <v>124.5</v>
      </c>
      <c r="P51" s="37">
        <f t="shared" si="14"/>
        <v>0.16078307696751118</v>
      </c>
      <c r="Q51" s="85">
        <f t="shared" si="15"/>
        <v>2.1155668022040945E-3</v>
      </c>
      <c r="R51" s="24"/>
    </row>
    <row r="52" spans="1:22" x14ac:dyDescent="0.25">
      <c r="A52" s="41">
        <v>2017</v>
      </c>
      <c r="B52" s="86">
        <v>0.6059881939151005</v>
      </c>
      <c r="C52" s="43">
        <v>9</v>
      </c>
      <c r="D52" s="42">
        <f>+B52-B52*(C52/100)</f>
        <v>0.55144925646274146</v>
      </c>
      <c r="E52" s="43">
        <v>14.717752575501272</v>
      </c>
      <c r="F52" s="43">
        <f>+(D52-D52*(E52)/100)</f>
        <v>0.47028831931711368</v>
      </c>
      <c r="G52" s="43">
        <v>14</v>
      </c>
      <c r="H52" s="43">
        <f>F52-(F52*G52/100)</f>
        <v>0.40444795461271776</v>
      </c>
      <c r="I52" s="43">
        <v>45</v>
      </c>
      <c r="J52" s="45">
        <f>100-(K52/B52*100)</f>
        <v>63.291962241073016</v>
      </c>
      <c r="K52" s="47">
        <f>+H52-H52*I52/100</f>
        <v>0.2224463750369948</v>
      </c>
      <c r="L52" s="47">
        <f t="shared" si="16"/>
        <v>9.7510739742244293E-3</v>
      </c>
      <c r="M52" s="47">
        <f>+L52*28.3495</f>
        <v>0.27643807163227546</v>
      </c>
      <c r="N52" s="43">
        <v>76</v>
      </c>
      <c r="O52" s="43">
        <v>124.5</v>
      </c>
      <c r="P52" s="42">
        <f>+Q52*N52</f>
        <v>0.16874934493215207</v>
      </c>
      <c r="Q52" s="88">
        <f>+M52/O52</f>
        <v>2.2203861175283169E-3</v>
      </c>
      <c r="R52" s="24"/>
    </row>
    <row r="53" spans="1:22" x14ac:dyDescent="0.25">
      <c r="A53" s="41">
        <v>2018</v>
      </c>
      <c r="B53" s="86">
        <v>0.61890480900552858</v>
      </c>
      <c r="C53" s="43">
        <v>9</v>
      </c>
      <c r="D53" s="42">
        <f>+B53-B53*(C53/100)</f>
        <v>0.56320337619503102</v>
      </c>
      <c r="E53" s="43">
        <v>14.717752575501272</v>
      </c>
      <c r="F53" s="43">
        <f>+(D53-D53*(E53)/100)</f>
        <v>0.48031249678977672</v>
      </c>
      <c r="G53" s="43">
        <v>14</v>
      </c>
      <c r="H53" s="43">
        <f>F53-(F53*G53/100)</f>
        <v>0.413068747239208</v>
      </c>
      <c r="I53" s="43">
        <v>45</v>
      </c>
      <c r="J53" s="45">
        <f>100-(K53/B53*100)</f>
        <v>63.291962241073008</v>
      </c>
      <c r="K53" s="47">
        <f>+H53-H53*I53/100</f>
        <v>0.22718781098156443</v>
      </c>
      <c r="L53" s="47">
        <f t="shared" si="16"/>
        <v>9.9589177416576184E-3</v>
      </c>
      <c r="M53" s="47">
        <f>+L53*28.3495</f>
        <v>0.28233033851712264</v>
      </c>
      <c r="N53" s="43">
        <v>76</v>
      </c>
      <c r="O53" s="43">
        <v>124.5</v>
      </c>
      <c r="P53" s="42">
        <f>+Q53*N53</f>
        <v>0.17234623074137606</v>
      </c>
      <c r="Q53" s="88">
        <f>+M53/O53</f>
        <v>2.2677135623865273E-3</v>
      </c>
      <c r="R53" s="24"/>
    </row>
    <row r="54" spans="1:22" ht="13.2" customHeight="1" x14ac:dyDescent="0.25">
      <c r="A54" s="41">
        <v>2019</v>
      </c>
      <c r="B54" s="86">
        <v>0.64090152535285094</v>
      </c>
      <c r="C54" s="43">
        <v>9</v>
      </c>
      <c r="D54" s="42">
        <f>+B54-B54*(C54/100)</f>
        <v>0.58322038807109433</v>
      </c>
      <c r="E54" s="43">
        <v>14.717752575501272</v>
      </c>
      <c r="F54" s="43">
        <f>+(D54-D54*(E54)/100)</f>
        <v>0.49738345438491233</v>
      </c>
      <c r="G54" s="43">
        <v>14</v>
      </c>
      <c r="H54" s="43">
        <f>F54-(F54*G54/100)</f>
        <v>0.42774977077102461</v>
      </c>
      <c r="I54" s="43">
        <v>45</v>
      </c>
      <c r="J54" s="45">
        <f>100-(K54/B54*100)</f>
        <v>63.291962241073016</v>
      </c>
      <c r="K54" s="47">
        <f>+H54-H54*I54/100</f>
        <v>0.23526237392406352</v>
      </c>
      <c r="L54" s="47">
        <f t="shared" si="16"/>
        <v>1.0312871185712374E-2</v>
      </c>
      <c r="M54" s="47">
        <f>+L54*28.3495</f>
        <v>0.29236474167935295</v>
      </c>
      <c r="N54" s="43">
        <v>76</v>
      </c>
      <c r="O54" s="43">
        <v>124.5</v>
      </c>
      <c r="P54" s="42">
        <f>+Q54*N54</f>
        <v>0.17847164953920339</v>
      </c>
      <c r="Q54" s="88">
        <f>+M54/O54</f>
        <v>2.3483111781474131E-3</v>
      </c>
      <c r="R54" s="24"/>
    </row>
    <row r="55" spans="1:22" ht="13.2" customHeight="1" x14ac:dyDescent="0.25">
      <c r="A55" s="41">
        <v>2020</v>
      </c>
      <c r="B55" s="86">
        <v>0.72862528462682752</v>
      </c>
      <c r="C55" s="43">
        <v>9</v>
      </c>
      <c r="D55" s="42">
        <f t="shared" ref="D55:D56" si="17">+B55-B55*(C55/100)</f>
        <v>0.66304900901041308</v>
      </c>
      <c r="E55" s="43">
        <v>14.717752575501272</v>
      </c>
      <c r="F55" s="43">
        <f t="shared" ref="F55:F56" si="18">+(D55-D55*(E55)/100)</f>
        <v>0.56546309640994741</v>
      </c>
      <c r="G55" s="43">
        <v>14</v>
      </c>
      <c r="H55" s="43">
        <f t="shared" ref="H55:H56" si="19">F55-(F55*G55/100)</f>
        <v>0.48629826291255479</v>
      </c>
      <c r="I55" s="43">
        <v>45</v>
      </c>
      <c r="J55" s="45">
        <f t="shared" ref="J55:J56" si="20">100-(K55/B55*100)</f>
        <v>63.291962241073001</v>
      </c>
      <c r="K55" s="47">
        <f t="shared" ref="K55:K56" si="21">+H55-H55*I55/100</f>
        <v>0.26746404460190515</v>
      </c>
      <c r="L55" s="47">
        <f t="shared" si="16"/>
        <v>1.1724451270220499E-2</v>
      </c>
      <c r="M55" s="47">
        <f t="shared" ref="M55:M56" si="22">+L55*28.3495</f>
        <v>0.33238233128511602</v>
      </c>
      <c r="N55" s="43">
        <v>76</v>
      </c>
      <c r="O55" s="43">
        <v>124.5</v>
      </c>
      <c r="P55" s="42">
        <f t="shared" ref="P55:P56" si="23">+Q55*N55</f>
        <v>0.20290005765195837</v>
      </c>
      <c r="Q55" s="88">
        <f t="shared" ref="Q55:Q56" si="24">+M55/O55</f>
        <v>2.6697376006836627E-3</v>
      </c>
      <c r="R55" s="24"/>
    </row>
    <row r="56" spans="1:22" ht="13.8" customHeight="1" thickBot="1" x14ac:dyDescent="0.3">
      <c r="A56" s="155">
        <v>2021</v>
      </c>
      <c r="B56" s="162">
        <v>0.79999188639496366</v>
      </c>
      <c r="C56" s="145">
        <v>9</v>
      </c>
      <c r="D56" s="133">
        <f t="shared" si="17"/>
        <v>0.72799261661941694</v>
      </c>
      <c r="E56" s="145">
        <v>14.717752575501272</v>
      </c>
      <c r="F56" s="134">
        <f t="shared" si="18"/>
        <v>0.62084846453745357</v>
      </c>
      <c r="G56" s="145">
        <v>14</v>
      </c>
      <c r="H56" s="134">
        <f t="shared" si="19"/>
        <v>0.53392967950221004</v>
      </c>
      <c r="I56" s="145">
        <v>45</v>
      </c>
      <c r="J56" s="135">
        <f t="shared" si="20"/>
        <v>63.291962241073016</v>
      </c>
      <c r="K56" s="136">
        <f t="shared" si="21"/>
        <v>0.29366132372621551</v>
      </c>
      <c r="L56" s="136">
        <f t="shared" si="16"/>
        <v>1.2872825149642324E-2</v>
      </c>
      <c r="M56" s="136">
        <f t="shared" si="22"/>
        <v>0.36493815657978507</v>
      </c>
      <c r="N56" s="145">
        <v>76</v>
      </c>
      <c r="O56" s="134">
        <v>124.5</v>
      </c>
      <c r="P56" s="133">
        <f t="shared" si="23"/>
        <v>0.22277349317320211</v>
      </c>
      <c r="Q56" s="159">
        <f t="shared" si="24"/>
        <v>2.9312301733316068E-3</v>
      </c>
      <c r="R56" s="24"/>
    </row>
    <row r="57" spans="1:22" ht="15" customHeight="1" thickTop="1" x14ac:dyDescent="0.25">
      <c r="A57" s="9" t="s">
        <v>195</v>
      </c>
    </row>
    <row r="58" spans="1:22" ht="13.2" customHeight="1" x14ac:dyDescent="0.25">
      <c r="A58" s="9"/>
    </row>
    <row r="59" spans="1:22" ht="15" customHeight="1" x14ac:dyDescent="0.25">
      <c r="A59" s="9" t="s">
        <v>84</v>
      </c>
      <c r="T59" s="18"/>
      <c r="U59" s="18"/>
      <c r="V59" s="18"/>
    </row>
    <row r="60" spans="1:22" ht="13.2" customHeight="1" x14ac:dyDescent="0.25">
      <c r="A60" s="9"/>
      <c r="T60" s="18"/>
      <c r="U60" s="18"/>
      <c r="V60" s="18"/>
    </row>
    <row r="61" spans="1:22" ht="15" customHeight="1" x14ac:dyDescent="0.25">
      <c r="A61" s="9" t="s">
        <v>97</v>
      </c>
      <c r="T61" s="18"/>
      <c r="U61" s="18"/>
      <c r="V61" s="18"/>
    </row>
    <row r="62" spans="1:22" ht="15" customHeight="1" x14ac:dyDescent="0.25">
      <c r="A62" s="9" t="s">
        <v>104</v>
      </c>
      <c r="T62" s="18"/>
      <c r="U62" s="18"/>
      <c r="V62" s="18"/>
    </row>
    <row r="63" spans="1:22" ht="15" customHeight="1" x14ac:dyDescent="0.25">
      <c r="A63" s="131" t="s">
        <v>196</v>
      </c>
      <c r="T63" s="18"/>
      <c r="U63" s="18"/>
      <c r="V63" s="18"/>
    </row>
    <row r="64" spans="1:22" ht="15" customHeight="1" x14ac:dyDescent="0.25">
      <c r="A64" s="9" t="s">
        <v>99</v>
      </c>
      <c r="T64" s="18"/>
      <c r="U64" s="18"/>
      <c r="V64" s="18"/>
    </row>
    <row r="65" spans="1:22" ht="15" customHeight="1" x14ac:dyDescent="0.25">
      <c r="A65" s="9" t="s">
        <v>100</v>
      </c>
      <c r="T65" s="18"/>
      <c r="U65" s="18"/>
      <c r="V65" s="18"/>
    </row>
    <row r="66" spans="1:22" ht="13.2" customHeight="1" x14ac:dyDescent="0.25">
      <c r="A66" s="9"/>
      <c r="T66" s="18"/>
      <c r="U66" s="18"/>
      <c r="V66" s="18"/>
    </row>
    <row r="67" spans="1:22" ht="15" customHeight="1" x14ac:dyDescent="0.25">
      <c r="A67" s="9" t="s">
        <v>192</v>
      </c>
      <c r="T67" s="18"/>
      <c r="U67" s="18"/>
      <c r="V67" s="18"/>
    </row>
    <row r="68" spans="1:22" x14ac:dyDescent="0.25">
      <c r="A68" s="9"/>
      <c r="T68" s="18"/>
      <c r="U68" s="18"/>
      <c r="V68" s="18"/>
    </row>
    <row r="69" spans="1:22" x14ac:dyDescent="0.25">
      <c r="A69" s="9"/>
    </row>
    <row r="70" spans="1:22" x14ac:dyDescent="0.25">
      <c r="A70" s="9"/>
    </row>
    <row r="71" spans="1:22" x14ac:dyDescent="0.25">
      <c r="A71" s="9"/>
    </row>
    <row r="72" spans="1:22" x14ac:dyDescent="0.25">
      <c r="A72" s="9"/>
    </row>
    <row r="73" spans="1:22" x14ac:dyDescent="0.25">
      <c r="A73"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124</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s="75" customFormat="1" x14ac:dyDescent="0.25">
      <c r="A5" s="19">
        <v>1970</v>
      </c>
      <c r="B5" s="70">
        <v>7.4837529017029822E-2</v>
      </c>
      <c r="C5" s="71">
        <v>5</v>
      </c>
      <c r="D5" s="20">
        <f t="shared" ref="D5:D46" si="0">+B5-B5*(C5/100)</f>
        <v>7.1095652566178336E-2</v>
      </c>
      <c r="E5" s="71">
        <v>14.465165583510988</v>
      </c>
      <c r="F5" s="21">
        <f t="shared" ref="F5:F46" si="1">+(D5-D5*(E5)/100)</f>
        <v>6.0811548699802959E-2</v>
      </c>
      <c r="G5" s="71">
        <v>31</v>
      </c>
      <c r="H5" s="70">
        <f>F5-(F5*G5/100)</f>
        <v>4.1959968602864037E-2</v>
      </c>
      <c r="I5" s="71">
        <v>13</v>
      </c>
      <c r="J5" s="22">
        <f t="shared" ref="J5:J46" si="2">100-(K5/B5*100)</f>
        <v>51.220766954792566</v>
      </c>
      <c r="K5" s="23">
        <f>+H5-H5*I5/100</f>
        <v>3.6505172684491716E-2</v>
      </c>
      <c r="L5" s="23">
        <f t="shared" ref="L5:L46" si="3">+(K5/365)*16</f>
        <v>1.6002267478133355E-3</v>
      </c>
      <c r="M5" s="23">
        <f t="shared" ref="M5:M39" si="4">+L5*28.3495</f>
        <v>4.5365628187134154E-2</v>
      </c>
      <c r="N5" s="71">
        <v>99</v>
      </c>
      <c r="O5" s="71">
        <v>165</v>
      </c>
      <c r="P5" s="20">
        <f t="shared" ref="P5:P46" si="5">+Q5*N5</f>
        <v>2.7219376912280491E-2</v>
      </c>
      <c r="Q5" s="23">
        <f t="shared" ref="Q5:Q46" si="6">+M5/O5</f>
        <v>2.7494320113414638E-4</v>
      </c>
      <c r="R5" s="74"/>
    </row>
    <row r="6" spans="1:22" s="75" customFormat="1" x14ac:dyDescent="0.25">
      <c r="A6" s="25">
        <v>1971</v>
      </c>
      <c r="B6" s="76">
        <v>8.7004781831928016E-2</v>
      </c>
      <c r="C6" s="77">
        <v>5</v>
      </c>
      <c r="D6" s="26">
        <f t="shared" si="0"/>
        <v>8.2654542740331613E-2</v>
      </c>
      <c r="E6" s="77">
        <v>14.465165583510988</v>
      </c>
      <c r="F6" s="27">
        <f t="shared" si="1"/>
        <v>7.069842627064879E-2</v>
      </c>
      <c r="G6" s="77">
        <v>31</v>
      </c>
      <c r="H6" s="76">
        <f t="shared" ref="H6:H51" si="7">F6-(F6*G6/100)</f>
        <v>4.8781914126747664E-2</v>
      </c>
      <c r="I6" s="77">
        <v>13</v>
      </c>
      <c r="J6" s="28">
        <f t="shared" si="2"/>
        <v>51.220766954792566</v>
      </c>
      <c r="K6" s="29">
        <f t="shared" ref="K6:K51" si="8">+H6-H6*I6/100</f>
        <v>4.2440265290270465E-2</v>
      </c>
      <c r="L6" s="29">
        <f t="shared" si="3"/>
        <v>1.8603951908063765E-3</v>
      </c>
      <c r="M6" s="29">
        <f t="shared" si="4"/>
        <v>5.2741273461765367E-2</v>
      </c>
      <c r="N6" s="77">
        <v>99</v>
      </c>
      <c r="O6" s="77">
        <v>165</v>
      </c>
      <c r="P6" s="26">
        <f t="shared" si="5"/>
        <v>3.1644764077059219E-2</v>
      </c>
      <c r="Q6" s="29">
        <f t="shared" si="6"/>
        <v>3.1964408158645678E-4</v>
      </c>
      <c r="R6" s="74"/>
    </row>
    <row r="7" spans="1:22" s="75" customFormat="1" x14ac:dyDescent="0.25">
      <c r="A7" s="25">
        <v>1972</v>
      </c>
      <c r="B7" s="76">
        <v>8.5763902122956134E-2</v>
      </c>
      <c r="C7" s="77">
        <v>5</v>
      </c>
      <c r="D7" s="26">
        <f t="shared" si="0"/>
        <v>8.1475707016808327E-2</v>
      </c>
      <c r="E7" s="77">
        <v>14.465165583510988</v>
      </c>
      <c r="F7" s="27">
        <f t="shared" si="1"/>
        <v>6.9690111086490716E-2</v>
      </c>
      <c r="G7" s="77">
        <v>31</v>
      </c>
      <c r="H7" s="76">
        <f t="shared" si="7"/>
        <v>4.8086176649678597E-2</v>
      </c>
      <c r="I7" s="77">
        <v>13</v>
      </c>
      <c r="J7" s="28">
        <f t="shared" si="2"/>
        <v>51.220766954792566</v>
      </c>
      <c r="K7" s="29">
        <f t="shared" si="8"/>
        <v>4.1834973685220378E-2</v>
      </c>
      <c r="L7" s="29">
        <f t="shared" si="3"/>
        <v>1.833861860174044E-3</v>
      </c>
      <c r="M7" s="29">
        <f t="shared" si="4"/>
        <v>5.1989066805004057E-2</v>
      </c>
      <c r="N7" s="77">
        <v>99</v>
      </c>
      <c r="O7" s="77">
        <v>165</v>
      </c>
      <c r="P7" s="26">
        <f t="shared" si="5"/>
        <v>3.1193440083002434E-2</v>
      </c>
      <c r="Q7" s="29">
        <f t="shared" si="6"/>
        <v>3.1508525336366094E-4</v>
      </c>
      <c r="R7" s="74"/>
    </row>
    <row r="8" spans="1:22" s="75" customFormat="1" x14ac:dyDescent="0.25">
      <c r="A8" s="25">
        <v>1973</v>
      </c>
      <c r="B8" s="76">
        <v>0.11235719105842602</v>
      </c>
      <c r="C8" s="77">
        <v>5</v>
      </c>
      <c r="D8" s="26">
        <f t="shared" si="0"/>
        <v>0.10673933150550471</v>
      </c>
      <c r="E8" s="77">
        <v>14.465165583510988</v>
      </c>
      <c r="F8" s="27">
        <f t="shared" si="1"/>
        <v>9.1299310460500743E-2</v>
      </c>
      <c r="G8" s="77">
        <v>31</v>
      </c>
      <c r="H8" s="76">
        <f t="shared" si="7"/>
        <v>6.2996524217745514E-2</v>
      </c>
      <c r="I8" s="77">
        <v>13</v>
      </c>
      <c r="J8" s="28">
        <f t="shared" si="2"/>
        <v>51.220766954792566</v>
      </c>
      <c r="K8" s="29">
        <f t="shared" si="8"/>
        <v>5.4806976069438601E-2</v>
      </c>
      <c r="L8" s="29">
        <f t="shared" si="3"/>
        <v>2.4024975811260756E-3</v>
      </c>
      <c r="M8" s="29">
        <f t="shared" si="4"/>
        <v>6.8109605176133681E-2</v>
      </c>
      <c r="N8" s="77">
        <v>99</v>
      </c>
      <c r="O8" s="77">
        <v>165</v>
      </c>
      <c r="P8" s="26">
        <f t="shared" si="5"/>
        <v>4.0865763105680207E-2</v>
      </c>
      <c r="Q8" s="29">
        <f t="shared" si="6"/>
        <v>4.127854859159617E-4</v>
      </c>
      <c r="R8" s="74"/>
    </row>
    <row r="9" spans="1:22" s="75" customFormat="1" x14ac:dyDescent="0.25">
      <c r="A9" s="25">
        <v>1974</v>
      </c>
      <c r="B9" s="76">
        <v>0.1288495889719154</v>
      </c>
      <c r="C9" s="77">
        <v>5</v>
      </c>
      <c r="D9" s="26">
        <f t="shared" si="0"/>
        <v>0.12240710952331962</v>
      </c>
      <c r="E9" s="77">
        <v>14.465165583510988</v>
      </c>
      <c r="F9" s="27">
        <f t="shared" si="1"/>
        <v>0.10470071844478179</v>
      </c>
      <c r="G9" s="77">
        <v>31</v>
      </c>
      <c r="H9" s="76">
        <f t="shared" si="7"/>
        <v>7.2243495726899434E-2</v>
      </c>
      <c r="I9" s="77">
        <v>13</v>
      </c>
      <c r="J9" s="28">
        <f t="shared" si="2"/>
        <v>51.220766954792566</v>
      </c>
      <c r="K9" s="29">
        <f t="shared" si="8"/>
        <v>6.285184128240251E-2</v>
      </c>
      <c r="L9" s="29">
        <f t="shared" si="3"/>
        <v>2.7551492068998359E-3</v>
      </c>
      <c r="M9" s="29">
        <f t="shared" si="4"/>
        <v>7.8107102441006895E-2</v>
      </c>
      <c r="N9" s="77">
        <v>99</v>
      </c>
      <c r="O9" s="77">
        <v>165</v>
      </c>
      <c r="P9" s="26">
        <f t="shared" si="5"/>
        <v>4.6864261464604137E-2</v>
      </c>
      <c r="Q9" s="29">
        <f t="shared" si="6"/>
        <v>4.733763784303448E-4</v>
      </c>
      <c r="R9" s="74"/>
    </row>
    <row r="10" spans="1:22" s="75" customFormat="1" x14ac:dyDescent="0.25">
      <c r="A10" s="25">
        <v>1975</v>
      </c>
      <c r="B10" s="76">
        <v>0.16499516143221607</v>
      </c>
      <c r="C10" s="77">
        <v>5</v>
      </c>
      <c r="D10" s="26">
        <f t="shared" si="0"/>
        <v>0.15674540336060527</v>
      </c>
      <c r="E10" s="77">
        <v>14.465165583510988</v>
      </c>
      <c r="F10" s="27">
        <f t="shared" si="1"/>
        <v>0.13407192121995154</v>
      </c>
      <c r="G10" s="77">
        <v>31</v>
      </c>
      <c r="H10" s="76">
        <f t="shared" si="7"/>
        <v>9.2509625641766569E-2</v>
      </c>
      <c r="I10" s="77">
        <v>13</v>
      </c>
      <c r="J10" s="28">
        <f t="shared" si="2"/>
        <v>51.220766954792559</v>
      </c>
      <c r="K10" s="29">
        <f t="shared" si="8"/>
        <v>8.0483374308336908E-2</v>
      </c>
      <c r="L10" s="29">
        <f t="shared" si="3"/>
        <v>3.5280383258449056E-3</v>
      </c>
      <c r="M10" s="29">
        <f t="shared" si="4"/>
        <v>0.10001812251854014</v>
      </c>
      <c r="N10" s="77">
        <v>99</v>
      </c>
      <c r="O10" s="77">
        <v>165</v>
      </c>
      <c r="P10" s="26">
        <f t="shared" si="5"/>
        <v>6.0010873511124087E-2</v>
      </c>
      <c r="Q10" s="29">
        <f t="shared" si="6"/>
        <v>6.0617043950630391E-4</v>
      </c>
      <c r="R10" s="74"/>
    </row>
    <row r="11" spans="1:22" s="75" customFormat="1" x14ac:dyDescent="0.25">
      <c r="A11" s="19">
        <v>1976</v>
      </c>
      <c r="B11" s="70">
        <v>0.191359185451877</v>
      </c>
      <c r="C11" s="71">
        <v>5</v>
      </c>
      <c r="D11" s="20">
        <f t="shared" si="0"/>
        <v>0.18179122617928314</v>
      </c>
      <c r="E11" s="84">
        <v>14.465165583510988</v>
      </c>
      <c r="F11" s="21">
        <f t="shared" si="1"/>
        <v>0.15549482429615485</v>
      </c>
      <c r="G11" s="71">
        <v>31</v>
      </c>
      <c r="H11" s="70">
        <f t="shared" si="7"/>
        <v>0.10729142876434686</v>
      </c>
      <c r="I11" s="71">
        <v>13</v>
      </c>
      <c r="J11" s="22">
        <f t="shared" si="2"/>
        <v>51.220766954792566</v>
      </c>
      <c r="K11" s="23">
        <f t="shared" si="8"/>
        <v>9.3343543024981768E-2</v>
      </c>
      <c r="L11" s="23">
        <f t="shared" si="3"/>
        <v>4.0917717490402969E-3</v>
      </c>
      <c r="M11" s="23">
        <f t="shared" si="4"/>
        <v>0.11599968319941789</v>
      </c>
      <c r="N11" s="71">
        <v>99</v>
      </c>
      <c r="O11" s="71">
        <v>165</v>
      </c>
      <c r="P11" s="20">
        <f t="shared" si="5"/>
        <v>6.9599809919650729E-2</v>
      </c>
      <c r="Q11" s="23">
        <f t="shared" si="6"/>
        <v>7.0302838302677508E-4</v>
      </c>
      <c r="R11" s="74"/>
    </row>
    <row r="12" spans="1:22" s="75" customFormat="1" x14ac:dyDescent="0.25">
      <c r="A12" s="19">
        <v>1977</v>
      </c>
      <c r="B12" s="70">
        <v>0.14901311756773325</v>
      </c>
      <c r="C12" s="71">
        <v>5</v>
      </c>
      <c r="D12" s="20">
        <f t="shared" si="0"/>
        <v>0.14156246168934658</v>
      </c>
      <c r="E12" s="84">
        <v>14.465165583510988</v>
      </c>
      <c r="F12" s="21">
        <f t="shared" si="1"/>
        <v>0.12108521720188829</v>
      </c>
      <c r="G12" s="71">
        <v>31</v>
      </c>
      <c r="H12" s="70">
        <f t="shared" si="7"/>
        <v>8.3548799869302914E-2</v>
      </c>
      <c r="I12" s="71">
        <v>13</v>
      </c>
      <c r="J12" s="22">
        <f t="shared" si="2"/>
        <v>51.220766954792566</v>
      </c>
      <c r="K12" s="23">
        <f t="shared" si="8"/>
        <v>7.2687455886293537E-2</v>
      </c>
      <c r="L12" s="23">
        <f t="shared" si="3"/>
        <v>3.1862994361114977E-3</v>
      </c>
      <c r="M12" s="23">
        <f t="shared" si="4"/>
        <v>9.0329995864042903E-2</v>
      </c>
      <c r="N12" s="71">
        <v>99</v>
      </c>
      <c r="O12" s="71">
        <v>165</v>
      </c>
      <c r="P12" s="20">
        <f t="shared" si="5"/>
        <v>5.4197997518425738E-2</v>
      </c>
      <c r="Q12" s="23">
        <f t="shared" si="6"/>
        <v>5.4745452038813878E-4</v>
      </c>
      <c r="R12" s="74"/>
    </row>
    <row r="13" spans="1:22" s="75" customFormat="1" x14ac:dyDescent="0.25">
      <c r="A13" s="19">
        <v>1978</v>
      </c>
      <c r="B13" s="70">
        <v>0.20709167284408203</v>
      </c>
      <c r="C13" s="71">
        <v>5</v>
      </c>
      <c r="D13" s="20">
        <f t="shared" si="0"/>
        <v>0.19673708920187793</v>
      </c>
      <c r="E13" s="84">
        <v>14.465165583510988</v>
      </c>
      <c r="F13" s="21">
        <f t="shared" si="1"/>
        <v>0.16827874348464658</v>
      </c>
      <c r="G13" s="71">
        <v>31</v>
      </c>
      <c r="H13" s="70">
        <f t="shared" si="7"/>
        <v>0.11611233300440614</v>
      </c>
      <c r="I13" s="71">
        <v>13</v>
      </c>
      <c r="J13" s="22">
        <f t="shared" si="2"/>
        <v>51.220766954792566</v>
      </c>
      <c r="K13" s="23">
        <f t="shared" si="8"/>
        <v>0.10101772971383334</v>
      </c>
      <c r="L13" s="23">
        <f t="shared" si="3"/>
        <v>4.4281744532091325E-3</v>
      </c>
      <c r="M13" s="23">
        <f t="shared" si="4"/>
        <v>0.12553653166125231</v>
      </c>
      <c r="N13" s="71">
        <v>99</v>
      </c>
      <c r="O13" s="71">
        <v>165</v>
      </c>
      <c r="P13" s="20">
        <f t="shared" si="5"/>
        <v>7.5321918996751377E-2</v>
      </c>
      <c r="Q13" s="23">
        <f t="shared" si="6"/>
        <v>7.6082746461365034E-4</v>
      </c>
      <c r="R13" s="74"/>
    </row>
    <row r="14" spans="1:22" s="75" customFormat="1" x14ac:dyDescent="0.25">
      <c r="A14" s="19">
        <v>1979</v>
      </c>
      <c r="B14" s="70">
        <v>0.20853346959632088</v>
      </c>
      <c r="C14" s="71">
        <v>5</v>
      </c>
      <c r="D14" s="20">
        <f t="shared" si="0"/>
        <v>0.19810679611650484</v>
      </c>
      <c r="E14" s="84">
        <v>14.465165583510988</v>
      </c>
      <c r="F14" s="21">
        <f t="shared" si="1"/>
        <v>0.16945032002606389</v>
      </c>
      <c r="G14" s="71">
        <v>31</v>
      </c>
      <c r="H14" s="70">
        <f t="shared" si="7"/>
        <v>0.11692072081798408</v>
      </c>
      <c r="I14" s="71">
        <v>13</v>
      </c>
      <c r="J14" s="22">
        <f t="shared" si="2"/>
        <v>51.220766954792566</v>
      </c>
      <c r="K14" s="23">
        <f t="shared" si="8"/>
        <v>0.10172102711164614</v>
      </c>
      <c r="L14" s="23">
        <f t="shared" si="3"/>
        <v>4.4590039281817489E-3</v>
      </c>
      <c r="M14" s="23">
        <f t="shared" si="4"/>
        <v>0.12641053186198847</v>
      </c>
      <c r="N14" s="71">
        <v>99</v>
      </c>
      <c r="O14" s="71">
        <v>165</v>
      </c>
      <c r="P14" s="20">
        <f t="shared" si="5"/>
        <v>7.5846319117193084E-2</v>
      </c>
      <c r="Q14" s="23">
        <f t="shared" si="6"/>
        <v>7.6612443552720282E-4</v>
      </c>
      <c r="R14" s="74"/>
    </row>
    <row r="15" spans="1:22" s="75" customFormat="1" x14ac:dyDescent="0.25">
      <c r="A15" s="19">
        <v>1980</v>
      </c>
      <c r="B15" s="70">
        <v>0.24999560875789326</v>
      </c>
      <c r="C15" s="71">
        <v>5</v>
      </c>
      <c r="D15" s="20">
        <f t="shared" si="0"/>
        <v>0.2374958283199986</v>
      </c>
      <c r="E15" s="84">
        <v>14.465165583510988</v>
      </c>
      <c r="F15" s="21">
        <f t="shared" si="1"/>
        <v>0.20314166349957982</v>
      </c>
      <c r="G15" s="71">
        <v>31</v>
      </c>
      <c r="H15" s="70">
        <f t="shared" si="7"/>
        <v>0.14016774781471009</v>
      </c>
      <c r="I15" s="71">
        <v>13</v>
      </c>
      <c r="J15" s="22">
        <f t="shared" si="2"/>
        <v>51.220766954792559</v>
      </c>
      <c r="K15" s="23">
        <f t="shared" si="8"/>
        <v>0.12194594059879778</v>
      </c>
      <c r="L15" s="23">
        <f t="shared" si="3"/>
        <v>5.3455754783034645E-3</v>
      </c>
      <c r="M15" s="23">
        <f t="shared" si="4"/>
        <v>0.15154439202216408</v>
      </c>
      <c r="N15" s="71">
        <v>99</v>
      </c>
      <c r="O15" s="71">
        <v>165</v>
      </c>
      <c r="P15" s="20">
        <f t="shared" si="5"/>
        <v>9.0926635213298454E-2</v>
      </c>
      <c r="Q15" s="23">
        <f t="shared" si="6"/>
        <v>9.1845086074038838E-4</v>
      </c>
      <c r="R15" s="74"/>
    </row>
    <row r="16" spans="1:22" s="75" customFormat="1" x14ac:dyDescent="0.25">
      <c r="A16" s="25">
        <v>1981</v>
      </c>
      <c r="B16" s="76">
        <v>0.20103941452214674</v>
      </c>
      <c r="C16" s="77">
        <v>5</v>
      </c>
      <c r="D16" s="26">
        <f t="shared" si="0"/>
        <v>0.19098744379603941</v>
      </c>
      <c r="E16" s="77">
        <v>14.465165583510988</v>
      </c>
      <c r="F16" s="27">
        <f t="shared" si="1"/>
        <v>0.16336079380722732</v>
      </c>
      <c r="G16" s="77">
        <v>31</v>
      </c>
      <c r="H16" s="76">
        <f t="shared" si="7"/>
        <v>0.11271894772698685</v>
      </c>
      <c r="I16" s="77">
        <v>13</v>
      </c>
      <c r="J16" s="28">
        <f t="shared" si="2"/>
        <v>51.220766954792566</v>
      </c>
      <c r="K16" s="29">
        <f t="shared" si="8"/>
        <v>9.8065484522478555E-2</v>
      </c>
      <c r="L16" s="29">
        <f t="shared" si="3"/>
        <v>4.2987609653689232E-3</v>
      </c>
      <c r="M16" s="29">
        <f t="shared" si="4"/>
        <v>0.12186772398772629</v>
      </c>
      <c r="N16" s="77">
        <v>99</v>
      </c>
      <c r="O16" s="77">
        <v>165</v>
      </c>
      <c r="P16" s="26">
        <f t="shared" si="5"/>
        <v>7.3120634392635775E-2</v>
      </c>
      <c r="Q16" s="29">
        <f t="shared" si="6"/>
        <v>7.3859226659228052E-4</v>
      </c>
      <c r="R16" s="74"/>
    </row>
    <row r="17" spans="1:18" x14ac:dyDescent="0.25">
      <c r="A17" s="25">
        <v>1982</v>
      </c>
      <c r="B17" s="76">
        <v>0.28995025582717454</v>
      </c>
      <c r="C17" s="27">
        <v>5</v>
      </c>
      <c r="D17" s="26">
        <f t="shared" si="0"/>
        <v>0.27545274303581579</v>
      </c>
      <c r="E17" s="77">
        <v>14.465165583510988</v>
      </c>
      <c r="F17" s="27">
        <f t="shared" si="1"/>
        <v>0.23560804765136201</v>
      </c>
      <c r="G17" s="27">
        <v>31</v>
      </c>
      <c r="H17" s="76">
        <f t="shared" si="7"/>
        <v>0.1625695528794398</v>
      </c>
      <c r="I17" s="77">
        <v>13</v>
      </c>
      <c r="J17" s="28">
        <f t="shared" si="2"/>
        <v>51.220766954792559</v>
      </c>
      <c r="K17" s="29">
        <f t="shared" si="8"/>
        <v>0.14143551100511265</v>
      </c>
      <c r="L17" s="29">
        <f t="shared" si="3"/>
        <v>6.1999128111830202E-3</v>
      </c>
      <c r="M17" s="29">
        <f t="shared" si="4"/>
        <v>0.17576442824063301</v>
      </c>
      <c r="N17" s="77">
        <v>99</v>
      </c>
      <c r="O17" s="27">
        <v>165</v>
      </c>
      <c r="P17" s="26">
        <f t="shared" si="5"/>
        <v>0.10545865694437981</v>
      </c>
      <c r="Q17" s="29">
        <f t="shared" si="6"/>
        <v>1.0652389590341395E-3</v>
      </c>
      <c r="R17" s="24"/>
    </row>
    <row r="18" spans="1:18" x14ac:dyDescent="0.25">
      <c r="A18" s="25">
        <v>1983</v>
      </c>
      <c r="B18" s="76">
        <v>0.43188240214760976</v>
      </c>
      <c r="C18" s="27">
        <v>5</v>
      </c>
      <c r="D18" s="26">
        <f t="shared" si="0"/>
        <v>0.41028828204022927</v>
      </c>
      <c r="E18" s="77">
        <v>14.465165583510988</v>
      </c>
      <c r="F18" s="27">
        <f t="shared" si="1"/>
        <v>0.35093940267336754</v>
      </c>
      <c r="G18" s="27">
        <v>31</v>
      </c>
      <c r="H18" s="76">
        <f t="shared" si="7"/>
        <v>0.24214818784462361</v>
      </c>
      <c r="I18" s="77">
        <v>13</v>
      </c>
      <c r="J18" s="28">
        <f t="shared" si="2"/>
        <v>51.220766954792559</v>
      </c>
      <c r="K18" s="29">
        <f t="shared" si="8"/>
        <v>0.21066892342482255</v>
      </c>
      <c r="L18" s="29">
        <f t="shared" si="3"/>
        <v>9.2348021227319464E-3</v>
      </c>
      <c r="M18" s="29">
        <f t="shared" si="4"/>
        <v>0.26180202277838932</v>
      </c>
      <c r="N18" s="77">
        <v>99</v>
      </c>
      <c r="O18" s="27">
        <v>165</v>
      </c>
      <c r="P18" s="26">
        <f t="shared" si="5"/>
        <v>0.15708121366703359</v>
      </c>
      <c r="Q18" s="29">
        <f t="shared" si="6"/>
        <v>1.5866789259296322E-3</v>
      </c>
      <c r="R18" s="24"/>
    </row>
    <row r="19" spans="1:18" x14ac:dyDescent="0.25">
      <c r="A19" s="25">
        <v>1984</v>
      </c>
      <c r="B19" s="76">
        <v>0.43145700407873128</v>
      </c>
      <c r="C19" s="27">
        <v>5</v>
      </c>
      <c r="D19" s="26">
        <f t="shared" si="0"/>
        <v>0.40988415387479471</v>
      </c>
      <c r="E19" s="77">
        <v>14.465165583510988</v>
      </c>
      <c r="F19" s="27">
        <f t="shared" si="1"/>
        <v>0.3505937323162327</v>
      </c>
      <c r="G19" s="27">
        <v>31</v>
      </c>
      <c r="H19" s="76">
        <f t="shared" si="7"/>
        <v>0.24190967529820057</v>
      </c>
      <c r="I19" s="77">
        <v>13</v>
      </c>
      <c r="J19" s="28">
        <f t="shared" si="2"/>
        <v>51.220766954792566</v>
      </c>
      <c r="K19" s="29">
        <f t="shared" si="8"/>
        <v>0.21046141750943448</v>
      </c>
      <c r="L19" s="29">
        <f t="shared" si="3"/>
        <v>9.2257059730163054E-3</v>
      </c>
      <c r="M19" s="29">
        <f t="shared" si="4"/>
        <v>0.26154415148202576</v>
      </c>
      <c r="N19" s="77">
        <v>99</v>
      </c>
      <c r="O19" s="27">
        <v>165</v>
      </c>
      <c r="P19" s="26">
        <f t="shared" si="5"/>
        <v>0.15692649088921545</v>
      </c>
      <c r="Q19" s="29">
        <f t="shared" si="6"/>
        <v>1.5851160695880349E-3</v>
      </c>
      <c r="R19" s="24"/>
    </row>
    <row r="20" spans="1:18" x14ac:dyDescent="0.25">
      <c r="A20" s="25">
        <v>1985</v>
      </c>
      <c r="B20" s="76">
        <v>0.42640460275259368</v>
      </c>
      <c r="C20" s="27">
        <v>5</v>
      </c>
      <c r="D20" s="26">
        <f t="shared" si="0"/>
        <v>0.40508437261496399</v>
      </c>
      <c r="E20" s="77">
        <v>14.465165583510988</v>
      </c>
      <c r="F20" s="27">
        <f t="shared" si="1"/>
        <v>0.34648824736328282</v>
      </c>
      <c r="G20" s="27">
        <v>31</v>
      </c>
      <c r="H20" s="76">
        <f t="shared" si="7"/>
        <v>0.23907689068066515</v>
      </c>
      <c r="I20" s="77">
        <v>13</v>
      </c>
      <c r="J20" s="28">
        <f t="shared" si="2"/>
        <v>51.220766954792566</v>
      </c>
      <c r="K20" s="29">
        <f t="shared" si="8"/>
        <v>0.20799689489217868</v>
      </c>
      <c r="L20" s="29">
        <f t="shared" si="3"/>
        <v>9.1176721048626275E-3</v>
      </c>
      <c r="M20" s="29">
        <f t="shared" si="4"/>
        <v>0.25848144533680306</v>
      </c>
      <c r="N20" s="77">
        <v>99</v>
      </c>
      <c r="O20" s="27">
        <v>165</v>
      </c>
      <c r="P20" s="26">
        <f t="shared" si="5"/>
        <v>0.15508886720208184</v>
      </c>
      <c r="Q20" s="29">
        <f t="shared" si="6"/>
        <v>1.5665542141624427E-3</v>
      </c>
      <c r="R20" s="24"/>
    </row>
    <row r="21" spans="1:18" x14ac:dyDescent="0.25">
      <c r="A21" s="19">
        <v>1986</v>
      </c>
      <c r="B21" s="70">
        <v>0.48661754989590728</v>
      </c>
      <c r="C21" s="21">
        <v>5</v>
      </c>
      <c r="D21" s="20">
        <f t="shared" si="0"/>
        <v>0.46228667240111193</v>
      </c>
      <c r="E21" s="84">
        <v>14.465165583510988</v>
      </c>
      <c r="F21" s="21">
        <f t="shared" si="1"/>
        <v>0.39541613976778811</v>
      </c>
      <c r="G21" s="21">
        <v>31</v>
      </c>
      <c r="H21" s="70">
        <f t="shared" si="7"/>
        <v>0.27283713643977381</v>
      </c>
      <c r="I21" s="71">
        <v>13</v>
      </c>
      <c r="J21" s="22">
        <f t="shared" si="2"/>
        <v>51.220766954792559</v>
      </c>
      <c r="K21" s="23">
        <f t="shared" si="8"/>
        <v>0.23736830870260323</v>
      </c>
      <c r="L21" s="23">
        <f t="shared" si="3"/>
        <v>1.0405186134908635E-2</v>
      </c>
      <c r="M21" s="23">
        <f t="shared" si="4"/>
        <v>0.29498182433159231</v>
      </c>
      <c r="N21" s="71">
        <v>99</v>
      </c>
      <c r="O21" s="21">
        <v>165</v>
      </c>
      <c r="P21" s="20">
        <f t="shared" si="5"/>
        <v>0.17698909459895537</v>
      </c>
      <c r="Q21" s="23">
        <f t="shared" si="6"/>
        <v>1.7877686323126806E-3</v>
      </c>
      <c r="R21" s="24"/>
    </row>
    <row r="22" spans="1:18" x14ac:dyDescent="0.25">
      <c r="A22" s="19">
        <v>1987</v>
      </c>
      <c r="B22" s="70">
        <v>0.55635924449350094</v>
      </c>
      <c r="C22" s="21">
        <v>5</v>
      </c>
      <c r="D22" s="20">
        <f t="shared" si="0"/>
        <v>0.52854128226882591</v>
      </c>
      <c r="E22" s="84">
        <v>14.465165583510988</v>
      </c>
      <c r="F22" s="21">
        <f t="shared" si="1"/>
        <v>0.45208691061142803</v>
      </c>
      <c r="G22" s="21">
        <v>31</v>
      </c>
      <c r="H22" s="70">
        <f t="shared" si="7"/>
        <v>0.31193996832188531</v>
      </c>
      <c r="I22" s="71">
        <v>13</v>
      </c>
      <c r="J22" s="22">
        <f t="shared" si="2"/>
        <v>51.220766954792573</v>
      </c>
      <c r="K22" s="23">
        <f t="shared" si="8"/>
        <v>0.2713877724400402</v>
      </c>
      <c r="L22" s="23">
        <f t="shared" si="3"/>
        <v>1.1896450298741488E-2</v>
      </c>
      <c r="M22" s="23">
        <f t="shared" si="4"/>
        <v>0.33725841774417181</v>
      </c>
      <c r="N22" s="71">
        <v>99</v>
      </c>
      <c r="O22" s="21">
        <v>165</v>
      </c>
      <c r="P22" s="20">
        <f t="shared" si="5"/>
        <v>0.20235505064650308</v>
      </c>
      <c r="Q22" s="23">
        <f t="shared" si="6"/>
        <v>2.0439904105707383E-3</v>
      </c>
      <c r="R22" s="24"/>
    </row>
    <row r="23" spans="1:18" x14ac:dyDescent="0.25">
      <c r="A23" s="19">
        <v>1988</v>
      </c>
      <c r="B23" s="70">
        <v>0.37538619138767698</v>
      </c>
      <c r="C23" s="21">
        <v>5</v>
      </c>
      <c r="D23" s="20">
        <f t="shared" si="0"/>
        <v>0.35661688181829315</v>
      </c>
      <c r="E23" s="84">
        <v>14.465165583510988</v>
      </c>
      <c r="F23" s="21">
        <f t="shared" si="1"/>
        <v>0.30503165936452337</v>
      </c>
      <c r="G23" s="21">
        <v>31</v>
      </c>
      <c r="H23" s="70">
        <f t="shared" si="7"/>
        <v>0.2104718449615211</v>
      </c>
      <c r="I23" s="71">
        <v>13</v>
      </c>
      <c r="J23" s="22">
        <f t="shared" si="2"/>
        <v>51.220766954792566</v>
      </c>
      <c r="K23" s="23">
        <f t="shared" si="8"/>
        <v>0.18311050511652335</v>
      </c>
      <c r="L23" s="23">
        <f t="shared" si="3"/>
        <v>8.0267618681215715E-3</v>
      </c>
      <c r="M23" s="23">
        <f t="shared" si="4"/>
        <v>0.22755468558031247</v>
      </c>
      <c r="N23" s="71">
        <v>99</v>
      </c>
      <c r="O23" s="21">
        <v>165</v>
      </c>
      <c r="P23" s="20">
        <f t="shared" si="5"/>
        <v>0.13653281134818748</v>
      </c>
      <c r="Q23" s="23">
        <f t="shared" si="6"/>
        <v>1.3791193065473483E-3</v>
      </c>
      <c r="R23" s="24"/>
    </row>
    <row r="24" spans="1:18" x14ac:dyDescent="0.25">
      <c r="A24" s="19">
        <v>1989</v>
      </c>
      <c r="B24" s="70">
        <v>0.51027322492742844</v>
      </c>
      <c r="C24" s="21">
        <v>5</v>
      </c>
      <c r="D24" s="20">
        <f t="shared" si="0"/>
        <v>0.48475956368105699</v>
      </c>
      <c r="E24" s="84">
        <v>14.465165583510988</v>
      </c>
      <c r="F24" s="21">
        <f t="shared" si="1"/>
        <v>0.41463829011268671</v>
      </c>
      <c r="G24" s="21">
        <v>31</v>
      </c>
      <c r="H24" s="70">
        <f t="shared" si="7"/>
        <v>0.28610042017775383</v>
      </c>
      <c r="I24" s="71">
        <v>13</v>
      </c>
      <c r="J24" s="22">
        <f t="shared" si="2"/>
        <v>51.220766954792566</v>
      </c>
      <c r="K24" s="23">
        <f t="shared" si="8"/>
        <v>0.24890736555464582</v>
      </c>
      <c r="L24" s="23">
        <f t="shared" si="3"/>
        <v>1.0911007805135159E-2</v>
      </c>
      <c r="M24" s="23">
        <f t="shared" si="4"/>
        <v>0.30932161577167916</v>
      </c>
      <c r="N24" s="71">
        <v>99</v>
      </c>
      <c r="O24" s="21">
        <v>165</v>
      </c>
      <c r="P24" s="20">
        <f t="shared" si="5"/>
        <v>0.18559296946300752</v>
      </c>
      <c r="Q24" s="23">
        <f t="shared" si="6"/>
        <v>1.874676459222298E-3</v>
      </c>
      <c r="R24" s="24"/>
    </row>
    <row r="25" spans="1:18" x14ac:dyDescent="0.25">
      <c r="A25" s="19">
        <v>1990</v>
      </c>
      <c r="B25" s="70">
        <v>0.53536132921817281</v>
      </c>
      <c r="C25" s="21">
        <v>5</v>
      </c>
      <c r="D25" s="20">
        <f t="shared" si="0"/>
        <v>0.50859326275726413</v>
      </c>
      <c r="E25" s="84">
        <v>14.465165583510988</v>
      </c>
      <c r="F25" s="21">
        <f t="shared" si="1"/>
        <v>0.43502440515284474</v>
      </c>
      <c r="G25" s="21">
        <v>31</v>
      </c>
      <c r="H25" s="70">
        <f t="shared" si="7"/>
        <v>0.30016683955546286</v>
      </c>
      <c r="I25" s="71">
        <v>13</v>
      </c>
      <c r="J25" s="22">
        <f t="shared" si="2"/>
        <v>51.220766954792566</v>
      </c>
      <c r="K25" s="23">
        <f t="shared" si="8"/>
        <v>0.2611451504132527</v>
      </c>
      <c r="L25" s="23">
        <f t="shared" si="3"/>
        <v>1.1447458648252173E-2</v>
      </c>
      <c r="M25" s="23">
        <f t="shared" si="4"/>
        <v>0.32452972894862497</v>
      </c>
      <c r="N25" s="71">
        <v>99</v>
      </c>
      <c r="O25" s="21">
        <v>165</v>
      </c>
      <c r="P25" s="20">
        <f t="shared" si="5"/>
        <v>0.19471783736917497</v>
      </c>
      <c r="Q25" s="23">
        <f t="shared" si="6"/>
        <v>1.9668468421128785E-3</v>
      </c>
      <c r="R25" s="24"/>
    </row>
    <row r="26" spans="1:18" x14ac:dyDescent="0.25">
      <c r="A26" s="25">
        <v>1991</v>
      </c>
      <c r="B26" s="76">
        <v>0.85166059812302519</v>
      </c>
      <c r="C26" s="27">
        <v>5</v>
      </c>
      <c r="D26" s="26">
        <f t="shared" si="0"/>
        <v>0.80907756821687393</v>
      </c>
      <c r="E26" s="77">
        <v>14.465165583510988</v>
      </c>
      <c r="F26" s="27">
        <f t="shared" si="1"/>
        <v>0.69204315827525908</v>
      </c>
      <c r="G26" s="27">
        <v>31</v>
      </c>
      <c r="H26" s="76">
        <f t="shared" si="7"/>
        <v>0.47750977920992876</v>
      </c>
      <c r="I26" s="77">
        <v>13</v>
      </c>
      <c r="J26" s="28">
        <f t="shared" si="2"/>
        <v>51.220766954792566</v>
      </c>
      <c r="K26" s="29">
        <f t="shared" si="8"/>
        <v>0.415433507912638</v>
      </c>
      <c r="L26" s="29">
        <f t="shared" si="3"/>
        <v>1.8210783908499201E-2</v>
      </c>
      <c r="M26" s="29">
        <f t="shared" si="4"/>
        <v>0.51626661841399812</v>
      </c>
      <c r="N26" s="77">
        <v>99</v>
      </c>
      <c r="O26" s="27">
        <v>165</v>
      </c>
      <c r="P26" s="26">
        <f t="shared" si="5"/>
        <v>0.30975997104839886</v>
      </c>
      <c r="Q26" s="29">
        <f t="shared" si="6"/>
        <v>3.1288885964484733E-3</v>
      </c>
      <c r="R26" s="24"/>
    </row>
    <row r="27" spans="1:18" x14ac:dyDescent="0.25">
      <c r="A27" s="25">
        <v>1992</v>
      </c>
      <c r="B27" s="76">
        <v>0.67283003884870796</v>
      </c>
      <c r="C27" s="27">
        <v>5</v>
      </c>
      <c r="D27" s="26">
        <f t="shared" si="0"/>
        <v>0.63918853690627253</v>
      </c>
      <c r="E27" s="77">
        <v>14.465165583510988</v>
      </c>
      <c r="F27" s="27">
        <f t="shared" si="1"/>
        <v>0.54672885665195903</v>
      </c>
      <c r="G27" s="27">
        <v>31</v>
      </c>
      <c r="H27" s="76">
        <f t="shared" si="7"/>
        <v>0.37724291108985175</v>
      </c>
      <c r="I27" s="77">
        <v>13</v>
      </c>
      <c r="J27" s="28">
        <f t="shared" si="2"/>
        <v>51.220766954792559</v>
      </c>
      <c r="K27" s="29">
        <f t="shared" si="8"/>
        <v>0.32820133264817103</v>
      </c>
      <c r="L27" s="29">
        <f>+(K27/365)*16</f>
        <v>1.4386907732522566E-2</v>
      </c>
      <c r="M27" s="29">
        <f t="shared" si="4"/>
        <v>0.40786164076314846</v>
      </c>
      <c r="N27" s="77">
        <v>99</v>
      </c>
      <c r="O27" s="27">
        <v>165</v>
      </c>
      <c r="P27" s="26">
        <f t="shared" si="5"/>
        <v>0.24471698445788906</v>
      </c>
      <c r="Q27" s="29">
        <f t="shared" si="6"/>
        <v>2.4718887318978693E-3</v>
      </c>
      <c r="R27" s="24"/>
    </row>
    <row r="28" spans="1:18" x14ac:dyDescent="0.25">
      <c r="A28" s="25">
        <v>1993</v>
      </c>
      <c r="B28" s="76">
        <v>0.89043053927878424</v>
      </c>
      <c r="C28" s="27">
        <v>5</v>
      </c>
      <c r="D28" s="26">
        <f t="shared" si="0"/>
        <v>0.84590901231484505</v>
      </c>
      <c r="E28" s="77">
        <v>14.465165583510988</v>
      </c>
      <c r="F28" s="27">
        <f t="shared" si="1"/>
        <v>0.72354687299766041</v>
      </c>
      <c r="G28" s="27">
        <v>31</v>
      </c>
      <c r="H28" s="76">
        <f t="shared" si="7"/>
        <v>0.49924734236838564</v>
      </c>
      <c r="I28" s="77">
        <v>13</v>
      </c>
      <c r="J28" s="28">
        <f t="shared" si="2"/>
        <v>51.220766954792566</v>
      </c>
      <c r="K28" s="29">
        <f t="shared" si="8"/>
        <v>0.43434518786049547</v>
      </c>
      <c r="L28" s="29">
        <f t="shared" si="3"/>
        <v>1.9039789056898432E-2</v>
      </c>
      <c r="M28" s="29">
        <f t="shared" si="4"/>
        <v>0.53976849986854203</v>
      </c>
      <c r="N28" s="77">
        <v>99</v>
      </c>
      <c r="O28" s="27">
        <v>165</v>
      </c>
      <c r="P28" s="26">
        <f t="shared" si="5"/>
        <v>0.32386109992112522</v>
      </c>
      <c r="Q28" s="29">
        <f t="shared" si="6"/>
        <v>3.2713242416275274E-3</v>
      </c>
      <c r="R28" s="24"/>
    </row>
    <row r="29" spans="1:18" x14ac:dyDescent="0.25">
      <c r="A29" s="25">
        <v>1994</v>
      </c>
      <c r="B29" s="76">
        <v>0.96862235989006829</v>
      </c>
      <c r="C29" s="27">
        <v>5</v>
      </c>
      <c r="D29" s="26">
        <f t="shared" si="0"/>
        <v>0.92019124189556489</v>
      </c>
      <c r="E29" s="77">
        <v>14.465165583510988</v>
      </c>
      <c r="F29" s="27">
        <f t="shared" si="1"/>
        <v>0.78708405507040524</v>
      </c>
      <c r="G29" s="27">
        <v>31</v>
      </c>
      <c r="H29" s="76">
        <f t="shared" si="7"/>
        <v>0.54308799799857965</v>
      </c>
      <c r="I29" s="77">
        <v>13</v>
      </c>
      <c r="J29" s="28">
        <f t="shared" si="2"/>
        <v>51.220766954792566</v>
      </c>
      <c r="K29" s="29">
        <f t="shared" si="8"/>
        <v>0.47248655825876429</v>
      </c>
      <c r="L29" s="29">
        <f t="shared" si="3"/>
        <v>2.0711739540110217E-2</v>
      </c>
      <c r="M29" s="29">
        <f t="shared" si="4"/>
        <v>0.58716746009235454</v>
      </c>
      <c r="N29" s="77">
        <v>99</v>
      </c>
      <c r="O29" s="27">
        <v>165</v>
      </c>
      <c r="P29" s="26">
        <f t="shared" si="5"/>
        <v>0.35230047605541276</v>
      </c>
      <c r="Q29" s="29">
        <f t="shared" si="6"/>
        <v>3.5585906672263913E-3</v>
      </c>
      <c r="R29" s="24"/>
    </row>
    <row r="30" spans="1:18" x14ac:dyDescent="0.25">
      <c r="A30" s="25">
        <v>1995</v>
      </c>
      <c r="B30" s="76">
        <v>1.1194978935087054</v>
      </c>
      <c r="C30" s="27">
        <v>5</v>
      </c>
      <c r="D30" s="26">
        <f t="shared" si="0"/>
        <v>1.0635229988332702</v>
      </c>
      <c r="E30" s="77">
        <v>14.465165583510988</v>
      </c>
      <c r="F30" s="27">
        <f t="shared" si="1"/>
        <v>0.90968263603331601</v>
      </c>
      <c r="G30" s="27">
        <v>31</v>
      </c>
      <c r="H30" s="76">
        <f t="shared" si="7"/>
        <v>0.62768101886298799</v>
      </c>
      <c r="I30" s="77">
        <v>13</v>
      </c>
      <c r="J30" s="28">
        <f t="shared" si="2"/>
        <v>51.220766954792566</v>
      </c>
      <c r="K30" s="29">
        <f t="shared" si="8"/>
        <v>0.54608248641079959</v>
      </c>
      <c r="L30" s="29">
        <f t="shared" si="3"/>
        <v>2.3937862418007654E-2</v>
      </c>
      <c r="M30" s="29">
        <f t="shared" si="4"/>
        <v>0.67862643061930794</v>
      </c>
      <c r="N30" s="77">
        <v>99</v>
      </c>
      <c r="O30" s="27">
        <v>165</v>
      </c>
      <c r="P30" s="26">
        <f t="shared" si="5"/>
        <v>0.40717585837158482</v>
      </c>
      <c r="Q30" s="29">
        <f t="shared" si="6"/>
        <v>4.1128874582988363E-3</v>
      </c>
      <c r="R30" s="24"/>
    </row>
    <row r="31" spans="1:18" x14ac:dyDescent="0.25">
      <c r="A31" s="19">
        <v>1996</v>
      </c>
      <c r="B31" s="70">
        <v>1.3383914234963865</v>
      </c>
      <c r="C31" s="21">
        <v>5</v>
      </c>
      <c r="D31" s="20">
        <f t="shared" si="0"/>
        <v>1.2714718523215671</v>
      </c>
      <c r="E31" s="84">
        <v>14.465165583510988</v>
      </c>
      <c r="F31" s="21">
        <f t="shared" si="1"/>
        <v>1.0875513435355182</v>
      </c>
      <c r="G31" s="21">
        <v>31</v>
      </c>
      <c r="H31" s="70">
        <f t="shared" si="7"/>
        <v>0.75041042703950755</v>
      </c>
      <c r="I31" s="71">
        <v>13</v>
      </c>
      <c r="J31" s="22">
        <f t="shared" si="2"/>
        <v>51.220766954792566</v>
      </c>
      <c r="K31" s="23">
        <f t="shared" si="8"/>
        <v>0.65285707152437156</v>
      </c>
      <c r="L31" s="23">
        <f t="shared" si="3"/>
        <v>2.8618392176410809E-2</v>
      </c>
      <c r="M31" s="23">
        <f t="shared" si="4"/>
        <v>0.81131710900515819</v>
      </c>
      <c r="N31" s="71">
        <v>99</v>
      </c>
      <c r="O31" s="21">
        <v>165</v>
      </c>
      <c r="P31" s="20">
        <f t="shared" si="5"/>
        <v>0.48679026540309489</v>
      </c>
      <c r="Q31" s="23">
        <f t="shared" si="6"/>
        <v>4.9170733879100497E-3</v>
      </c>
      <c r="R31" s="24"/>
    </row>
    <row r="32" spans="1:18" x14ac:dyDescent="0.25">
      <c r="A32" s="19">
        <v>1997</v>
      </c>
      <c r="B32" s="70">
        <v>1.4349094213519378</v>
      </c>
      <c r="C32" s="21">
        <v>5</v>
      </c>
      <c r="D32" s="20">
        <f t="shared" si="0"/>
        <v>1.3631639502843409</v>
      </c>
      <c r="E32" s="84">
        <v>14.465165583510988</v>
      </c>
      <c r="F32" s="21">
        <f t="shared" si="1"/>
        <v>1.1659800277009815</v>
      </c>
      <c r="G32" s="21">
        <v>31</v>
      </c>
      <c r="H32" s="70">
        <f t="shared" si="7"/>
        <v>0.80452621911367728</v>
      </c>
      <c r="I32" s="71">
        <v>13</v>
      </c>
      <c r="J32" s="22">
        <f t="shared" si="2"/>
        <v>51.220766954792566</v>
      </c>
      <c r="K32" s="23">
        <f t="shared" si="8"/>
        <v>0.69993781062889926</v>
      </c>
      <c r="L32" s="23">
        <f t="shared" si="3"/>
        <v>3.06822053974312E-2</v>
      </c>
      <c r="M32" s="23">
        <f t="shared" si="4"/>
        <v>0.86982518191447578</v>
      </c>
      <c r="N32" s="71">
        <v>99</v>
      </c>
      <c r="O32" s="21">
        <v>165</v>
      </c>
      <c r="P32" s="20">
        <f t="shared" si="5"/>
        <v>0.52189510914868542</v>
      </c>
      <c r="Q32" s="23">
        <f t="shared" si="6"/>
        <v>5.2716677691786408E-3</v>
      </c>
      <c r="R32" s="24"/>
    </row>
    <row r="33" spans="1:18" x14ac:dyDescent="0.25">
      <c r="A33" s="19">
        <v>1998</v>
      </c>
      <c r="B33" s="70">
        <v>1.4921789833946002</v>
      </c>
      <c r="C33" s="21">
        <v>5</v>
      </c>
      <c r="D33" s="20">
        <f t="shared" si="0"/>
        <v>1.4175700342248703</v>
      </c>
      <c r="E33" s="84">
        <v>14.465165583511</v>
      </c>
      <c r="F33" s="21">
        <f t="shared" si="1"/>
        <v>1.2125161815120091</v>
      </c>
      <c r="G33" s="21">
        <v>31</v>
      </c>
      <c r="H33" s="70">
        <f t="shared" si="7"/>
        <v>0.83663616524328632</v>
      </c>
      <c r="I33" s="71">
        <v>13</v>
      </c>
      <c r="J33" s="22">
        <f t="shared" si="2"/>
        <v>51.220766954792573</v>
      </c>
      <c r="K33" s="23">
        <f t="shared" si="8"/>
        <v>0.72787346376165907</v>
      </c>
      <c r="L33" s="23">
        <f t="shared" si="3"/>
        <v>3.1906781973113821E-2</v>
      </c>
      <c r="M33" s="23">
        <f t="shared" si="4"/>
        <v>0.90454131554679018</v>
      </c>
      <c r="N33" s="71">
        <v>99</v>
      </c>
      <c r="O33" s="21">
        <v>165</v>
      </c>
      <c r="P33" s="20">
        <f t="shared" si="5"/>
        <v>0.54272478932807411</v>
      </c>
      <c r="Q33" s="23">
        <f t="shared" si="6"/>
        <v>5.4820685790714554E-3</v>
      </c>
      <c r="R33" s="24"/>
    </row>
    <row r="34" spans="1:18" x14ac:dyDescent="0.25">
      <c r="A34" s="19">
        <v>1999</v>
      </c>
      <c r="B34" s="70">
        <v>1.623089650727725</v>
      </c>
      <c r="C34" s="21">
        <v>5</v>
      </c>
      <c r="D34" s="20">
        <f t="shared" si="0"/>
        <v>1.5419351681913387</v>
      </c>
      <c r="E34" s="84">
        <v>14.465165583510988</v>
      </c>
      <c r="F34" s="21">
        <f t="shared" si="1"/>
        <v>1.3188916929220729</v>
      </c>
      <c r="G34" s="21">
        <v>31</v>
      </c>
      <c r="H34" s="70">
        <f t="shared" si="7"/>
        <v>0.91003526811623026</v>
      </c>
      <c r="I34" s="71">
        <v>13</v>
      </c>
      <c r="J34" s="22">
        <f t="shared" si="2"/>
        <v>51.220766954792573</v>
      </c>
      <c r="K34" s="23">
        <f t="shared" si="8"/>
        <v>0.79173068326112028</v>
      </c>
      <c r="L34" s="23">
        <f t="shared" si="3"/>
        <v>3.4706002553912124E-2</v>
      </c>
      <c r="M34" s="23">
        <f t="shared" si="4"/>
        <v>0.98389781940213172</v>
      </c>
      <c r="N34" s="71">
        <v>99</v>
      </c>
      <c r="O34" s="21">
        <v>165</v>
      </c>
      <c r="P34" s="20">
        <f t="shared" si="5"/>
        <v>0.59033869164127906</v>
      </c>
      <c r="Q34" s="23">
        <f t="shared" si="6"/>
        <v>5.9630170872856467E-3</v>
      </c>
      <c r="R34" s="24"/>
    </row>
    <row r="35" spans="1:18" x14ac:dyDescent="0.25">
      <c r="A35" s="19">
        <v>2000</v>
      </c>
      <c r="B35" s="70">
        <v>1.7528607751828178</v>
      </c>
      <c r="C35" s="21">
        <v>5</v>
      </c>
      <c r="D35" s="20">
        <f t="shared" si="0"/>
        <v>1.6652177364236769</v>
      </c>
      <c r="E35" s="84">
        <v>14.465165583510988</v>
      </c>
      <c r="F35" s="21">
        <f t="shared" si="1"/>
        <v>1.4243412335239984</v>
      </c>
      <c r="G35" s="21">
        <v>31</v>
      </c>
      <c r="H35" s="70">
        <f t="shared" si="7"/>
        <v>0.98279545113155886</v>
      </c>
      <c r="I35" s="71">
        <v>13</v>
      </c>
      <c r="J35" s="22">
        <f t="shared" si="2"/>
        <v>51.220766954792566</v>
      </c>
      <c r="K35" s="23">
        <f t="shared" si="8"/>
        <v>0.85503204248445619</v>
      </c>
      <c r="L35" s="23">
        <f t="shared" si="3"/>
        <v>3.7480856656852871E-2</v>
      </c>
      <c r="M35" s="23">
        <f t="shared" si="4"/>
        <v>1.0625635457934504</v>
      </c>
      <c r="N35" s="71">
        <v>99</v>
      </c>
      <c r="O35" s="21">
        <v>165</v>
      </c>
      <c r="P35" s="20">
        <f t="shared" si="5"/>
        <v>0.63753812747607019</v>
      </c>
      <c r="Q35" s="23">
        <f t="shared" si="6"/>
        <v>6.4397790654148503E-3</v>
      </c>
      <c r="R35" s="24"/>
    </row>
    <row r="36" spans="1:18" x14ac:dyDescent="0.25">
      <c r="A36" s="25">
        <v>2001</v>
      </c>
      <c r="B36" s="76">
        <v>1.7874153147608698</v>
      </c>
      <c r="C36" s="27">
        <v>5</v>
      </c>
      <c r="D36" s="26">
        <f t="shared" si="0"/>
        <v>1.6980445490228262</v>
      </c>
      <c r="E36" s="77">
        <v>14.465165583510988</v>
      </c>
      <c r="F36" s="27">
        <f t="shared" si="1"/>
        <v>1.452419593324892</v>
      </c>
      <c r="G36" s="27">
        <v>31</v>
      </c>
      <c r="H36" s="76">
        <f t="shared" si="7"/>
        <v>1.0021695193941755</v>
      </c>
      <c r="I36" s="77">
        <v>13</v>
      </c>
      <c r="J36" s="28">
        <f t="shared" si="2"/>
        <v>51.220766954792566</v>
      </c>
      <c r="K36" s="29">
        <f t="shared" si="8"/>
        <v>0.87188748187293275</v>
      </c>
      <c r="L36" s="29">
        <f t="shared" si="3"/>
        <v>3.8219725232786092E-2</v>
      </c>
      <c r="M36" s="29">
        <f t="shared" si="4"/>
        <v>1.0835101004868692</v>
      </c>
      <c r="N36" s="77">
        <v>99</v>
      </c>
      <c r="O36" s="27">
        <v>165</v>
      </c>
      <c r="P36" s="26">
        <f t="shared" si="5"/>
        <v>0.65010606029212159</v>
      </c>
      <c r="Q36" s="29">
        <f t="shared" si="6"/>
        <v>6.5667278817386019E-3</v>
      </c>
      <c r="R36" s="24"/>
    </row>
    <row r="37" spans="1:18" x14ac:dyDescent="0.25">
      <c r="A37" s="25">
        <v>2002</v>
      </c>
      <c r="B37" s="76">
        <v>1.9741337855724437</v>
      </c>
      <c r="C37" s="27">
        <v>5</v>
      </c>
      <c r="D37" s="26">
        <f t="shared" si="0"/>
        <v>1.8754270962938215</v>
      </c>
      <c r="E37" s="77">
        <v>14.465165583510988</v>
      </c>
      <c r="F37" s="27">
        <f t="shared" si="1"/>
        <v>1.6041434614168881</v>
      </c>
      <c r="G37" s="27">
        <v>31</v>
      </c>
      <c r="H37" s="76">
        <f t="shared" si="7"/>
        <v>1.106858988377653</v>
      </c>
      <c r="I37" s="77">
        <v>13</v>
      </c>
      <c r="J37" s="28">
        <f t="shared" si="2"/>
        <v>51.220766954792559</v>
      </c>
      <c r="K37" s="29">
        <f t="shared" si="8"/>
        <v>0.9629673198885581</v>
      </c>
      <c r="L37" s="29">
        <f t="shared" si="3"/>
        <v>4.2212266077306659E-2</v>
      </c>
      <c r="M37" s="29">
        <f t="shared" si="4"/>
        <v>1.1966966371586052</v>
      </c>
      <c r="N37" s="77">
        <v>99</v>
      </c>
      <c r="O37" s="27">
        <v>165</v>
      </c>
      <c r="P37" s="26">
        <f t="shared" si="5"/>
        <v>0.71801798229516312</v>
      </c>
      <c r="Q37" s="29">
        <f t="shared" si="6"/>
        <v>7.2527068918703348E-3</v>
      </c>
      <c r="R37" s="24"/>
    </row>
    <row r="38" spans="1:18" x14ac:dyDescent="0.25">
      <c r="A38" s="25">
        <v>2003</v>
      </c>
      <c r="B38" s="76">
        <v>2.0609073698235933</v>
      </c>
      <c r="C38" s="27">
        <v>5</v>
      </c>
      <c r="D38" s="26">
        <f t="shared" si="0"/>
        <v>1.9578620013324137</v>
      </c>
      <c r="E38" s="77">
        <v>14.465165583510988</v>
      </c>
      <c r="F38" s="27">
        <f t="shared" si="1"/>
        <v>1.6746540209430381</v>
      </c>
      <c r="G38" s="27">
        <v>31</v>
      </c>
      <c r="H38" s="76">
        <f t="shared" si="7"/>
        <v>1.1555112744506961</v>
      </c>
      <c r="I38" s="77">
        <v>13</v>
      </c>
      <c r="J38" s="28">
        <f t="shared" si="2"/>
        <v>51.220766954792566</v>
      </c>
      <c r="K38" s="29">
        <f t="shared" si="8"/>
        <v>1.0052948087721056</v>
      </c>
      <c r="L38" s="29">
        <f t="shared" si="3"/>
        <v>4.4067717644804633E-2</v>
      </c>
      <c r="M38" s="29">
        <f t="shared" si="4"/>
        <v>1.2492977613713889</v>
      </c>
      <c r="N38" s="77">
        <v>99</v>
      </c>
      <c r="O38" s="27">
        <v>165</v>
      </c>
      <c r="P38" s="26">
        <f t="shared" si="5"/>
        <v>0.74957865682283331</v>
      </c>
      <c r="Q38" s="29">
        <f t="shared" si="6"/>
        <v>7.5715015840690236E-3</v>
      </c>
      <c r="R38" s="24"/>
    </row>
    <row r="39" spans="1:18" x14ac:dyDescent="0.25">
      <c r="A39" s="25">
        <v>2004</v>
      </c>
      <c r="B39" s="76">
        <v>2.0177181406928431</v>
      </c>
      <c r="C39" s="27">
        <v>5</v>
      </c>
      <c r="D39" s="26">
        <f t="shared" si="0"/>
        <v>1.9168322336582009</v>
      </c>
      <c r="E39" s="77">
        <v>14.465165583510988</v>
      </c>
      <c r="F39" s="27">
        <f t="shared" si="1"/>
        <v>1.63955927710143</v>
      </c>
      <c r="G39" s="27">
        <v>31</v>
      </c>
      <c r="H39" s="76">
        <f t="shared" si="7"/>
        <v>1.1312959011999868</v>
      </c>
      <c r="I39" s="77">
        <v>13</v>
      </c>
      <c r="J39" s="28">
        <f t="shared" si="2"/>
        <v>51.220766954792559</v>
      </c>
      <c r="K39" s="29">
        <f t="shared" si="8"/>
        <v>0.98422743404398849</v>
      </c>
      <c r="L39" s="29">
        <f t="shared" si="3"/>
        <v>4.3144216286859771E-2</v>
      </c>
      <c r="M39" s="29">
        <f t="shared" si="4"/>
        <v>1.223116959624331</v>
      </c>
      <c r="N39" s="77">
        <v>99</v>
      </c>
      <c r="O39" s="27">
        <v>165</v>
      </c>
      <c r="P39" s="26">
        <f t="shared" si="5"/>
        <v>0.73387017577459857</v>
      </c>
      <c r="Q39" s="29">
        <f t="shared" si="6"/>
        <v>7.4128300583292785E-3</v>
      </c>
      <c r="R39" s="24"/>
    </row>
    <row r="40" spans="1:18" x14ac:dyDescent="0.25">
      <c r="A40" s="25">
        <v>2005</v>
      </c>
      <c r="B40" s="76">
        <v>1.8796317415392487</v>
      </c>
      <c r="C40" s="27">
        <v>5</v>
      </c>
      <c r="D40" s="26">
        <f t="shared" si="0"/>
        <v>1.7856501544622863</v>
      </c>
      <c r="E40" s="77">
        <v>14.465165583510988</v>
      </c>
      <c r="F40" s="27">
        <f t="shared" si="1"/>
        <v>1.5273529028770967</v>
      </c>
      <c r="G40" s="27">
        <v>31</v>
      </c>
      <c r="H40" s="76">
        <f t="shared" si="7"/>
        <v>1.0538735029851967</v>
      </c>
      <c r="I40" s="77">
        <v>13</v>
      </c>
      <c r="J40" s="28">
        <f t="shared" si="2"/>
        <v>51.220766954792566</v>
      </c>
      <c r="K40" s="29">
        <f t="shared" si="8"/>
        <v>0.91686994759712115</v>
      </c>
      <c r="L40" s="29">
        <f t="shared" si="3"/>
        <v>4.0191559346723117E-2</v>
      </c>
      <c r="M40" s="29">
        <f t="shared" ref="M40:M45" si="9">+L40*28.3495</f>
        <v>1.139410611699927</v>
      </c>
      <c r="N40" s="77">
        <v>99</v>
      </c>
      <c r="O40" s="27">
        <v>165</v>
      </c>
      <c r="P40" s="26">
        <f t="shared" si="5"/>
        <v>0.68364636701995618</v>
      </c>
      <c r="Q40" s="29">
        <f t="shared" si="6"/>
        <v>6.9055188587874364E-3</v>
      </c>
      <c r="R40" s="24"/>
    </row>
    <row r="41" spans="1:18" x14ac:dyDescent="0.25">
      <c r="A41" s="19">
        <v>2006</v>
      </c>
      <c r="B41" s="70">
        <v>2.099993118633011</v>
      </c>
      <c r="C41" s="21">
        <v>5</v>
      </c>
      <c r="D41" s="20">
        <f t="shared" si="0"/>
        <v>1.9949934627013604</v>
      </c>
      <c r="E41" s="84">
        <v>14.465165583510988</v>
      </c>
      <c r="F41" s="21">
        <f t="shared" si="1"/>
        <v>1.706414354941389</v>
      </c>
      <c r="G41" s="21">
        <v>31</v>
      </c>
      <c r="H41" s="70">
        <f t="shared" si="7"/>
        <v>1.1774259049095583</v>
      </c>
      <c r="I41" s="71">
        <v>13</v>
      </c>
      <c r="J41" s="22">
        <f t="shared" si="2"/>
        <v>51.220766954792566</v>
      </c>
      <c r="K41" s="23">
        <f t="shared" si="8"/>
        <v>1.0243605372713158</v>
      </c>
      <c r="L41" s="23">
        <f t="shared" si="3"/>
        <v>4.4903475606413841E-2</v>
      </c>
      <c r="M41" s="23">
        <f t="shared" si="9"/>
        <v>1.2729910817040291</v>
      </c>
      <c r="N41" s="71">
        <v>99</v>
      </c>
      <c r="O41" s="21">
        <v>165</v>
      </c>
      <c r="P41" s="20">
        <f t="shared" si="5"/>
        <v>0.76379464902241745</v>
      </c>
      <c r="Q41" s="23">
        <f t="shared" si="6"/>
        <v>7.7150974648729038E-3</v>
      </c>
      <c r="R41" s="24"/>
    </row>
    <row r="42" spans="1:18" x14ac:dyDescent="0.25">
      <c r="A42" s="19">
        <v>2007</v>
      </c>
      <c r="B42" s="70">
        <v>2.1029840252038854</v>
      </c>
      <c r="C42" s="21">
        <v>5</v>
      </c>
      <c r="D42" s="20">
        <f t="shared" si="0"/>
        <v>1.9978348239436912</v>
      </c>
      <c r="E42" s="84">
        <v>15.786525826389704</v>
      </c>
      <c r="F42" s="21">
        <f t="shared" si="1"/>
        <v>1.6824461134932132</v>
      </c>
      <c r="G42" s="21">
        <v>31</v>
      </c>
      <c r="H42" s="70">
        <f t="shared" si="7"/>
        <v>1.1608878183103171</v>
      </c>
      <c r="I42" s="71">
        <v>13</v>
      </c>
      <c r="J42" s="22">
        <f t="shared" si="2"/>
        <v>51.974318880902651</v>
      </c>
      <c r="K42" s="23">
        <f t="shared" si="8"/>
        <v>1.0099724019299758</v>
      </c>
      <c r="L42" s="23">
        <f t="shared" si="3"/>
        <v>4.427276282432771E-2</v>
      </c>
      <c r="M42" s="23">
        <f t="shared" si="9"/>
        <v>1.2551106896882784</v>
      </c>
      <c r="N42" s="71">
        <v>99</v>
      </c>
      <c r="O42" s="21">
        <v>165</v>
      </c>
      <c r="P42" s="20">
        <f t="shared" si="5"/>
        <v>0.75306641381296713</v>
      </c>
      <c r="Q42" s="23">
        <f t="shared" si="6"/>
        <v>7.6067314526562331E-3</v>
      </c>
      <c r="R42" s="24"/>
    </row>
    <row r="43" spans="1:18" x14ac:dyDescent="0.25">
      <c r="A43" s="19">
        <v>2008</v>
      </c>
      <c r="B43" s="70">
        <v>2.1039446775988626</v>
      </c>
      <c r="C43" s="21">
        <v>5</v>
      </c>
      <c r="D43" s="20">
        <f t="shared" si="0"/>
        <v>1.9987474437189194</v>
      </c>
      <c r="E43" s="84">
        <v>17.107886069268421</v>
      </c>
      <c r="F43" s="21">
        <f t="shared" si="1"/>
        <v>1.6568040082350717</v>
      </c>
      <c r="G43" s="21">
        <v>31</v>
      </c>
      <c r="H43" s="70">
        <f t="shared" si="7"/>
        <v>1.1431947656821995</v>
      </c>
      <c r="I43" s="71">
        <v>13</v>
      </c>
      <c r="J43" s="22">
        <f t="shared" si="2"/>
        <v>52.727870807012742</v>
      </c>
      <c r="K43" s="23">
        <f t="shared" si="8"/>
        <v>0.99457944614351357</v>
      </c>
      <c r="L43" s="23">
        <f t="shared" si="3"/>
        <v>4.359800311861977E-2</v>
      </c>
      <c r="M43" s="23">
        <f t="shared" si="9"/>
        <v>1.2359815894113111</v>
      </c>
      <c r="N43" s="71">
        <v>99</v>
      </c>
      <c r="O43" s="21">
        <v>165</v>
      </c>
      <c r="P43" s="20">
        <f t="shared" si="5"/>
        <v>0.74158895364678667</v>
      </c>
      <c r="Q43" s="23">
        <f t="shared" si="6"/>
        <v>7.4907975115837038E-3</v>
      </c>
      <c r="R43" s="24"/>
    </row>
    <row r="44" spans="1:18" x14ac:dyDescent="0.25">
      <c r="A44" s="19">
        <v>2009</v>
      </c>
      <c r="B44" s="70">
        <v>2.0183398936179309</v>
      </c>
      <c r="C44" s="21">
        <v>5</v>
      </c>
      <c r="D44" s="20">
        <f t="shared" si="0"/>
        <v>1.9174228989370343</v>
      </c>
      <c r="E44" s="84">
        <v>18.429246312147139</v>
      </c>
      <c r="F44" s="21">
        <f t="shared" si="1"/>
        <v>1.5640563100464162</v>
      </c>
      <c r="G44" s="21">
        <v>31</v>
      </c>
      <c r="H44" s="70">
        <f t="shared" si="7"/>
        <v>1.0791988539320272</v>
      </c>
      <c r="I44" s="71">
        <v>13</v>
      </c>
      <c r="J44" s="22">
        <f t="shared" si="2"/>
        <v>53.481422733122834</v>
      </c>
      <c r="K44" s="23">
        <f t="shared" si="8"/>
        <v>0.93890300292086359</v>
      </c>
      <c r="L44" s="23">
        <f t="shared" si="3"/>
        <v>4.1157391908859774E-2</v>
      </c>
      <c r="M44" s="23">
        <f t="shared" si="9"/>
        <v>1.1667914819202201</v>
      </c>
      <c r="N44" s="71">
        <v>99</v>
      </c>
      <c r="O44" s="21">
        <v>165</v>
      </c>
      <c r="P44" s="20">
        <f t="shared" si="5"/>
        <v>0.70007488915213212</v>
      </c>
      <c r="Q44" s="23">
        <f t="shared" si="6"/>
        <v>7.071463526789213E-3</v>
      </c>
      <c r="R44" s="24"/>
    </row>
    <row r="45" spans="1:18" x14ac:dyDescent="0.25">
      <c r="A45" s="19">
        <v>2010</v>
      </c>
      <c r="B45" s="70">
        <v>2.236183463296153</v>
      </c>
      <c r="C45" s="21">
        <v>5</v>
      </c>
      <c r="D45" s="20">
        <f t="shared" si="0"/>
        <v>2.1243742901313452</v>
      </c>
      <c r="E45" s="84">
        <v>19.750606555025858</v>
      </c>
      <c r="F45" s="21">
        <f t="shared" si="1"/>
        <v>1.7047974823313796</v>
      </c>
      <c r="G45" s="21">
        <v>31</v>
      </c>
      <c r="H45" s="70">
        <f t="shared" si="7"/>
        <v>1.1763102628086519</v>
      </c>
      <c r="I45" s="71">
        <v>13</v>
      </c>
      <c r="J45" s="22">
        <f t="shared" si="2"/>
        <v>54.234974659232918</v>
      </c>
      <c r="K45" s="23">
        <f t="shared" si="8"/>
        <v>1.0233899286435273</v>
      </c>
      <c r="L45" s="23">
        <f t="shared" si="3"/>
        <v>4.4860928378894348E-2</v>
      </c>
      <c r="M45" s="23">
        <f t="shared" si="9"/>
        <v>1.2717848890774652</v>
      </c>
      <c r="N45" s="71">
        <v>99</v>
      </c>
      <c r="O45" s="21">
        <v>165</v>
      </c>
      <c r="P45" s="20">
        <f t="shared" si="5"/>
        <v>0.76307093344647914</v>
      </c>
      <c r="Q45" s="23">
        <f t="shared" si="6"/>
        <v>7.7077872065300923E-3</v>
      </c>
      <c r="R45" s="24"/>
    </row>
    <row r="46" spans="1:18" x14ac:dyDescent="0.25">
      <c r="A46" s="31">
        <v>2011</v>
      </c>
      <c r="B46" s="80">
        <v>2.5345655469771105</v>
      </c>
      <c r="C46" s="32">
        <v>5</v>
      </c>
      <c r="D46" s="33">
        <f t="shared" si="0"/>
        <v>2.4078372696282551</v>
      </c>
      <c r="E46" s="77">
        <v>21.071966797904576</v>
      </c>
      <c r="F46" s="32">
        <f t="shared" si="1"/>
        <v>1.9004585996246171</v>
      </c>
      <c r="G46" s="32">
        <v>31</v>
      </c>
      <c r="H46" s="76">
        <f t="shared" si="7"/>
        <v>1.3113164337409857</v>
      </c>
      <c r="I46" s="81">
        <v>13</v>
      </c>
      <c r="J46" s="34">
        <f t="shared" si="2"/>
        <v>54.988526585343017</v>
      </c>
      <c r="K46" s="29">
        <f t="shared" si="8"/>
        <v>1.1408452973546575</v>
      </c>
      <c r="L46" s="35">
        <f t="shared" si="3"/>
        <v>5.0009656870341146E-2</v>
      </c>
      <c r="M46" s="35">
        <f t="shared" ref="M46:M51" si="10">+L46*28.3495</f>
        <v>1.4177487674457363</v>
      </c>
      <c r="N46" s="77">
        <v>99</v>
      </c>
      <c r="O46" s="32">
        <v>165</v>
      </c>
      <c r="P46" s="33">
        <f t="shared" si="5"/>
        <v>0.85064926046744183</v>
      </c>
      <c r="Q46" s="35">
        <f t="shared" si="6"/>
        <v>8.5924167723984025E-3</v>
      </c>
      <c r="R46" s="24"/>
    </row>
    <row r="47" spans="1:18" x14ac:dyDescent="0.25">
      <c r="A47" s="25">
        <v>2012</v>
      </c>
      <c r="B47" s="76">
        <v>2.4896613146160691</v>
      </c>
      <c r="C47" s="27">
        <v>5</v>
      </c>
      <c r="D47" s="26">
        <f t="shared" ref="D47:D56" si="11">+B47-B47*(C47/100)</f>
        <v>2.3651782488852655</v>
      </c>
      <c r="E47" s="77">
        <v>21.071966797904576</v>
      </c>
      <c r="F47" s="27">
        <f t="shared" ref="F47:F56" si="12">+(D47-D47*(E47)/100)</f>
        <v>1.8667886735689014</v>
      </c>
      <c r="G47" s="27">
        <v>31</v>
      </c>
      <c r="H47" s="76">
        <f t="shared" si="7"/>
        <v>1.2880841847625419</v>
      </c>
      <c r="I47" s="77">
        <v>13</v>
      </c>
      <c r="J47" s="28">
        <f t="shared" ref="J47:J56" si="13">100-(K47/B47*100)</f>
        <v>54.988526585343017</v>
      </c>
      <c r="K47" s="29">
        <f t="shared" si="8"/>
        <v>1.1206332407434114</v>
      </c>
      <c r="L47" s="29">
        <f t="shared" ref="L47:L56" si="14">+(K47/365)*16</f>
        <v>4.9123648909300224E-2</v>
      </c>
      <c r="M47" s="29">
        <f t="shared" si="10"/>
        <v>1.3926308847542066</v>
      </c>
      <c r="N47" s="77">
        <v>99</v>
      </c>
      <c r="O47" s="27">
        <v>165</v>
      </c>
      <c r="P47" s="26">
        <f t="shared" ref="P47:P56" si="15">+Q47*N47</f>
        <v>0.83557853085252398</v>
      </c>
      <c r="Q47" s="29">
        <f t="shared" ref="Q47:Q56" si="16">+M47/O47</f>
        <v>8.4401871803285247E-3</v>
      </c>
      <c r="R47" s="24"/>
    </row>
    <row r="48" spans="1:18" x14ac:dyDescent="0.25">
      <c r="A48" s="25">
        <v>2013</v>
      </c>
      <c r="B48" s="76">
        <v>2.8751465867759571</v>
      </c>
      <c r="C48" s="27">
        <v>5</v>
      </c>
      <c r="D48" s="26">
        <f t="shared" si="11"/>
        <v>2.7313892574371592</v>
      </c>
      <c r="E48" s="77">
        <v>21.071966797904576</v>
      </c>
      <c r="F48" s="27">
        <f t="shared" si="12"/>
        <v>2.1558318199884687</v>
      </c>
      <c r="G48" s="27">
        <v>31</v>
      </c>
      <c r="H48" s="76">
        <f t="shared" si="7"/>
        <v>1.4875239557920432</v>
      </c>
      <c r="I48" s="77">
        <v>13</v>
      </c>
      <c r="J48" s="28">
        <f t="shared" si="13"/>
        <v>54.988526585343017</v>
      </c>
      <c r="K48" s="29">
        <f t="shared" si="8"/>
        <v>1.2941458415390776</v>
      </c>
      <c r="L48" s="29">
        <f t="shared" si="14"/>
        <v>5.6729680725000661E-2</v>
      </c>
      <c r="M48" s="29">
        <f t="shared" si="10"/>
        <v>1.6082580837134062</v>
      </c>
      <c r="N48" s="77">
        <v>99</v>
      </c>
      <c r="O48" s="27">
        <v>165</v>
      </c>
      <c r="P48" s="26">
        <f t="shared" si="15"/>
        <v>0.96495485022804361</v>
      </c>
      <c r="Q48" s="29">
        <f t="shared" si="16"/>
        <v>9.7470186891721582E-3</v>
      </c>
      <c r="R48" s="24"/>
    </row>
    <row r="49" spans="1:18" x14ac:dyDescent="0.25">
      <c r="A49" s="25">
        <v>2014</v>
      </c>
      <c r="B49" s="76">
        <v>2.5176670466952014</v>
      </c>
      <c r="C49" s="27">
        <v>5</v>
      </c>
      <c r="D49" s="26">
        <f t="shared" si="11"/>
        <v>2.3917836943604414</v>
      </c>
      <c r="E49" s="77">
        <v>21.071966797904576</v>
      </c>
      <c r="F49" s="27">
        <f t="shared" si="12"/>
        <v>1.8877878284071137</v>
      </c>
      <c r="G49" s="27">
        <v>31</v>
      </c>
      <c r="H49" s="76">
        <f t="shared" si="7"/>
        <v>1.3025736016009084</v>
      </c>
      <c r="I49" s="77">
        <v>13</v>
      </c>
      <c r="J49" s="28">
        <f t="shared" si="13"/>
        <v>54.988526585343003</v>
      </c>
      <c r="K49" s="29">
        <f t="shared" si="8"/>
        <v>1.1332390333927904</v>
      </c>
      <c r="L49" s="29">
        <f t="shared" si="14"/>
        <v>4.9676231600779851E-2</v>
      </c>
      <c r="M49" s="29">
        <f t="shared" si="10"/>
        <v>1.4082963277663083</v>
      </c>
      <c r="N49" s="77">
        <v>99</v>
      </c>
      <c r="O49" s="27">
        <v>165</v>
      </c>
      <c r="P49" s="26">
        <f t="shared" si="15"/>
        <v>0.8449777966597849</v>
      </c>
      <c r="Q49" s="29">
        <f t="shared" si="16"/>
        <v>8.5351292591897467E-3</v>
      </c>
      <c r="R49" s="24"/>
    </row>
    <row r="50" spans="1:18" x14ac:dyDescent="0.25">
      <c r="A50" s="31">
        <v>2015</v>
      </c>
      <c r="B50" s="80">
        <v>2.599412031611998</v>
      </c>
      <c r="C50" s="32">
        <v>5</v>
      </c>
      <c r="D50" s="33">
        <f t="shared" si="11"/>
        <v>2.4694414300313983</v>
      </c>
      <c r="E50" s="77">
        <v>21.071966797904576</v>
      </c>
      <c r="F50" s="32">
        <f t="shared" si="12"/>
        <v>1.9490815518014819</v>
      </c>
      <c r="G50" s="32">
        <v>31</v>
      </c>
      <c r="H50" s="80">
        <f t="shared" si="7"/>
        <v>1.3448662707430226</v>
      </c>
      <c r="I50" s="81">
        <v>13</v>
      </c>
      <c r="J50" s="34">
        <f t="shared" si="13"/>
        <v>54.988526585343003</v>
      </c>
      <c r="K50" s="35">
        <f t="shared" si="8"/>
        <v>1.1700336555464297</v>
      </c>
      <c r="L50" s="35">
        <f t="shared" si="14"/>
        <v>5.1289146544501028E-2</v>
      </c>
      <c r="M50" s="35">
        <f t="shared" si="10"/>
        <v>1.4540216599633318</v>
      </c>
      <c r="N50" s="81">
        <v>99</v>
      </c>
      <c r="O50" s="32">
        <v>165</v>
      </c>
      <c r="P50" s="33">
        <f t="shared" si="15"/>
        <v>0.87241299597799915</v>
      </c>
      <c r="Q50" s="35">
        <f t="shared" si="16"/>
        <v>8.8122524846262536E-3</v>
      </c>
      <c r="R50" s="24"/>
    </row>
    <row r="51" spans="1:18" x14ac:dyDescent="0.25">
      <c r="A51" s="36">
        <v>2016</v>
      </c>
      <c r="B51" s="83">
        <v>2.9656031494467636</v>
      </c>
      <c r="C51" s="38">
        <v>5</v>
      </c>
      <c r="D51" s="37">
        <f t="shared" si="11"/>
        <v>2.8173229919744256</v>
      </c>
      <c r="E51" s="84">
        <v>21.071966797904576</v>
      </c>
      <c r="F51" s="38">
        <f t="shared" si="12"/>
        <v>2.223657626515843</v>
      </c>
      <c r="G51" s="38">
        <v>31</v>
      </c>
      <c r="H51" s="83">
        <f t="shared" si="7"/>
        <v>1.5343237622959318</v>
      </c>
      <c r="I51" s="84">
        <v>13</v>
      </c>
      <c r="J51" s="39">
        <f t="shared" si="13"/>
        <v>54.988526585343003</v>
      </c>
      <c r="K51" s="40">
        <f t="shared" si="8"/>
        <v>1.3348616731974607</v>
      </c>
      <c r="L51" s="40">
        <f t="shared" si="14"/>
        <v>5.8514484304546227E-2</v>
      </c>
      <c r="M51" s="40">
        <f t="shared" si="10"/>
        <v>1.6588563727917331</v>
      </c>
      <c r="N51" s="84">
        <v>99</v>
      </c>
      <c r="O51" s="38">
        <v>165</v>
      </c>
      <c r="P51" s="37">
        <f t="shared" si="15"/>
        <v>0.99531382367503995</v>
      </c>
      <c r="Q51" s="40">
        <f t="shared" si="16"/>
        <v>1.0053674986616565E-2</v>
      </c>
      <c r="R51" s="24"/>
    </row>
    <row r="52" spans="1:18" x14ac:dyDescent="0.25">
      <c r="A52" s="41">
        <v>2017</v>
      </c>
      <c r="B52" s="86">
        <v>3.2171217614876331</v>
      </c>
      <c r="C52" s="43">
        <v>5</v>
      </c>
      <c r="D52" s="42">
        <f t="shared" si="11"/>
        <v>3.0562656734132512</v>
      </c>
      <c r="E52" s="87">
        <v>21.071966797904576</v>
      </c>
      <c r="F52" s="43">
        <f t="shared" si="12"/>
        <v>2.4122503854558563</v>
      </c>
      <c r="G52" s="43">
        <v>31</v>
      </c>
      <c r="H52" s="86">
        <f>F52-(F52*G52/100)</f>
        <v>1.6644527659645409</v>
      </c>
      <c r="I52" s="87">
        <v>13</v>
      </c>
      <c r="J52" s="45">
        <f t="shared" si="13"/>
        <v>54.98852658534301</v>
      </c>
      <c r="K52" s="47">
        <f>+H52-H52*I52/100</f>
        <v>1.4480739063891506</v>
      </c>
      <c r="L52" s="47">
        <f t="shared" si="14"/>
        <v>6.3477212334866875E-2</v>
      </c>
      <c r="M52" s="47">
        <f>+L52*28.3495</f>
        <v>1.7995472310873084</v>
      </c>
      <c r="N52" s="87">
        <v>99</v>
      </c>
      <c r="O52" s="43">
        <v>165</v>
      </c>
      <c r="P52" s="42">
        <f t="shared" si="15"/>
        <v>1.079728338652385</v>
      </c>
      <c r="Q52" s="47">
        <f t="shared" si="16"/>
        <v>1.0906346855074597E-2</v>
      </c>
      <c r="R52" s="24"/>
    </row>
    <row r="53" spans="1:18" x14ac:dyDescent="0.25">
      <c r="A53" s="41">
        <v>2018</v>
      </c>
      <c r="B53" s="86">
        <v>3.1704400061063005</v>
      </c>
      <c r="C53" s="43">
        <v>5</v>
      </c>
      <c r="D53" s="42">
        <f t="shared" si="11"/>
        <v>3.0119180058009856</v>
      </c>
      <c r="E53" s="87">
        <v>21.071966797904576</v>
      </c>
      <c r="F53" s="43">
        <f t="shared" si="12"/>
        <v>2.3772476436384924</v>
      </c>
      <c r="G53" s="43">
        <v>31</v>
      </c>
      <c r="H53" s="86">
        <f>F53-(F53*G53/100)</f>
        <v>1.6403008741105598</v>
      </c>
      <c r="I53" s="87">
        <v>13</v>
      </c>
      <c r="J53" s="45">
        <f t="shared" si="13"/>
        <v>54.988526585343003</v>
      </c>
      <c r="K53" s="47">
        <f>+H53-H53*I53/100</f>
        <v>1.427061760476187</v>
      </c>
      <c r="L53" s="47">
        <f t="shared" si="14"/>
        <v>6.2556131966079426E-2</v>
      </c>
      <c r="M53" s="47">
        <f>+L53*28.3495</f>
        <v>1.7734350631723685</v>
      </c>
      <c r="N53" s="87">
        <v>99</v>
      </c>
      <c r="O53" s="43">
        <v>165</v>
      </c>
      <c r="P53" s="42">
        <f t="shared" si="15"/>
        <v>1.0640610379034212</v>
      </c>
      <c r="Q53" s="47">
        <f t="shared" si="16"/>
        <v>1.0748091291953749E-2</v>
      </c>
      <c r="R53" s="24"/>
    </row>
    <row r="54" spans="1:18" ht="13.2" customHeight="1" x14ac:dyDescent="0.25">
      <c r="A54" s="41">
        <v>2019</v>
      </c>
      <c r="B54" s="86">
        <v>3.2545594212791462</v>
      </c>
      <c r="C54" s="43">
        <v>5</v>
      </c>
      <c r="D54" s="42">
        <f t="shared" si="11"/>
        <v>3.0918314502151887</v>
      </c>
      <c r="E54" s="87">
        <v>21.071966797904576</v>
      </c>
      <c r="F54" s="43">
        <f t="shared" si="12"/>
        <v>2.4403217535786728</v>
      </c>
      <c r="G54" s="43">
        <v>31</v>
      </c>
      <c r="H54" s="86">
        <f>F54-(F54*G54/100)</f>
        <v>1.6838220099692842</v>
      </c>
      <c r="I54" s="87">
        <v>13</v>
      </c>
      <c r="J54" s="45">
        <f t="shared" si="13"/>
        <v>54.98852658534301</v>
      </c>
      <c r="K54" s="47">
        <f>+H54-H54*I54/100</f>
        <v>1.4649251486732773</v>
      </c>
      <c r="L54" s="47">
        <f t="shared" si="14"/>
        <v>6.4215896928143668E-2</v>
      </c>
      <c r="M54" s="47">
        <f>+L54*28.3495</f>
        <v>1.8204885699644089</v>
      </c>
      <c r="N54" s="87">
        <v>99</v>
      </c>
      <c r="O54" s="43">
        <v>165</v>
      </c>
      <c r="P54" s="42">
        <f t="shared" si="15"/>
        <v>1.0922931419786452</v>
      </c>
      <c r="Q54" s="47">
        <f t="shared" si="16"/>
        <v>1.1033264060390357E-2</v>
      </c>
      <c r="R54" s="24"/>
    </row>
    <row r="55" spans="1:18" ht="13.2" customHeight="1" x14ac:dyDescent="0.25">
      <c r="A55" s="41">
        <v>2020</v>
      </c>
      <c r="B55" s="86">
        <v>3.6271287697661267</v>
      </c>
      <c r="C55" s="43">
        <v>5</v>
      </c>
      <c r="D55" s="42">
        <f t="shared" si="11"/>
        <v>3.4457723312778206</v>
      </c>
      <c r="E55" s="87">
        <v>21.071966797904576</v>
      </c>
      <c r="F55" s="43">
        <f t="shared" si="12"/>
        <v>2.7196803296995755</v>
      </c>
      <c r="G55" s="43">
        <v>31</v>
      </c>
      <c r="H55" s="86">
        <f t="shared" ref="H55:H56" si="17">F55-(F55*G55/100)</f>
        <v>1.876579427492707</v>
      </c>
      <c r="I55" s="87">
        <v>13</v>
      </c>
      <c r="J55" s="45">
        <f t="shared" si="13"/>
        <v>54.98852658534301</v>
      </c>
      <c r="K55" s="47">
        <f t="shared" ref="K55:K56" si="18">+H55-H55*I55/100</f>
        <v>1.6326241019186551</v>
      </c>
      <c r="L55" s="47">
        <f t="shared" si="14"/>
        <v>7.1567083919721872E-2</v>
      </c>
      <c r="M55" s="47">
        <f t="shared" ref="M55:M56" si="19">+L55*28.3495</f>
        <v>2.0288910455821552</v>
      </c>
      <c r="N55" s="87">
        <v>99</v>
      </c>
      <c r="O55" s="43">
        <v>165</v>
      </c>
      <c r="P55" s="42">
        <f t="shared" si="15"/>
        <v>1.2173346273492931</v>
      </c>
      <c r="Q55" s="47">
        <f t="shared" si="16"/>
        <v>1.2296309367164577E-2</v>
      </c>
      <c r="R55" s="24"/>
    </row>
    <row r="56" spans="1:18" ht="13.8" thickBot="1" x14ac:dyDescent="0.3">
      <c r="A56" s="155">
        <v>2021</v>
      </c>
      <c r="B56" s="162">
        <v>3.6602891513915035</v>
      </c>
      <c r="C56" s="145">
        <v>5</v>
      </c>
      <c r="D56" s="133">
        <f t="shared" si="11"/>
        <v>3.4772746938219283</v>
      </c>
      <c r="E56" s="157">
        <v>21.071966797904576</v>
      </c>
      <c r="F56" s="134">
        <f t="shared" si="12"/>
        <v>2.7445445248678335</v>
      </c>
      <c r="G56" s="145">
        <v>31</v>
      </c>
      <c r="H56" s="162">
        <f t="shared" si="17"/>
        <v>1.8937357221588051</v>
      </c>
      <c r="I56" s="157">
        <v>13</v>
      </c>
      <c r="J56" s="135">
        <f t="shared" si="13"/>
        <v>54.98852658534301</v>
      </c>
      <c r="K56" s="136">
        <f t="shared" si="18"/>
        <v>1.6475500782781605</v>
      </c>
      <c r="L56" s="136">
        <f t="shared" si="14"/>
        <v>7.2221373294385119E-2</v>
      </c>
      <c r="M56" s="136">
        <f t="shared" si="19"/>
        <v>2.0474398222091708</v>
      </c>
      <c r="N56" s="157">
        <v>99</v>
      </c>
      <c r="O56" s="134">
        <v>165</v>
      </c>
      <c r="P56" s="133">
        <f t="shared" si="15"/>
        <v>1.2284638933255025</v>
      </c>
      <c r="Q56" s="136">
        <f t="shared" si="16"/>
        <v>1.2408726195207095E-2</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68"/>
  <sheetViews>
    <sheetView zoomScaleNormal="100" workbookViewId="0">
      <pane ySplit="4" topLeftCell="A5" activePane="bottomLeft" state="frozen"/>
      <selection sqref="A1:Q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1" ht="16.2" thickBot="1" x14ac:dyDescent="0.3">
      <c r="A1" s="8" t="s">
        <v>91</v>
      </c>
      <c r="B1" s="8"/>
      <c r="C1" s="8"/>
      <c r="D1" s="8"/>
      <c r="E1" s="8"/>
      <c r="F1" s="8"/>
      <c r="G1" s="8"/>
      <c r="H1" s="8"/>
      <c r="I1" s="8"/>
      <c r="J1" s="8"/>
      <c r="K1" s="8"/>
      <c r="L1" s="8"/>
      <c r="M1" s="8"/>
      <c r="N1" s="8"/>
      <c r="O1" s="8"/>
      <c r="P1" s="8"/>
      <c r="Q1" s="8"/>
    </row>
    <row r="2" spans="1:21"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1" ht="36" customHeight="1" x14ac:dyDescent="0.25">
      <c r="A3" s="125"/>
      <c r="B3" s="126"/>
      <c r="C3" s="126"/>
      <c r="D3" s="126"/>
      <c r="E3" s="123"/>
      <c r="F3" s="126"/>
      <c r="G3" s="128" t="s">
        <v>4</v>
      </c>
      <c r="H3" s="129" t="s">
        <v>87</v>
      </c>
      <c r="I3" s="128" t="s">
        <v>10</v>
      </c>
      <c r="J3" s="14"/>
      <c r="K3" s="14"/>
      <c r="L3" s="15"/>
      <c r="M3" s="15"/>
      <c r="N3" s="14"/>
      <c r="O3" s="14"/>
      <c r="P3" s="16"/>
      <c r="Q3" s="14"/>
      <c r="R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row>
    <row r="5" spans="1:21" x14ac:dyDescent="0.25">
      <c r="A5" s="69">
        <v>1970</v>
      </c>
      <c r="B5" s="118">
        <v>16.08706571991495</v>
      </c>
      <c r="C5" s="119">
        <v>3</v>
      </c>
      <c r="D5" s="118">
        <f t="shared" ref="D5:D46" si="0">+B5-B5*(C5/100)</f>
        <v>15.604453748317502</v>
      </c>
      <c r="E5" s="119">
        <v>11.569651802974827</v>
      </c>
      <c r="F5" s="119">
        <f t="shared" ref="F5:F46" si="1">+(D5-D5*(E5)/100)</f>
        <v>13.799072783880913</v>
      </c>
      <c r="G5" s="119">
        <v>27</v>
      </c>
      <c r="H5" s="119">
        <f>F5-(F5*G5/100)</f>
        <v>10.073323132233066</v>
      </c>
      <c r="I5" s="119">
        <v>36</v>
      </c>
      <c r="J5" s="120">
        <f t="shared" ref="J5:J46" si="2">100-(K5/B5*100)</f>
        <v>59.924781082679345</v>
      </c>
      <c r="K5" s="121">
        <f>+H5-H5*(I5)/100</f>
        <v>6.4469268046291619</v>
      </c>
      <c r="L5" s="121">
        <f t="shared" ref="L5:L46" si="3">+(K5/365)*16</f>
        <v>0.28260501061388105</v>
      </c>
      <c r="M5" s="121">
        <f t="shared" ref="M5:M37" si="4">+L5*28.3495</f>
        <v>8.0117107483982206</v>
      </c>
      <c r="N5" s="119">
        <v>85.5</v>
      </c>
      <c r="O5" s="119">
        <v>182</v>
      </c>
      <c r="P5" s="119">
        <f t="shared" ref="P5:P46" si="5">+Q5*N5</f>
        <v>3.7637432361980649</v>
      </c>
      <c r="Q5" s="121">
        <f t="shared" ref="Q5:Q46" si="6">+M5/O5</f>
        <v>4.402038872746275E-2</v>
      </c>
    </row>
    <row r="6" spans="1:21" x14ac:dyDescent="0.25">
      <c r="A6" s="25">
        <v>1971</v>
      </c>
      <c r="B6" s="26">
        <v>15.68944096387863</v>
      </c>
      <c r="C6" s="27">
        <v>3</v>
      </c>
      <c r="D6" s="26">
        <f t="shared" si="0"/>
        <v>15.218757734962271</v>
      </c>
      <c r="E6" s="27">
        <v>11.569651802974827</v>
      </c>
      <c r="F6" s="27">
        <f t="shared" si="1"/>
        <v>13.458000456288838</v>
      </c>
      <c r="G6" s="27">
        <v>27</v>
      </c>
      <c r="H6" s="27">
        <f>F6-(F6*G6/100)</f>
        <v>9.8243403330908521</v>
      </c>
      <c r="I6" s="27">
        <v>36</v>
      </c>
      <c r="J6" s="28">
        <f t="shared" si="2"/>
        <v>59.924781082679331</v>
      </c>
      <c r="K6" s="29">
        <f t="shared" ref="K6:K52" si="7">+H6-H6*(I6)/100</f>
        <v>6.2875778131781459</v>
      </c>
      <c r="L6" s="29">
        <f t="shared" si="3"/>
        <v>0.27561984934479544</v>
      </c>
      <c r="M6" s="29">
        <f t="shared" si="4"/>
        <v>7.813684919000278</v>
      </c>
      <c r="N6" s="27">
        <v>85.5</v>
      </c>
      <c r="O6" s="27">
        <v>182</v>
      </c>
      <c r="P6" s="27">
        <f t="shared" si="5"/>
        <v>3.6707146185413393</v>
      </c>
      <c r="Q6" s="29">
        <f t="shared" si="6"/>
        <v>4.2932334719781744E-2</v>
      </c>
    </row>
    <row r="7" spans="1:21" x14ac:dyDescent="0.25">
      <c r="A7" s="25">
        <v>1972</v>
      </c>
      <c r="B7" s="26">
        <v>14.414710142165644</v>
      </c>
      <c r="C7" s="27">
        <v>3</v>
      </c>
      <c r="D7" s="26">
        <f t="shared" si="0"/>
        <v>13.982268837900675</v>
      </c>
      <c r="E7" s="27">
        <v>11.569651802974827</v>
      </c>
      <c r="F7" s="27">
        <f t="shared" si="1"/>
        <v>12.364569019199712</v>
      </c>
      <c r="G7" s="27">
        <v>27</v>
      </c>
      <c r="H7" s="27">
        <f t="shared" ref="H7:H52" si="8">F7-(F7*G7/100)</f>
        <v>9.0261353840157899</v>
      </c>
      <c r="I7" s="27">
        <v>36</v>
      </c>
      <c r="J7" s="28">
        <f t="shared" si="2"/>
        <v>59.924781082679338</v>
      </c>
      <c r="K7" s="29">
        <f t="shared" si="7"/>
        <v>5.7767266457701059</v>
      </c>
      <c r="L7" s="29">
        <f t="shared" si="3"/>
        <v>0.25322637351321015</v>
      </c>
      <c r="M7" s="29">
        <f t="shared" si="4"/>
        <v>7.178841075912751</v>
      </c>
      <c r="N7" s="27">
        <v>85.5</v>
      </c>
      <c r="O7" s="27">
        <v>182</v>
      </c>
      <c r="P7" s="27">
        <f t="shared" si="5"/>
        <v>3.3724775384095613</v>
      </c>
      <c r="Q7" s="29">
        <f t="shared" si="6"/>
        <v>3.9444181735784345E-2</v>
      </c>
    </row>
    <row r="8" spans="1:21" x14ac:dyDescent="0.25">
      <c r="A8" s="25">
        <v>1973</v>
      </c>
      <c r="B8" s="26">
        <v>14.350593886998666</v>
      </c>
      <c r="C8" s="27">
        <v>3</v>
      </c>
      <c r="D8" s="26">
        <f t="shared" si="0"/>
        <v>13.920076070388706</v>
      </c>
      <c r="E8" s="27">
        <v>11.569651802974827</v>
      </c>
      <c r="F8" s="27">
        <f t="shared" si="1"/>
        <v>12.309571738335512</v>
      </c>
      <c r="G8" s="27">
        <v>27</v>
      </c>
      <c r="H8" s="27">
        <f t="shared" si="8"/>
        <v>8.9859873689849241</v>
      </c>
      <c r="I8" s="27">
        <v>36</v>
      </c>
      <c r="J8" s="28">
        <f t="shared" si="2"/>
        <v>59.924781082679338</v>
      </c>
      <c r="K8" s="29">
        <f t="shared" si="7"/>
        <v>5.7510319161503514</v>
      </c>
      <c r="L8" s="29">
        <f t="shared" si="3"/>
        <v>0.2521000292011113</v>
      </c>
      <c r="M8" s="29">
        <f t="shared" si="4"/>
        <v>7.1469097778369042</v>
      </c>
      <c r="N8" s="27">
        <v>85.5</v>
      </c>
      <c r="O8" s="27">
        <v>182</v>
      </c>
      <c r="P8" s="27">
        <f t="shared" si="5"/>
        <v>3.3574768461816227</v>
      </c>
      <c r="Q8" s="29">
        <f t="shared" si="6"/>
        <v>3.9268735043059916E-2</v>
      </c>
    </row>
    <row r="9" spans="1:21" x14ac:dyDescent="0.25">
      <c r="A9" s="25">
        <v>1974</v>
      </c>
      <c r="B9" s="26">
        <v>14.352432033069288</v>
      </c>
      <c r="C9" s="27">
        <v>3</v>
      </c>
      <c r="D9" s="26">
        <f t="shared" si="0"/>
        <v>13.92185907207721</v>
      </c>
      <c r="E9" s="27">
        <v>11.569651802974827</v>
      </c>
      <c r="F9" s="27">
        <f t="shared" si="1"/>
        <v>12.311148452937013</v>
      </c>
      <c r="G9" s="27">
        <v>27</v>
      </c>
      <c r="H9" s="27">
        <f t="shared" si="8"/>
        <v>8.9871383706440202</v>
      </c>
      <c r="I9" s="27">
        <v>36</v>
      </c>
      <c r="J9" s="28">
        <f t="shared" si="2"/>
        <v>59.924781082679338</v>
      </c>
      <c r="K9" s="29">
        <f t="shared" si="7"/>
        <v>5.7517685572121735</v>
      </c>
      <c r="L9" s="29">
        <f t="shared" si="3"/>
        <v>0.25213232031615007</v>
      </c>
      <c r="M9" s="29">
        <f t="shared" si="4"/>
        <v>7.1478252148026966</v>
      </c>
      <c r="N9" s="27">
        <v>85.5</v>
      </c>
      <c r="O9" s="27">
        <v>182</v>
      </c>
      <c r="P9" s="27">
        <f t="shared" si="5"/>
        <v>3.3579069003606072</v>
      </c>
      <c r="Q9" s="29">
        <f t="shared" si="6"/>
        <v>3.9273764916498331E-2</v>
      </c>
    </row>
    <row r="10" spans="1:21" x14ac:dyDescent="0.25">
      <c r="A10" s="25">
        <v>1975</v>
      </c>
      <c r="B10" s="26">
        <v>15.805170090705786</v>
      </c>
      <c r="C10" s="27">
        <v>3</v>
      </c>
      <c r="D10" s="26">
        <f t="shared" si="0"/>
        <v>15.331014987984613</v>
      </c>
      <c r="E10" s="27">
        <v>11.569651802974827</v>
      </c>
      <c r="F10" s="27">
        <f t="shared" si="1"/>
        <v>13.55726993601291</v>
      </c>
      <c r="G10" s="27">
        <v>27</v>
      </c>
      <c r="H10" s="27">
        <f t="shared" si="8"/>
        <v>9.8968070532894252</v>
      </c>
      <c r="I10" s="27">
        <v>36</v>
      </c>
      <c r="J10" s="28">
        <f t="shared" si="2"/>
        <v>59.924781082679338</v>
      </c>
      <c r="K10" s="29">
        <f t="shared" si="7"/>
        <v>6.3339565141052319</v>
      </c>
      <c r="L10" s="29">
        <f t="shared" si="3"/>
        <v>0.27765288828954443</v>
      </c>
      <c r="M10" s="29">
        <f t="shared" si="4"/>
        <v>7.8713205565644397</v>
      </c>
      <c r="N10" s="27">
        <v>85.5</v>
      </c>
      <c r="O10" s="27">
        <v>182</v>
      </c>
      <c r="P10" s="27">
        <f t="shared" si="5"/>
        <v>3.6977907010234041</v>
      </c>
      <c r="Q10" s="29">
        <f t="shared" si="6"/>
        <v>4.324901404705736E-2</v>
      </c>
    </row>
    <row r="11" spans="1:21" x14ac:dyDescent="0.25">
      <c r="A11" s="19">
        <v>1976</v>
      </c>
      <c r="B11" s="20">
        <v>14.676817942073519</v>
      </c>
      <c r="C11" s="21">
        <v>3</v>
      </c>
      <c r="D11" s="20">
        <f t="shared" si="0"/>
        <v>14.236513403811314</v>
      </c>
      <c r="E11" s="21">
        <v>11.569651802974827</v>
      </c>
      <c r="F11" s="21">
        <f t="shared" si="1"/>
        <v>12.589398374106505</v>
      </c>
      <c r="G11" s="21">
        <v>27</v>
      </c>
      <c r="H11" s="21">
        <f t="shared" si="8"/>
        <v>9.1902608130977494</v>
      </c>
      <c r="I11" s="21">
        <v>36</v>
      </c>
      <c r="J11" s="22">
        <f t="shared" si="2"/>
        <v>59.924781082679331</v>
      </c>
      <c r="K11" s="23">
        <f t="shared" si="7"/>
        <v>5.8817669203825602</v>
      </c>
      <c r="L11" s="23">
        <f t="shared" si="3"/>
        <v>0.25783087870170129</v>
      </c>
      <c r="M11" s="23">
        <f t="shared" si="4"/>
        <v>7.3093764957538809</v>
      </c>
      <c r="N11" s="21">
        <v>85.5</v>
      </c>
      <c r="O11" s="21">
        <v>182</v>
      </c>
      <c r="P11" s="21">
        <f t="shared" si="5"/>
        <v>3.4338004966316311</v>
      </c>
      <c r="Q11" s="23">
        <f t="shared" si="6"/>
        <v>4.0161409317329019E-2</v>
      </c>
    </row>
    <row r="12" spans="1:21" x14ac:dyDescent="0.25">
      <c r="A12" s="19">
        <v>1977</v>
      </c>
      <c r="B12" s="20">
        <v>13.375151539917999</v>
      </c>
      <c r="C12" s="21">
        <v>3</v>
      </c>
      <c r="D12" s="20">
        <f t="shared" si="0"/>
        <v>12.973896993720459</v>
      </c>
      <c r="E12" s="21">
        <v>11.569651802974827</v>
      </c>
      <c r="F12" s="21">
        <f t="shared" si="1"/>
        <v>11.472862286270383</v>
      </c>
      <c r="G12" s="21">
        <v>27</v>
      </c>
      <c r="H12" s="21">
        <f t="shared" si="8"/>
        <v>8.3751894689773785</v>
      </c>
      <c r="I12" s="21">
        <v>36</v>
      </c>
      <c r="J12" s="22">
        <f t="shared" si="2"/>
        <v>59.924781082679345</v>
      </c>
      <c r="K12" s="23">
        <f t="shared" si="7"/>
        <v>5.3601212601455224</v>
      </c>
      <c r="L12" s="23">
        <f t="shared" si="3"/>
        <v>0.23496421962281741</v>
      </c>
      <c r="M12" s="23">
        <f t="shared" si="4"/>
        <v>6.6611181441970624</v>
      </c>
      <c r="N12" s="21">
        <v>85.5</v>
      </c>
      <c r="O12" s="21">
        <v>182</v>
      </c>
      <c r="P12" s="21">
        <f t="shared" si="5"/>
        <v>3.1292615457629056</v>
      </c>
      <c r="Q12" s="23">
        <f t="shared" si="6"/>
        <v>3.6599550242840999E-2</v>
      </c>
    </row>
    <row r="13" spans="1:21" x14ac:dyDescent="0.25">
      <c r="A13" s="19">
        <v>1978</v>
      </c>
      <c r="B13" s="20">
        <v>13.385560572365611</v>
      </c>
      <c r="C13" s="21">
        <v>3</v>
      </c>
      <c r="D13" s="20">
        <f t="shared" si="0"/>
        <v>12.983993755194643</v>
      </c>
      <c r="E13" s="21">
        <v>11.569651802974827</v>
      </c>
      <c r="F13" s="21">
        <f t="shared" si="1"/>
        <v>11.481790887598628</v>
      </c>
      <c r="G13" s="21">
        <v>27</v>
      </c>
      <c r="H13" s="21">
        <f t="shared" si="8"/>
        <v>8.3817073479469979</v>
      </c>
      <c r="I13" s="21">
        <v>36</v>
      </c>
      <c r="J13" s="22">
        <f t="shared" si="2"/>
        <v>59.924781082679338</v>
      </c>
      <c r="K13" s="23">
        <f t="shared" si="7"/>
        <v>5.3642927026860789</v>
      </c>
      <c r="L13" s="23">
        <f t="shared" si="3"/>
        <v>0.2351470773780199</v>
      </c>
      <c r="M13" s="23">
        <f t="shared" si="4"/>
        <v>6.6663020701281752</v>
      </c>
      <c r="N13" s="21">
        <v>85.5</v>
      </c>
      <c r="O13" s="21">
        <v>182</v>
      </c>
      <c r="P13" s="21">
        <f t="shared" si="5"/>
        <v>3.1316968516261481</v>
      </c>
      <c r="Q13" s="23">
        <f t="shared" si="6"/>
        <v>3.662803335235261E-2</v>
      </c>
    </row>
    <row r="14" spans="1:21" x14ac:dyDescent="0.25">
      <c r="A14" s="19">
        <v>1979</v>
      </c>
      <c r="B14" s="20">
        <v>11.443331630045989</v>
      </c>
      <c r="C14" s="21">
        <v>3</v>
      </c>
      <c r="D14" s="20">
        <f t="shared" si="0"/>
        <v>11.10003168114461</v>
      </c>
      <c r="E14" s="21">
        <v>11.569651802974827</v>
      </c>
      <c r="F14" s="21">
        <f t="shared" si="1"/>
        <v>9.8157966656162863</v>
      </c>
      <c r="G14" s="21">
        <v>27</v>
      </c>
      <c r="H14" s="21">
        <f t="shared" si="8"/>
        <v>7.1655315658998893</v>
      </c>
      <c r="I14" s="21">
        <v>36</v>
      </c>
      <c r="J14" s="22">
        <f t="shared" si="2"/>
        <v>59.924781082679331</v>
      </c>
      <c r="K14" s="23">
        <f t="shared" si="7"/>
        <v>4.5859402021759292</v>
      </c>
      <c r="L14" s="23">
        <f t="shared" si="3"/>
        <v>0.20102751571182156</v>
      </c>
      <c r="M14" s="23">
        <f t="shared" si="4"/>
        <v>5.6990295566722855</v>
      </c>
      <c r="N14" s="21">
        <v>85.5</v>
      </c>
      <c r="O14" s="21">
        <v>182</v>
      </c>
      <c r="P14" s="21">
        <f t="shared" si="5"/>
        <v>2.6772913576674746</v>
      </c>
      <c r="Q14" s="23">
        <f t="shared" si="6"/>
        <v>3.1313349212485082E-2</v>
      </c>
    </row>
    <row r="15" spans="1:21" x14ac:dyDescent="0.25">
      <c r="A15" s="19">
        <v>1980</v>
      </c>
      <c r="B15" s="20">
        <v>14.243186987871388</v>
      </c>
      <c r="C15" s="21">
        <v>3</v>
      </c>
      <c r="D15" s="20">
        <f t="shared" si="0"/>
        <v>13.815891378235246</v>
      </c>
      <c r="E15" s="21">
        <v>11.569651802974827</v>
      </c>
      <c r="F15" s="21">
        <f t="shared" si="1"/>
        <v>12.217440852296209</v>
      </c>
      <c r="G15" s="21">
        <v>27</v>
      </c>
      <c r="H15" s="21">
        <f t="shared" si="8"/>
        <v>8.9187318221762322</v>
      </c>
      <c r="I15" s="21">
        <v>36</v>
      </c>
      <c r="J15" s="22">
        <f t="shared" si="2"/>
        <v>59.924781082679345</v>
      </c>
      <c r="K15" s="23">
        <f t="shared" si="7"/>
        <v>5.7079883661927884</v>
      </c>
      <c r="L15" s="23">
        <f t="shared" si="3"/>
        <v>0.25021318865502634</v>
      </c>
      <c r="M15" s="23">
        <f t="shared" si="4"/>
        <v>7.0934187917756688</v>
      </c>
      <c r="N15" s="21">
        <v>85.5</v>
      </c>
      <c r="O15" s="21">
        <v>182</v>
      </c>
      <c r="P15" s="21">
        <f t="shared" si="5"/>
        <v>3.3323478389935146</v>
      </c>
      <c r="Q15" s="23">
        <f t="shared" si="6"/>
        <v>3.8974828526239937E-2</v>
      </c>
    </row>
    <row r="16" spans="1:21" x14ac:dyDescent="0.25">
      <c r="A16" s="25">
        <v>1981</v>
      </c>
      <c r="B16" s="26">
        <v>12.33451031891671</v>
      </c>
      <c r="C16" s="27">
        <v>3</v>
      </c>
      <c r="D16" s="26">
        <f t="shared" si="0"/>
        <v>11.964475009349208</v>
      </c>
      <c r="E16" s="27">
        <v>11.569651802974827</v>
      </c>
      <c r="F16" s="27">
        <f t="shared" si="1"/>
        <v>10.580226910713565</v>
      </c>
      <c r="G16" s="27">
        <v>27</v>
      </c>
      <c r="H16" s="27">
        <f t="shared" si="8"/>
        <v>7.7235656448209022</v>
      </c>
      <c r="I16" s="27">
        <v>36</v>
      </c>
      <c r="J16" s="28">
        <f t="shared" si="2"/>
        <v>59.924781082679345</v>
      </c>
      <c r="K16" s="29">
        <f t="shared" si="7"/>
        <v>4.9430820126853776</v>
      </c>
      <c r="L16" s="29">
        <f t="shared" si="3"/>
        <v>0.21668304713141381</v>
      </c>
      <c r="M16" s="29">
        <f t="shared" si="4"/>
        <v>6.1428560446520155</v>
      </c>
      <c r="N16" s="27">
        <v>85.5</v>
      </c>
      <c r="O16" s="27">
        <v>182</v>
      </c>
      <c r="P16" s="27">
        <f t="shared" si="5"/>
        <v>2.8857922627348755</v>
      </c>
      <c r="Q16" s="29">
        <f t="shared" si="6"/>
        <v>3.3751956289296788E-2</v>
      </c>
    </row>
    <row r="17" spans="1:17" x14ac:dyDescent="0.25">
      <c r="A17" s="25">
        <v>1982</v>
      </c>
      <c r="B17" s="26">
        <v>11.677640532671802</v>
      </c>
      <c r="C17" s="27">
        <v>3</v>
      </c>
      <c r="D17" s="26">
        <f t="shared" si="0"/>
        <v>11.327311316691649</v>
      </c>
      <c r="E17" s="27">
        <v>11.569651802974827</v>
      </c>
      <c r="F17" s="27">
        <f t="shared" si="1"/>
        <v>10.016780838711462</v>
      </c>
      <c r="G17" s="27">
        <v>27</v>
      </c>
      <c r="H17" s="27">
        <f t="shared" si="8"/>
        <v>7.3122500122593674</v>
      </c>
      <c r="I17" s="27">
        <v>36</v>
      </c>
      <c r="J17" s="28">
        <f t="shared" si="2"/>
        <v>59.924781082679345</v>
      </c>
      <c r="K17" s="29">
        <f t="shared" si="7"/>
        <v>4.6798400078459945</v>
      </c>
      <c r="L17" s="29">
        <f t="shared" si="3"/>
        <v>0.20514367157681071</v>
      </c>
      <c r="M17" s="29">
        <f t="shared" si="4"/>
        <v>5.8157205173667954</v>
      </c>
      <c r="N17" s="27">
        <v>85.5</v>
      </c>
      <c r="O17" s="27">
        <v>182</v>
      </c>
      <c r="P17" s="27">
        <f t="shared" si="5"/>
        <v>2.7321104628289063</v>
      </c>
      <c r="Q17" s="29">
        <f t="shared" si="6"/>
        <v>3.1954508337180193E-2</v>
      </c>
    </row>
    <row r="18" spans="1:17" x14ac:dyDescent="0.25">
      <c r="A18" s="25">
        <v>1983</v>
      </c>
      <c r="B18" s="26">
        <v>15.007861480877651</v>
      </c>
      <c r="C18" s="27">
        <v>3</v>
      </c>
      <c r="D18" s="26">
        <f t="shared" si="0"/>
        <v>14.557625636451322</v>
      </c>
      <c r="E18" s="27">
        <v>11.569651802974827</v>
      </c>
      <c r="F18" s="27">
        <f t="shared" si="1"/>
        <v>12.873359039533305</v>
      </c>
      <c r="G18" s="27">
        <v>27</v>
      </c>
      <c r="H18" s="27">
        <f t="shared" si="8"/>
        <v>9.3975520988593129</v>
      </c>
      <c r="I18" s="27">
        <v>36</v>
      </c>
      <c r="J18" s="28">
        <f t="shared" si="2"/>
        <v>59.924781082679338</v>
      </c>
      <c r="K18" s="29">
        <f t="shared" si="7"/>
        <v>6.0144333432699604</v>
      </c>
      <c r="L18" s="29">
        <f t="shared" si="3"/>
        <v>0.26364639312964211</v>
      </c>
      <c r="M18" s="29">
        <f t="shared" si="4"/>
        <v>7.4742434220287883</v>
      </c>
      <c r="N18" s="27">
        <v>85.5</v>
      </c>
      <c r="O18" s="27">
        <v>182</v>
      </c>
      <c r="P18" s="27">
        <f t="shared" si="5"/>
        <v>3.5112517174915463</v>
      </c>
      <c r="Q18" s="29">
        <f t="shared" si="6"/>
        <v>4.1067271549608729E-2</v>
      </c>
    </row>
    <row r="19" spans="1:17" x14ac:dyDescent="0.25">
      <c r="A19" s="25">
        <v>1984</v>
      </c>
      <c r="B19" s="26">
        <v>11.854794624875183</v>
      </c>
      <c r="C19" s="27">
        <v>3</v>
      </c>
      <c r="D19" s="26">
        <f t="shared" si="0"/>
        <v>11.499150786128927</v>
      </c>
      <c r="E19" s="27">
        <v>11.5696518029748</v>
      </c>
      <c r="F19" s="27">
        <f t="shared" si="1"/>
        <v>10.16873907987477</v>
      </c>
      <c r="G19" s="27">
        <v>27</v>
      </c>
      <c r="H19" s="27">
        <f t="shared" si="8"/>
        <v>7.423179528308582</v>
      </c>
      <c r="I19" s="27">
        <v>36</v>
      </c>
      <c r="J19" s="28">
        <f t="shared" si="2"/>
        <v>59.924781082679331</v>
      </c>
      <c r="K19" s="29">
        <f t="shared" si="7"/>
        <v>4.7508348981174926</v>
      </c>
      <c r="L19" s="29">
        <f t="shared" si="3"/>
        <v>0.20825577635583528</v>
      </c>
      <c r="M19" s="29">
        <f t="shared" si="4"/>
        <v>5.9039471317997521</v>
      </c>
      <c r="N19" s="27">
        <v>85.5</v>
      </c>
      <c r="O19" s="27">
        <v>182</v>
      </c>
      <c r="P19" s="27">
        <f t="shared" si="5"/>
        <v>2.7735575811476858</v>
      </c>
      <c r="Q19" s="29">
        <f t="shared" si="6"/>
        <v>3.2439269954943693E-2</v>
      </c>
    </row>
    <row r="20" spans="1:17" x14ac:dyDescent="0.25">
      <c r="A20" s="25">
        <v>1985</v>
      </c>
      <c r="B20" s="26">
        <v>11.59304051730645</v>
      </c>
      <c r="C20" s="27">
        <v>3</v>
      </c>
      <c r="D20" s="26">
        <f t="shared" si="0"/>
        <v>11.245249301787258</v>
      </c>
      <c r="E20" s="27">
        <v>11.569651802974827</v>
      </c>
      <c r="F20" s="27">
        <f t="shared" si="1"/>
        <v>9.9442131131940137</v>
      </c>
      <c r="G20" s="27">
        <v>27</v>
      </c>
      <c r="H20" s="27">
        <f t="shared" si="8"/>
        <v>7.2592755726316298</v>
      </c>
      <c r="I20" s="27">
        <v>36</v>
      </c>
      <c r="J20" s="28">
        <f t="shared" si="2"/>
        <v>59.924781082679345</v>
      </c>
      <c r="K20" s="29">
        <f t="shared" si="7"/>
        <v>4.6459363664842428</v>
      </c>
      <c r="L20" s="29">
        <f t="shared" si="3"/>
        <v>0.20365748455821339</v>
      </c>
      <c r="M20" s="29">
        <f t="shared" si="4"/>
        <v>5.7735878584830704</v>
      </c>
      <c r="N20" s="27">
        <v>85.5</v>
      </c>
      <c r="O20" s="27">
        <v>182</v>
      </c>
      <c r="P20" s="27">
        <f t="shared" si="5"/>
        <v>2.712317373078585</v>
      </c>
      <c r="Q20" s="29">
        <f t="shared" si="6"/>
        <v>3.172301021144544E-2</v>
      </c>
    </row>
    <row r="21" spans="1:17" x14ac:dyDescent="0.25">
      <c r="A21" s="19">
        <v>1986</v>
      </c>
      <c r="B21" s="20">
        <v>13.424943174971224</v>
      </c>
      <c r="C21" s="21">
        <v>3</v>
      </c>
      <c r="D21" s="20">
        <f t="shared" si="0"/>
        <v>13.022194879722088</v>
      </c>
      <c r="E21" s="21">
        <v>11.569651802974827</v>
      </c>
      <c r="F21" s="21">
        <f t="shared" si="1"/>
        <v>11.515572275033426</v>
      </c>
      <c r="G21" s="21">
        <v>27</v>
      </c>
      <c r="H21" s="21">
        <f t="shared" si="8"/>
        <v>8.4063677607744012</v>
      </c>
      <c r="I21" s="21">
        <v>36</v>
      </c>
      <c r="J21" s="22">
        <f t="shared" si="2"/>
        <v>59.924781082679338</v>
      </c>
      <c r="K21" s="23">
        <f t="shared" si="7"/>
        <v>5.3800753668956167</v>
      </c>
      <c r="L21" s="23">
        <f t="shared" si="3"/>
        <v>0.23583892019268457</v>
      </c>
      <c r="M21" s="23">
        <f t="shared" si="4"/>
        <v>6.685915468002511</v>
      </c>
      <c r="N21" s="21">
        <v>85.5</v>
      </c>
      <c r="O21" s="21">
        <v>182</v>
      </c>
      <c r="P21" s="21">
        <f t="shared" si="5"/>
        <v>3.1409108379901904</v>
      </c>
      <c r="Q21" s="23">
        <f t="shared" si="6"/>
        <v>3.6735799274739071E-2</v>
      </c>
    </row>
    <row r="22" spans="1:17" x14ac:dyDescent="0.25">
      <c r="A22" s="19">
        <v>1987</v>
      </c>
      <c r="B22" s="20">
        <v>12.806864796296601</v>
      </c>
      <c r="C22" s="21">
        <v>3</v>
      </c>
      <c r="D22" s="20">
        <f t="shared" si="0"/>
        <v>12.422658852407704</v>
      </c>
      <c r="E22" s="21">
        <v>11.569651802974827</v>
      </c>
      <c r="F22" s="21">
        <f t="shared" si="1"/>
        <v>10.985400478512704</v>
      </c>
      <c r="G22" s="21">
        <v>27</v>
      </c>
      <c r="H22" s="21">
        <f t="shared" si="8"/>
        <v>8.0193423493142735</v>
      </c>
      <c r="I22" s="21">
        <v>36</v>
      </c>
      <c r="J22" s="22">
        <f t="shared" si="2"/>
        <v>59.924781082679345</v>
      </c>
      <c r="K22" s="23">
        <f t="shared" si="7"/>
        <v>5.132379103561135</v>
      </c>
      <c r="L22" s="23">
        <f t="shared" si="3"/>
        <v>0.22498100179994016</v>
      </c>
      <c r="M22" s="23">
        <f t="shared" si="4"/>
        <v>6.3780989105274033</v>
      </c>
      <c r="N22" s="21">
        <v>85.5</v>
      </c>
      <c r="O22" s="21">
        <v>182</v>
      </c>
      <c r="P22" s="21">
        <f t="shared" si="5"/>
        <v>2.996304707967544</v>
      </c>
      <c r="Q22" s="23">
        <f t="shared" si="6"/>
        <v>3.5044499508392328E-2</v>
      </c>
    </row>
    <row r="23" spans="1:17" x14ac:dyDescent="0.25">
      <c r="A23" s="19">
        <v>1988</v>
      </c>
      <c r="B23" s="20">
        <v>13.900967672158714</v>
      </c>
      <c r="C23" s="21">
        <v>3</v>
      </c>
      <c r="D23" s="20">
        <f t="shared" si="0"/>
        <v>13.483938641993953</v>
      </c>
      <c r="E23" s="21">
        <v>11.569651802974827</v>
      </c>
      <c r="F23" s="21">
        <f t="shared" si="1"/>
        <v>11.923893891788481</v>
      </c>
      <c r="G23" s="21">
        <v>27</v>
      </c>
      <c r="H23" s="21">
        <f t="shared" si="8"/>
        <v>8.7044425410055908</v>
      </c>
      <c r="I23" s="21">
        <v>36</v>
      </c>
      <c r="J23" s="22">
        <f t="shared" si="2"/>
        <v>59.924781082679338</v>
      </c>
      <c r="K23" s="23">
        <f t="shared" si="7"/>
        <v>5.5708432262435785</v>
      </c>
      <c r="L23" s="23">
        <f t="shared" si="3"/>
        <v>0.24420134690382811</v>
      </c>
      <c r="M23" s="23">
        <f t="shared" si="4"/>
        <v>6.9229860840500743</v>
      </c>
      <c r="N23" s="21">
        <v>85.5</v>
      </c>
      <c r="O23" s="21">
        <v>182</v>
      </c>
      <c r="P23" s="21">
        <f t="shared" si="5"/>
        <v>3.2522819241004468</v>
      </c>
      <c r="Q23" s="23">
        <f t="shared" si="6"/>
        <v>3.8038385077198207E-2</v>
      </c>
    </row>
    <row r="24" spans="1:17" x14ac:dyDescent="0.25">
      <c r="A24" s="19">
        <v>1989</v>
      </c>
      <c r="B24" s="20">
        <v>12.167897081773413</v>
      </c>
      <c r="C24" s="21">
        <v>3</v>
      </c>
      <c r="D24" s="20">
        <f t="shared" si="0"/>
        <v>11.80286016932021</v>
      </c>
      <c r="E24" s="21">
        <v>11.569651802974827</v>
      </c>
      <c r="F24" s="21">
        <f t="shared" si="1"/>
        <v>10.437310344937856</v>
      </c>
      <c r="G24" s="21">
        <v>27</v>
      </c>
      <c r="H24" s="21">
        <f t="shared" si="8"/>
        <v>7.6192365518046348</v>
      </c>
      <c r="I24" s="21">
        <v>36</v>
      </c>
      <c r="J24" s="22">
        <f t="shared" si="2"/>
        <v>59.924781082679353</v>
      </c>
      <c r="K24" s="23">
        <f t="shared" si="7"/>
        <v>4.8763113931549658</v>
      </c>
      <c r="L24" s="23">
        <f t="shared" si="3"/>
        <v>0.21375611586432727</v>
      </c>
      <c r="M24" s="23">
        <f t="shared" si="4"/>
        <v>6.0598790066957458</v>
      </c>
      <c r="N24" s="21">
        <v>85.5</v>
      </c>
      <c r="O24" s="21">
        <v>182</v>
      </c>
      <c r="P24" s="21">
        <f t="shared" si="5"/>
        <v>2.8468112916070676</v>
      </c>
      <c r="Q24" s="23">
        <f t="shared" si="6"/>
        <v>3.3296038498328275E-2</v>
      </c>
    </row>
    <row r="25" spans="1:17" x14ac:dyDescent="0.25">
      <c r="A25" s="19">
        <v>1990</v>
      </c>
      <c r="B25" s="20">
        <v>12.364051780659812</v>
      </c>
      <c r="C25" s="21">
        <v>3</v>
      </c>
      <c r="D25" s="20">
        <f t="shared" si="0"/>
        <v>11.993130227240018</v>
      </c>
      <c r="E25" s="21">
        <v>11.569651802974827</v>
      </c>
      <c r="F25" s="21">
        <f t="shared" si="1"/>
        <v>10.605566819671024</v>
      </c>
      <c r="G25" s="21">
        <v>27</v>
      </c>
      <c r="H25" s="21">
        <f t="shared" si="8"/>
        <v>7.7420637783598476</v>
      </c>
      <c r="I25" s="21">
        <v>36</v>
      </c>
      <c r="J25" s="22">
        <f t="shared" si="2"/>
        <v>59.924781082679345</v>
      </c>
      <c r="K25" s="23">
        <f t="shared" si="7"/>
        <v>4.9549208181503026</v>
      </c>
      <c r="L25" s="23">
        <f t="shared" si="3"/>
        <v>0.21720200846686258</v>
      </c>
      <c r="M25" s="23">
        <f t="shared" si="4"/>
        <v>6.1575683390313207</v>
      </c>
      <c r="N25" s="21">
        <v>85.5</v>
      </c>
      <c r="O25" s="21">
        <v>182</v>
      </c>
      <c r="P25" s="21">
        <f t="shared" si="5"/>
        <v>2.8927038076218565</v>
      </c>
      <c r="Q25" s="23">
        <f t="shared" si="6"/>
        <v>3.3832793071600663E-2</v>
      </c>
    </row>
    <row r="26" spans="1:17" x14ac:dyDescent="0.25">
      <c r="A26" s="25">
        <v>1991</v>
      </c>
      <c r="B26" s="26">
        <v>8.4282130078542608</v>
      </c>
      <c r="C26" s="27">
        <v>3</v>
      </c>
      <c r="D26" s="26">
        <f t="shared" si="0"/>
        <v>8.1753666176186321</v>
      </c>
      <c r="E26" s="27">
        <v>11.569651802974827</v>
      </c>
      <c r="F26" s="27">
        <f t="shared" si="1"/>
        <v>7.2295051663435164</v>
      </c>
      <c r="G26" s="27">
        <v>27</v>
      </c>
      <c r="H26" s="27">
        <f t="shared" si="8"/>
        <v>5.2775387714307671</v>
      </c>
      <c r="I26" s="27">
        <v>36</v>
      </c>
      <c r="J26" s="28">
        <f t="shared" si="2"/>
        <v>59.924781082679345</v>
      </c>
      <c r="K26" s="29">
        <f t="shared" si="7"/>
        <v>3.3776248137156908</v>
      </c>
      <c r="L26" s="29">
        <f t="shared" si="3"/>
        <v>0.14806026580671522</v>
      </c>
      <c r="M26" s="29">
        <f t="shared" si="4"/>
        <v>4.1974345054874727</v>
      </c>
      <c r="N26" s="27">
        <v>85.5</v>
      </c>
      <c r="O26" s="27">
        <v>182</v>
      </c>
      <c r="P26" s="27">
        <f t="shared" si="5"/>
        <v>1.9718717045009833</v>
      </c>
      <c r="Q26" s="29">
        <f t="shared" si="6"/>
        <v>2.3062826953227873E-2</v>
      </c>
    </row>
    <row r="27" spans="1:17" x14ac:dyDescent="0.25">
      <c r="A27" s="25">
        <v>1992</v>
      </c>
      <c r="B27" s="26">
        <v>12.832884380328071</v>
      </c>
      <c r="C27" s="27">
        <v>3</v>
      </c>
      <c r="D27" s="26">
        <f t="shared" si="0"/>
        <v>12.447897848918229</v>
      </c>
      <c r="E27" s="27">
        <v>11.569651802974827</v>
      </c>
      <c r="F27" s="27">
        <f t="shared" si="1"/>
        <v>11.007719411008397</v>
      </c>
      <c r="G27" s="27">
        <v>27</v>
      </c>
      <c r="H27" s="27">
        <f t="shared" si="8"/>
        <v>8.0356351700361301</v>
      </c>
      <c r="I27" s="27">
        <v>36</v>
      </c>
      <c r="J27" s="28">
        <f t="shared" si="2"/>
        <v>59.924781082679338</v>
      </c>
      <c r="K27" s="29">
        <f t="shared" si="7"/>
        <v>5.1428065088231234</v>
      </c>
      <c r="L27" s="29">
        <f t="shared" si="3"/>
        <v>0.22543809353745198</v>
      </c>
      <c r="M27" s="29">
        <f t="shared" si="4"/>
        <v>6.3910572327399944</v>
      </c>
      <c r="N27" s="27">
        <v>85.5</v>
      </c>
      <c r="O27" s="27">
        <v>182</v>
      </c>
      <c r="P27" s="27">
        <f t="shared" si="5"/>
        <v>3.0023922714245579</v>
      </c>
      <c r="Q27" s="29">
        <f t="shared" si="6"/>
        <v>3.511569908098898E-2</v>
      </c>
    </row>
    <row r="28" spans="1:17" x14ac:dyDescent="0.25">
      <c r="A28" s="25">
        <v>1993</v>
      </c>
      <c r="B28" s="26">
        <v>14.133446043303683</v>
      </c>
      <c r="C28" s="27">
        <v>3</v>
      </c>
      <c r="D28" s="26">
        <f t="shared" si="0"/>
        <v>13.709442662004573</v>
      </c>
      <c r="E28" s="27">
        <v>11.569651802974827</v>
      </c>
      <c r="F28" s="27">
        <f t="shared" si="1"/>
        <v>12.123307881882161</v>
      </c>
      <c r="G28" s="27">
        <v>27</v>
      </c>
      <c r="H28" s="27">
        <f t="shared" si="8"/>
        <v>8.8500147537739764</v>
      </c>
      <c r="I28" s="27">
        <v>36</v>
      </c>
      <c r="J28" s="28">
        <f t="shared" si="2"/>
        <v>59.924781082679345</v>
      </c>
      <c r="K28" s="29">
        <f t="shared" si="7"/>
        <v>5.6640094424153453</v>
      </c>
      <c r="L28" s="29">
        <f t="shared" si="3"/>
        <v>0.24828534542094666</v>
      </c>
      <c r="M28" s="29">
        <f t="shared" si="4"/>
        <v>7.038765400011127</v>
      </c>
      <c r="N28" s="27">
        <v>85.5</v>
      </c>
      <c r="O28" s="27">
        <v>182</v>
      </c>
      <c r="P28" s="27">
        <f t="shared" si="5"/>
        <v>3.3066727565986338</v>
      </c>
      <c r="Q28" s="29">
        <f t="shared" si="6"/>
        <v>3.8674535164896301E-2</v>
      </c>
    </row>
    <row r="29" spans="1:17" x14ac:dyDescent="0.25">
      <c r="A29" s="25">
        <v>1994</v>
      </c>
      <c r="B29" s="26">
        <v>12.92761809319911</v>
      </c>
      <c r="C29" s="27">
        <v>3</v>
      </c>
      <c r="D29" s="26">
        <f t="shared" si="0"/>
        <v>12.539789550403137</v>
      </c>
      <c r="E29" s="27">
        <v>11.569651802974827</v>
      </c>
      <c r="F29" s="27">
        <f t="shared" si="1"/>
        <v>11.088979562595672</v>
      </c>
      <c r="G29" s="27">
        <v>27</v>
      </c>
      <c r="H29" s="27">
        <f t="shared" si="8"/>
        <v>8.0949550806948398</v>
      </c>
      <c r="I29" s="27">
        <v>36</v>
      </c>
      <c r="J29" s="28">
        <f t="shared" si="2"/>
        <v>59.924781082679345</v>
      </c>
      <c r="K29" s="29">
        <f t="shared" si="7"/>
        <v>5.1807712516446971</v>
      </c>
      <c r="L29" s="29">
        <f t="shared" si="3"/>
        <v>0.22710230144195934</v>
      </c>
      <c r="M29" s="29">
        <f t="shared" si="4"/>
        <v>6.4382366947288263</v>
      </c>
      <c r="N29" s="27">
        <v>85.5</v>
      </c>
      <c r="O29" s="27">
        <v>182</v>
      </c>
      <c r="P29" s="27">
        <f t="shared" si="5"/>
        <v>3.0245562494467837</v>
      </c>
      <c r="Q29" s="29">
        <f t="shared" si="6"/>
        <v>3.5374926894114429E-2</v>
      </c>
    </row>
    <row r="30" spans="1:17" x14ac:dyDescent="0.25">
      <c r="A30" s="25">
        <v>1995</v>
      </c>
      <c r="B30" s="26">
        <v>11.817359889254455</v>
      </c>
      <c r="C30" s="27">
        <v>3</v>
      </c>
      <c r="D30" s="26">
        <f t="shared" si="0"/>
        <v>11.462839092576822</v>
      </c>
      <c r="E30" s="27">
        <v>11.569651802974827</v>
      </c>
      <c r="F30" s="27">
        <f t="shared" si="1"/>
        <v>10.136628522830403</v>
      </c>
      <c r="G30" s="27">
        <v>27</v>
      </c>
      <c r="H30" s="27">
        <f t="shared" si="8"/>
        <v>7.3997388216661939</v>
      </c>
      <c r="I30" s="27">
        <v>36</v>
      </c>
      <c r="J30" s="28">
        <f t="shared" si="2"/>
        <v>59.924781082679353</v>
      </c>
      <c r="K30" s="29">
        <f t="shared" si="7"/>
        <v>4.7358328458663639</v>
      </c>
      <c r="L30" s="29">
        <f t="shared" si="3"/>
        <v>0.20759815214756663</v>
      </c>
      <c r="M30" s="29">
        <f t="shared" si="4"/>
        <v>5.8853038143074397</v>
      </c>
      <c r="N30" s="27">
        <v>85.5</v>
      </c>
      <c r="O30" s="27">
        <v>182</v>
      </c>
      <c r="P30" s="27">
        <f t="shared" si="5"/>
        <v>2.7647993193587146</v>
      </c>
      <c r="Q30" s="29">
        <f t="shared" si="6"/>
        <v>3.233683414454637E-2</v>
      </c>
    </row>
    <row r="31" spans="1:17" x14ac:dyDescent="0.25">
      <c r="A31" s="19">
        <v>1996</v>
      </c>
      <c r="B31" s="20">
        <v>12.57217234589327</v>
      </c>
      <c r="C31" s="21">
        <v>3</v>
      </c>
      <c r="D31" s="20">
        <f t="shared" si="0"/>
        <v>12.195007175516471</v>
      </c>
      <c r="E31" s="21">
        <v>11.569651802974827</v>
      </c>
      <c r="F31" s="21">
        <f t="shared" si="1"/>
        <v>10.784087307961421</v>
      </c>
      <c r="G31" s="21">
        <v>27</v>
      </c>
      <c r="H31" s="21">
        <f t="shared" si="8"/>
        <v>7.8723837348118373</v>
      </c>
      <c r="I31" s="21">
        <v>36</v>
      </c>
      <c r="J31" s="22">
        <f t="shared" si="2"/>
        <v>59.924781082679345</v>
      </c>
      <c r="K31" s="23">
        <f t="shared" si="7"/>
        <v>5.0383255902795758</v>
      </c>
      <c r="L31" s="23">
        <f t="shared" si="3"/>
        <v>0.22085810806704989</v>
      </c>
      <c r="M31" s="23">
        <f t="shared" si="4"/>
        <v>6.2612169346468303</v>
      </c>
      <c r="N31" s="21">
        <v>85.5</v>
      </c>
      <c r="O31" s="21">
        <v>182</v>
      </c>
      <c r="P31" s="21">
        <f t="shared" si="5"/>
        <v>2.941395867650022</v>
      </c>
      <c r="Q31" s="23">
        <f t="shared" si="6"/>
        <v>3.4402290849707862E-2</v>
      </c>
    </row>
    <row r="32" spans="1:17" x14ac:dyDescent="0.25">
      <c r="A32" s="19">
        <v>1997</v>
      </c>
      <c r="B32" s="20">
        <v>13.905760831330246</v>
      </c>
      <c r="C32" s="21">
        <v>3</v>
      </c>
      <c r="D32" s="20">
        <f t="shared" si="0"/>
        <v>13.488588006390339</v>
      </c>
      <c r="E32" s="21">
        <v>11.569651802974827</v>
      </c>
      <c r="F32" s="21">
        <f t="shared" si="1"/>
        <v>11.928005340913153</v>
      </c>
      <c r="G32" s="21">
        <v>27</v>
      </c>
      <c r="H32" s="21">
        <f t="shared" si="8"/>
        <v>8.7074438988666003</v>
      </c>
      <c r="I32" s="21">
        <v>36</v>
      </c>
      <c r="J32" s="22">
        <f t="shared" si="2"/>
        <v>59.924781082679353</v>
      </c>
      <c r="K32" s="23">
        <f t="shared" si="7"/>
        <v>5.572764095274624</v>
      </c>
      <c r="L32" s="23">
        <f t="shared" si="3"/>
        <v>0.24428554938190133</v>
      </c>
      <c r="M32" s="23">
        <f t="shared" si="4"/>
        <v>6.925373182202212</v>
      </c>
      <c r="N32" s="21">
        <v>85.5</v>
      </c>
      <c r="O32" s="21">
        <v>182</v>
      </c>
      <c r="P32" s="21">
        <f t="shared" si="5"/>
        <v>3.2534033355949954</v>
      </c>
      <c r="Q32" s="23">
        <f t="shared" si="6"/>
        <v>3.8051501001111057E-2</v>
      </c>
    </row>
    <row r="33" spans="1:17" x14ac:dyDescent="0.25">
      <c r="A33" s="19">
        <v>1998</v>
      </c>
      <c r="B33" s="20">
        <v>14.603136374336779</v>
      </c>
      <c r="C33" s="21">
        <v>3</v>
      </c>
      <c r="D33" s="20">
        <f t="shared" si="0"/>
        <v>14.165042283106676</v>
      </c>
      <c r="E33" s="21">
        <v>11.569651802974827</v>
      </c>
      <c r="F33" s="21">
        <f t="shared" si="1"/>
        <v>12.526196213207077</v>
      </c>
      <c r="G33" s="21">
        <v>27</v>
      </c>
      <c r="H33" s="21">
        <f t="shared" si="8"/>
        <v>9.1441232356411657</v>
      </c>
      <c r="I33" s="21">
        <v>36</v>
      </c>
      <c r="J33" s="22">
        <f t="shared" si="2"/>
        <v>59.924781082679345</v>
      </c>
      <c r="K33" s="23">
        <f t="shared" si="7"/>
        <v>5.8522388708103463</v>
      </c>
      <c r="L33" s="23">
        <f t="shared" si="3"/>
        <v>0.25653649844648091</v>
      </c>
      <c r="M33" s="23">
        <f t="shared" si="4"/>
        <v>7.2726814627085101</v>
      </c>
      <c r="N33" s="21">
        <v>85.5</v>
      </c>
      <c r="O33" s="21">
        <v>182</v>
      </c>
      <c r="P33" s="21">
        <f t="shared" si="5"/>
        <v>3.416561895942734</v>
      </c>
      <c r="Q33" s="23">
        <f t="shared" si="6"/>
        <v>3.9959788256640164E-2</v>
      </c>
    </row>
    <row r="34" spans="1:17" x14ac:dyDescent="0.25">
      <c r="A34" s="30">
        <v>1999</v>
      </c>
      <c r="B34" s="20">
        <v>8.3720237096976309</v>
      </c>
      <c r="C34" s="21">
        <v>3</v>
      </c>
      <c r="D34" s="20">
        <f t="shared" si="0"/>
        <v>8.120862998406702</v>
      </c>
      <c r="E34" s="21">
        <v>11.569651802974827</v>
      </c>
      <c r="F34" s="21">
        <f t="shared" si="1"/>
        <v>7.1813074260944258</v>
      </c>
      <c r="G34" s="21">
        <v>27</v>
      </c>
      <c r="H34" s="21">
        <f t="shared" si="8"/>
        <v>5.2423544210489306</v>
      </c>
      <c r="I34" s="21">
        <v>36</v>
      </c>
      <c r="J34" s="22">
        <f t="shared" si="2"/>
        <v>59.924781082679338</v>
      </c>
      <c r="K34" s="23">
        <f t="shared" si="7"/>
        <v>3.3551068294713158</v>
      </c>
      <c r="L34" s="23">
        <f t="shared" si="3"/>
        <v>0.14707317608641385</v>
      </c>
      <c r="M34" s="23">
        <f t="shared" si="4"/>
        <v>4.1694510054617888</v>
      </c>
      <c r="N34" s="21">
        <v>85.5</v>
      </c>
      <c r="O34" s="21">
        <v>182</v>
      </c>
      <c r="P34" s="21">
        <f t="shared" si="5"/>
        <v>1.9587256097086974</v>
      </c>
      <c r="Q34" s="23">
        <f t="shared" si="6"/>
        <v>2.2909071458581256E-2</v>
      </c>
    </row>
    <row r="35" spans="1:17" x14ac:dyDescent="0.25">
      <c r="A35" s="19">
        <v>2000</v>
      </c>
      <c r="B35" s="20">
        <v>11.737462862168082</v>
      </c>
      <c r="C35" s="21">
        <v>3</v>
      </c>
      <c r="D35" s="20">
        <f t="shared" si="0"/>
        <v>11.385338976303039</v>
      </c>
      <c r="E35" s="21">
        <v>11.569651802974827</v>
      </c>
      <c r="F35" s="21">
        <f t="shared" si="1"/>
        <v>10.0680949001564</v>
      </c>
      <c r="G35" s="21">
        <v>27</v>
      </c>
      <c r="H35" s="21">
        <f t="shared" si="8"/>
        <v>7.3497092771141723</v>
      </c>
      <c r="I35" s="21">
        <v>36</v>
      </c>
      <c r="J35" s="22">
        <f t="shared" si="2"/>
        <v>59.924781082679338</v>
      </c>
      <c r="K35" s="23">
        <f t="shared" si="7"/>
        <v>4.7038139373530701</v>
      </c>
      <c r="L35" s="23">
        <f t="shared" si="3"/>
        <v>0.20619458355520306</v>
      </c>
      <c r="M35" s="23">
        <f t="shared" si="4"/>
        <v>5.8455133464982287</v>
      </c>
      <c r="N35" s="21">
        <v>85.5</v>
      </c>
      <c r="O35" s="21">
        <v>182</v>
      </c>
      <c r="P35" s="21">
        <f t="shared" si="5"/>
        <v>2.7461065446461461</v>
      </c>
      <c r="Q35" s="23">
        <f t="shared" si="6"/>
        <v>3.2118205200539721E-2</v>
      </c>
    </row>
    <row r="36" spans="1:17" x14ac:dyDescent="0.25">
      <c r="A36" s="25">
        <v>2001</v>
      </c>
      <c r="B36" s="26">
        <v>11.880633303779296</v>
      </c>
      <c r="C36" s="27">
        <v>3</v>
      </c>
      <c r="D36" s="26">
        <f t="shared" si="0"/>
        <v>11.524214304665918</v>
      </c>
      <c r="E36" s="27">
        <v>11.569651802974827</v>
      </c>
      <c r="F36" s="27">
        <f t="shared" si="1"/>
        <v>10.190902836587455</v>
      </c>
      <c r="G36" s="27">
        <v>27</v>
      </c>
      <c r="H36" s="27">
        <f t="shared" si="8"/>
        <v>7.4393590707088419</v>
      </c>
      <c r="I36" s="27">
        <v>36</v>
      </c>
      <c r="J36" s="28">
        <f t="shared" si="2"/>
        <v>59.924781082679338</v>
      </c>
      <c r="K36" s="29">
        <f t="shared" si="7"/>
        <v>4.7611898052536592</v>
      </c>
      <c r="L36" s="29">
        <f t="shared" si="3"/>
        <v>0.20870969009331108</v>
      </c>
      <c r="M36" s="29">
        <f t="shared" si="4"/>
        <v>5.9168153593003225</v>
      </c>
      <c r="N36" s="27">
        <v>85.5</v>
      </c>
      <c r="O36" s="27">
        <v>182</v>
      </c>
      <c r="P36" s="27">
        <f t="shared" si="5"/>
        <v>2.7796028198910854</v>
      </c>
      <c r="Q36" s="29">
        <f t="shared" si="6"/>
        <v>3.2509974501650121E-2</v>
      </c>
    </row>
    <row r="37" spans="1:17" x14ac:dyDescent="0.25">
      <c r="A37" s="25">
        <v>2002</v>
      </c>
      <c r="B37" s="26">
        <v>11.744268018454308</v>
      </c>
      <c r="C37" s="27">
        <v>3</v>
      </c>
      <c r="D37" s="26">
        <f t="shared" si="0"/>
        <v>11.391939977900678</v>
      </c>
      <c r="E37" s="27">
        <v>11.569651802974827</v>
      </c>
      <c r="F37" s="27">
        <f t="shared" si="1"/>
        <v>10.073932188853682</v>
      </c>
      <c r="G37" s="27">
        <v>27</v>
      </c>
      <c r="H37" s="27">
        <f t="shared" si="8"/>
        <v>7.3539704978631875</v>
      </c>
      <c r="I37" s="27">
        <v>36</v>
      </c>
      <c r="J37" s="28">
        <f t="shared" si="2"/>
        <v>59.924781082679345</v>
      </c>
      <c r="K37" s="29">
        <f t="shared" si="7"/>
        <v>4.7065411186324404</v>
      </c>
      <c r="L37" s="29">
        <f t="shared" si="3"/>
        <v>0.20631413122772341</v>
      </c>
      <c r="M37" s="29">
        <f t="shared" si="4"/>
        <v>5.8489024632403446</v>
      </c>
      <c r="N37" s="27">
        <v>85.5</v>
      </c>
      <c r="O37" s="27">
        <v>182</v>
      </c>
      <c r="P37" s="27">
        <f t="shared" si="5"/>
        <v>2.747698684654118</v>
      </c>
      <c r="Q37" s="29">
        <f t="shared" si="6"/>
        <v>3.2136826721100797E-2</v>
      </c>
    </row>
    <row r="38" spans="1:17" x14ac:dyDescent="0.25">
      <c r="A38" s="25">
        <v>2003</v>
      </c>
      <c r="B38" s="26">
        <v>11.895816325798689</v>
      </c>
      <c r="C38" s="27">
        <v>3</v>
      </c>
      <c r="D38" s="26">
        <f t="shared" si="0"/>
        <v>11.538941836024728</v>
      </c>
      <c r="E38" s="27">
        <v>11.569651802974827</v>
      </c>
      <c r="F38" s="27">
        <f t="shared" si="1"/>
        <v>10.203926443848877</v>
      </c>
      <c r="G38" s="27">
        <v>27</v>
      </c>
      <c r="H38" s="27">
        <f t="shared" si="8"/>
        <v>7.4488663040096803</v>
      </c>
      <c r="I38" s="27">
        <v>36</v>
      </c>
      <c r="J38" s="28">
        <f t="shared" si="2"/>
        <v>59.924781082679345</v>
      </c>
      <c r="K38" s="29">
        <f t="shared" si="7"/>
        <v>4.767274434566195</v>
      </c>
      <c r="L38" s="29">
        <f t="shared" si="3"/>
        <v>0.208976413570025</v>
      </c>
      <c r="M38" s="29">
        <f t="shared" ref="M38:M43" si="9">+L38*28.3495</f>
        <v>5.9243768365034235</v>
      </c>
      <c r="N38" s="27">
        <v>85.5</v>
      </c>
      <c r="O38" s="27">
        <v>182</v>
      </c>
      <c r="P38" s="27">
        <f t="shared" si="5"/>
        <v>2.7831550523134214</v>
      </c>
      <c r="Q38" s="29">
        <f t="shared" si="6"/>
        <v>3.2551521079689137E-2</v>
      </c>
    </row>
    <row r="39" spans="1:17" x14ac:dyDescent="0.25">
      <c r="A39" s="25">
        <v>2004</v>
      </c>
      <c r="B39" s="26">
        <v>10.803085470499475</v>
      </c>
      <c r="C39" s="27">
        <v>3</v>
      </c>
      <c r="D39" s="26">
        <f t="shared" si="0"/>
        <v>10.478992906384491</v>
      </c>
      <c r="E39" s="27">
        <v>11.569651802974827</v>
      </c>
      <c r="F39" s="27">
        <f t="shared" si="1"/>
        <v>9.2666099146573728</v>
      </c>
      <c r="G39" s="27">
        <v>27</v>
      </c>
      <c r="H39" s="27">
        <f t="shared" si="8"/>
        <v>6.7646252376998817</v>
      </c>
      <c r="I39" s="27">
        <v>36</v>
      </c>
      <c r="J39" s="28">
        <f t="shared" si="2"/>
        <v>59.924781082679353</v>
      </c>
      <c r="K39" s="29">
        <f t="shared" si="7"/>
        <v>4.3293601521279239</v>
      </c>
      <c r="L39" s="29">
        <f t="shared" si="3"/>
        <v>0.18978017105218298</v>
      </c>
      <c r="M39" s="29">
        <f t="shared" si="9"/>
        <v>5.3801729592438612</v>
      </c>
      <c r="N39" s="27">
        <v>85.5</v>
      </c>
      <c r="O39" s="27">
        <v>182</v>
      </c>
      <c r="P39" s="27">
        <f t="shared" si="5"/>
        <v>2.5274988352491765</v>
      </c>
      <c r="Q39" s="29">
        <f t="shared" si="6"/>
        <v>2.9561389885955282E-2</v>
      </c>
    </row>
    <row r="40" spans="1:17" x14ac:dyDescent="0.25">
      <c r="A40" s="25">
        <v>2005</v>
      </c>
      <c r="B40" s="26">
        <v>11.428656457125609</v>
      </c>
      <c r="C40" s="27">
        <v>3</v>
      </c>
      <c r="D40" s="26">
        <f t="shared" si="0"/>
        <v>11.085796763411841</v>
      </c>
      <c r="E40" s="27">
        <v>11.569651802974827</v>
      </c>
      <c r="F40" s="27">
        <f t="shared" si="1"/>
        <v>9.8032086782996366</v>
      </c>
      <c r="G40" s="27">
        <v>27</v>
      </c>
      <c r="H40" s="27">
        <f t="shared" si="8"/>
        <v>7.156342335158735</v>
      </c>
      <c r="I40" s="27">
        <v>36</v>
      </c>
      <c r="J40" s="28">
        <f t="shared" si="2"/>
        <v>59.924781082679353</v>
      </c>
      <c r="K40" s="29">
        <f t="shared" si="7"/>
        <v>4.58005909450159</v>
      </c>
      <c r="L40" s="29">
        <f t="shared" si="3"/>
        <v>0.20076971373157654</v>
      </c>
      <c r="M40" s="29">
        <f t="shared" si="9"/>
        <v>5.6917209994333291</v>
      </c>
      <c r="N40" s="27">
        <v>85.5</v>
      </c>
      <c r="O40" s="27">
        <v>182</v>
      </c>
      <c r="P40" s="27">
        <f t="shared" si="5"/>
        <v>2.6738579420414812</v>
      </c>
      <c r="Q40" s="29">
        <f t="shared" si="6"/>
        <v>3.1273192304578729E-2</v>
      </c>
    </row>
    <row r="41" spans="1:17" x14ac:dyDescent="0.25">
      <c r="A41" s="19">
        <v>2006</v>
      </c>
      <c r="B41" s="20">
        <v>10.243935907665454</v>
      </c>
      <c r="C41" s="21">
        <v>3</v>
      </c>
      <c r="D41" s="20">
        <f t="shared" si="0"/>
        <v>9.9366178304354911</v>
      </c>
      <c r="E41" s="21">
        <v>11.569651802974827</v>
      </c>
      <c r="F41" s="21">
        <f t="shared" si="1"/>
        <v>8.7869857464617933</v>
      </c>
      <c r="G41" s="21">
        <v>27</v>
      </c>
      <c r="H41" s="21">
        <f t="shared" si="8"/>
        <v>6.4144995949171086</v>
      </c>
      <c r="I41" s="21">
        <v>36</v>
      </c>
      <c r="J41" s="22">
        <f t="shared" si="2"/>
        <v>59.924781082679345</v>
      </c>
      <c r="K41" s="23">
        <f t="shared" si="7"/>
        <v>4.1052797407469495</v>
      </c>
      <c r="L41" s="23">
        <f t="shared" si="3"/>
        <v>0.17995746808753751</v>
      </c>
      <c r="M41" s="23">
        <f t="shared" si="9"/>
        <v>5.1017042415476448</v>
      </c>
      <c r="N41" s="21">
        <v>85.5</v>
      </c>
      <c r="O41" s="21">
        <v>182</v>
      </c>
      <c r="P41" s="21">
        <f t="shared" si="5"/>
        <v>2.396679739847932</v>
      </c>
      <c r="Q41" s="23">
        <f t="shared" si="6"/>
        <v>2.8031341986525522E-2</v>
      </c>
    </row>
    <row r="42" spans="1:17" x14ac:dyDescent="0.25">
      <c r="A42" s="19">
        <v>2007</v>
      </c>
      <c r="B42" s="20">
        <v>7.4604311097143006</v>
      </c>
      <c r="C42" s="21">
        <v>3</v>
      </c>
      <c r="D42" s="20">
        <f t="shared" si="0"/>
        <v>7.2366181764228719</v>
      </c>
      <c r="E42" s="21">
        <v>12.216013189960698</v>
      </c>
      <c r="F42" s="21">
        <f t="shared" si="1"/>
        <v>6.3525919454839608</v>
      </c>
      <c r="G42" s="21">
        <v>27</v>
      </c>
      <c r="H42" s="21">
        <f t="shared" si="8"/>
        <v>4.6373921202032911</v>
      </c>
      <c r="I42" s="21">
        <v>36</v>
      </c>
      <c r="J42" s="22">
        <f t="shared" si="2"/>
        <v>60.217701721479145</v>
      </c>
      <c r="K42" s="23">
        <f t="shared" si="7"/>
        <v>2.9679309569301067</v>
      </c>
      <c r="L42" s="23">
        <f t="shared" si="3"/>
        <v>0.13010108304351153</v>
      </c>
      <c r="M42" s="23">
        <f t="shared" si="9"/>
        <v>3.6883006537420302</v>
      </c>
      <c r="N42" s="21">
        <v>85.5</v>
      </c>
      <c r="O42" s="21">
        <v>182</v>
      </c>
      <c r="P42" s="21">
        <f t="shared" si="5"/>
        <v>1.7326906917304594</v>
      </c>
      <c r="Q42" s="23">
        <f t="shared" si="6"/>
        <v>2.0265388207373794E-2</v>
      </c>
    </row>
    <row r="43" spans="1:17" x14ac:dyDescent="0.25">
      <c r="A43" s="19">
        <v>2008</v>
      </c>
      <c r="B43" s="20">
        <v>9.9282790040245779</v>
      </c>
      <c r="C43" s="21">
        <v>3</v>
      </c>
      <c r="D43" s="20">
        <f t="shared" si="0"/>
        <v>9.6304306339038401</v>
      </c>
      <c r="E43" s="21">
        <v>12.86237457694657</v>
      </c>
      <c r="F43" s="21">
        <f t="shared" si="1"/>
        <v>8.3917285723981188</v>
      </c>
      <c r="G43" s="21">
        <v>27</v>
      </c>
      <c r="H43" s="21">
        <f t="shared" si="8"/>
        <v>6.1259618578506263</v>
      </c>
      <c r="I43" s="21">
        <v>36</v>
      </c>
      <c r="J43" s="22">
        <f t="shared" si="2"/>
        <v>60.510622360278951</v>
      </c>
      <c r="K43" s="23">
        <f t="shared" si="7"/>
        <v>3.920615589024401</v>
      </c>
      <c r="L43" s="23">
        <f t="shared" si="3"/>
        <v>0.17186260116271346</v>
      </c>
      <c r="M43" s="23">
        <f t="shared" si="9"/>
        <v>4.8722188116623446</v>
      </c>
      <c r="N43" s="21">
        <v>85.5</v>
      </c>
      <c r="O43" s="21">
        <v>182</v>
      </c>
      <c r="P43" s="21">
        <f t="shared" si="5"/>
        <v>2.2888720241600575</v>
      </c>
      <c r="Q43" s="23">
        <f t="shared" si="6"/>
        <v>2.6770433031111783E-2</v>
      </c>
    </row>
    <row r="44" spans="1:17" x14ac:dyDescent="0.25">
      <c r="A44" s="19">
        <v>2009</v>
      </c>
      <c r="B44" s="20">
        <v>9.0590101608184845</v>
      </c>
      <c r="C44" s="21">
        <v>3</v>
      </c>
      <c r="D44" s="20">
        <f t="shared" si="0"/>
        <v>8.7872398559939295</v>
      </c>
      <c r="E44" s="21">
        <v>13.508735963932441</v>
      </c>
      <c r="F44" s="21">
        <f t="shared" si="1"/>
        <v>7.6001948253302727</v>
      </c>
      <c r="G44" s="21">
        <v>27</v>
      </c>
      <c r="H44" s="21">
        <f t="shared" si="8"/>
        <v>5.5481422224910988</v>
      </c>
      <c r="I44" s="21">
        <v>36</v>
      </c>
      <c r="J44" s="22">
        <f t="shared" si="2"/>
        <v>60.803542999078772</v>
      </c>
      <c r="K44" s="23">
        <f t="shared" si="7"/>
        <v>3.5508110223943028</v>
      </c>
      <c r="L44" s="23">
        <f t="shared" si="3"/>
        <v>0.15565199002276395</v>
      </c>
      <c r="M44" s="23">
        <f t="shared" ref="M44:M49" si="10">+L44*28.3495</f>
        <v>4.4126560911503461</v>
      </c>
      <c r="N44" s="21">
        <v>85.5</v>
      </c>
      <c r="O44" s="21">
        <v>182</v>
      </c>
      <c r="P44" s="21">
        <f t="shared" si="5"/>
        <v>2.0729785483151351</v>
      </c>
      <c r="Q44" s="23">
        <f t="shared" si="6"/>
        <v>2.4245363138188716E-2</v>
      </c>
    </row>
    <row r="45" spans="1:17" x14ac:dyDescent="0.25">
      <c r="A45" s="19">
        <v>2010</v>
      </c>
      <c r="B45" s="20">
        <v>9.6831991266814672</v>
      </c>
      <c r="C45" s="21">
        <v>3</v>
      </c>
      <c r="D45" s="20">
        <f t="shared" si="0"/>
        <v>9.3927031528810225</v>
      </c>
      <c r="E45" s="21">
        <v>14.155097350918313</v>
      </c>
      <c r="F45" s="21">
        <f t="shared" si="1"/>
        <v>8.0631568777079394</v>
      </c>
      <c r="G45" s="21">
        <v>27</v>
      </c>
      <c r="H45" s="21">
        <f t="shared" si="8"/>
        <v>5.8861045207267964</v>
      </c>
      <c r="I45" s="21">
        <v>36</v>
      </c>
      <c r="J45" s="22">
        <f t="shared" si="2"/>
        <v>61.096463637878564</v>
      </c>
      <c r="K45" s="23">
        <f t="shared" si="7"/>
        <v>3.7671068932651495</v>
      </c>
      <c r="L45" s="23">
        <f t="shared" si="3"/>
        <v>0.16513345285545861</v>
      </c>
      <c r="M45" s="23">
        <f t="shared" si="10"/>
        <v>4.6814508217258233</v>
      </c>
      <c r="N45" s="21">
        <v>85.5</v>
      </c>
      <c r="O45" s="21">
        <v>182</v>
      </c>
      <c r="P45" s="21">
        <f t="shared" si="5"/>
        <v>2.1992529959206477</v>
      </c>
      <c r="Q45" s="23">
        <f t="shared" si="6"/>
        <v>2.5722257262229799E-2</v>
      </c>
    </row>
    <row r="46" spans="1:17" x14ac:dyDescent="0.25">
      <c r="A46" s="31">
        <v>2011</v>
      </c>
      <c r="B46" s="26">
        <v>9.9669658325022645</v>
      </c>
      <c r="C46" s="32">
        <v>3</v>
      </c>
      <c r="D46" s="33">
        <f t="shared" si="0"/>
        <v>9.6679568575271961</v>
      </c>
      <c r="E46" s="27">
        <v>14.801458737904184</v>
      </c>
      <c r="F46" s="32">
        <f t="shared" si="1"/>
        <v>8.2369582124619303</v>
      </c>
      <c r="G46" s="32">
        <v>27</v>
      </c>
      <c r="H46" s="27">
        <f t="shared" si="8"/>
        <v>6.0129794950972091</v>
      </c>
      <c r="I46" s="32">
        <v>36</v>
      </c>
      <c r="J46" s="34">
        <f t="shared" si="2"/>
        <v>61.389384276678378</v>
      </c>
      <c r="K46" s="29">
        <f t="shared" si="7"/>
        <v>3.8483068768622135</v>
      </c>
      <c r="L46" s="35">
        <f t="shared" si="3"/>
        <v>0.16869290419122032</v>
      </c>
      <c r="M46" s="35">
        <f t="shared" si="10"/>
        <v>4.7823594873690007</v>
      </c>
      <c r="N46" s="27">
        <v>85.5</v>
      </c>
      <c r="O46" s="27">
        <v>182</v>
      </c>
      <c r="P46" s="32">
        <f t="shared" si="5"/>
        <v>2.2466578910442285</v>
      </c>
      <c r="Q46" s="35">
        <f t="shared" si="6"/>
        <v>2.6276700480049455E-2</v>
      </c>
    </row>
    <row r="47" spans="1:17" x14ac:dyDescent="0.25">
      <c r="A47" s="31">
        <v>2012</v>
      </c>
      <c r="B47" s="26">
        <v>10.471345240873026</v>
      </c>
      <c r="C47" s="32">
        <v>3</v>
      </c>
      <c r="D47" s="33">
        <f t="shared" ref="D47:D52" si="11">+B47-B47*(C47/100)</f>
        <v>10.157204883646836</v>
      </c>
      <c r="E47" s="27">
        <v>14.801458737904184</v>
      </c>
      <c r="F47" s="32">
        <f t="shared" ref="F47:F52" si="12">+(D47-D47*(E47)/100)</f>
        <v>8.6537903938694605</v>
      </c>
      <c r="G47" s="32">
        <v>27</v>
      </c>
      <c r="H47" s="27">
        <f t="shared" si="8"/>
        <v>6.3172669875247056</v>
      </c>
      <c r="I47" s="32">
        <v>36</v>
      </c>
      <c r="J47" s="34">
        <f t="shared" ref="J47:J52" si="13">100-(K47/B47*100)</f>
        <v>61.389384276678371</v>
      </c>
      <c r="K47" s="29">
        <f t="shared" si="7"/>
        <v>4.0430508720158116</v>
      </c>
      <c r="L47" s="35">
        <f t="shared" ref="L47:L52" si="14">+(K47/365)*16</f>
        <v>0.17722962726644653</v>
      </c>
      <c r="M47" s="35">
        <f t="shared" si="10"/>
        <v>5.0243713181901262</v>
      </c>
      <c r="N47" s="27">
        <v>85.5</v>
      </c>
      <c r="O47" s="27">
        <v>182</v>
      </c>
      <c r="P47" s="32">
        <f t="shared" ref="P47:P52" si="15">+Q47*N47</f>
        <v>2.36035026211679</v>
      </c>
      <c r="Q47" s="35">
        <f t="shared" ref="Q47:Q52" si="16">+M47/O47</f>
        <v>2.7606435814231462E-2</v>
      </c>
    </row>
    <row r="48" spans="1:17" x14ac:dyDescent="0.25">
      <c r="A48" s="25">
        <v>2013</v>
      </c>
      <c r="B48" s="26">
        <v>10.391272055984638</v>
      </c>
      <c r="C48" s="27">
        <v>3</v>
      </c>
      <c r="D48" s="26">
        <f t="shared" si="11"/>
        <v>10.079533894305099</v>
      </c>
      <c r="E48" s="27">
        <v>14.801458737904184</v>
      </c>
      <c r="F48" s="27">
        <f t="shared" si="12"/>
        <v>8.5876158439664625</v>
      </c>
      <c r="G48" s="27">
        <v>27</v>
      </c>
      <c r="H48" s="27">
        <f t="shared" si="8"/>
        <v>6.2689595660955177</v>
      </c>
      <c r="I48" s="27">
        <v>36</v>
      </c>
      <c r="J48" s="28">
        <f t="shared" si="13"/>
        <v>61.389384276678371</v>
      </c>
      <c r="K48" s="29">
        <f t="shared" si="7"/>
        <v>4.0121341223011315</v>
      </c>
      <c r="L48" s="29">
        <f t="shared" si="14"/>
        <v>0.17587437248443316</v>
      </c>
      <c r="M48" s="29">
        <f t="shared" si="10"/>
        <v>4.9859505227474381</v>
      </c>
      <c r="N48" s="27">
        <v>85.5</v>
      </c>
      <c r="O48" s="27">
        <v>182</v>
      </c>
      <c r="P48" s="27">
        <f t="shared" si="15"/>
        <v>2.3423009323895934</v>
      </c>
      <c r="Q48" s="29">
        <f t="shared" si="16"/>
        <v>2.7395332542568342E-2</v>
      </c>
    </row>
    <row r="49" spans="1:17" x14ac:dyDescent="0.25">
      <c r="A49" s="25">
        <v>2014</v>
      </c>
      <c r="B49" s="26">
        <v>9.3837498736529756</v>
      </c>
      <c r="C49" s="27">
        <v>3</v>
      </c>
      <c r="D49" s="26">
        <f t="shared" si="11"/>
        <v>9.1022373774433856</v>
      </c>
      <c r="E49" s="27">
        <v>14.801458737904184</v>
      </c>
      <c r="F49" s="27">
        <f t="shared" si="12"/>
        <v>7.7549734677950113</v>
      </c>
      <c r="G49" s="27">
        <v>27</v>
      </c>
      <c r="H49" s="27">
        <f t="shared" si="8"/>
        <v>5.6611306314903587</v>
      </c>
      <c r="I49" s="27">
        <v>36</v>
      </c>
      <c r="J49" s="28">
        <f t="shared" si="13"/>
        <v>61.389384276678364</v>
      </c>
      <c r="K49" s="29">
        <f t="shared" si="7"/>
        <v>3.6231236041538297</v>
      </c>
      <c r="L49" s="29">
        <f t="shared" si="14"/>
        <v>0.15882185662044185</v>
      </c>
      <c r="M49" s="29">
        <f t="shared" si="10"/>
        <v>4.5025202242612163</v>
      </c>
      <c r="N49" s="27">
        <v>85.5</v>
      </c>
      <c r="O49" s="27">
        <v>182</v>
      </c>
      <c r="P49" s="27">
        <f t="shared" si="15"/>
        <v>2.1151949405183186</v>
      </c>
      <c r="Q49" s="29">
        <f t="shared" si="16"/>
        <v>2.4739122111325364E-2</v>
      </c>
    </row>
    <row r="50" spans="1:17" x14ac:dyDescent="0.25">
      <c r="A50" s="31">
        <v>2015</v>
      </c>
      <c r="B50" s="26">
        <v>8.6762835678083103</v>
      </c>
      <c r="C50" s="32">
        <v>3</v>
      </c>
      <c r="D50" s="33">
        <f t="shared" si="11"/>
        <v>8.4159950607740619</v>
      </c>
      <c r="E50" s="27">
        <v>14.801458737904184</v>
      </c>
      <c r="F50" s="32">
        <f t="shared" si="12"/>
        <v>7.1703050244695348</v>
      </c>
      <c r="G50" s="32">
        <v>27</v>
      </c>
      <c r="H50" s="27">
        <f t="shared" si="8"/>
        <v>5.2343226678627603</v>
      </c>
      <c r="I50" s="32">
        <v>36</v>
      </c>
      <c r="J50" s="34">
        <f t="shared" si="13"/>
        <v>61.389384276678364</v>
      </c>
      <c r="K50" s="29">
        <f t="shared" si="7"/>
        <v>3.3499665074321667</v>
      </c>
      <c r="L50" s="35">
        <f t="shared" si="14"/>
        <v>0.14684784690113609</v>
      </c>
      <c r="M50" s="35">
        <f t="shared" ref="M50:M57" si="17">+L50*28.3495</f>
        <v>4.1630630357237575</v>
      </c>
      <c r="N50" s="32">
        <v>85.5</v>
      </c>
      <c r="O50" s="32">
        <v>182</v>
      </c>
      <c r="P50" s="32">
        <f t="shared" si="15"/>
        <v>1.9557246678812157</v>
      </c>
      <c r="Q50" s="35">
        <f t="shared" si="16"/>
        <v>2.2873972723756908E-2</v>
      </c>
    </row>
    <row r="51" spans="1:17" x14ac:dyDescent="0.25">
      <c r="A51" s="36">
        <v>2016</v>
      </c>
      <c r="B51" s="37">
        <v>9.1793354892060304</v>
      </c>
      <c r="C51" s="38">
        <v>3</v>
      </c>
      <c r="D51" s="37">
        <f t="shared" si="11"/>
        <v>8.9039554245298493</v>
      </c>
      <c r="E51" s="38">
        <v>14.801458737904184</v>
      </c>
      <c r="F51" s="38">
        <f t="shared" si="12"/>
        <v>7.5860401363266821</v>
      </c>
      <c r="G51" s="38">
        <v>27</v>
      </c>
      <c r="H51" s="21">
        <f t="shared" si="8"/>
        <v>5.5378092995184778</v>
      </c>
      <c r="I51" s="38">
        <v>36</v>
      </c>
      <c r="J51" s="39">
        <f t="shared" si="13"/>
        <v>61.389384276678371</v>
      </c>
      <c r="K51" s="23">
        <f t="shared" si="7"/>
        <v>3.5441979516918258</v>
      </c>
      <c r="L51" s="40">
        <f t="shared" si="14"/>
        <v>0.15536210199197045</v>
      </c>
      <c r="M51" s="40">
        <f t="shared" si="17"/>
        <v>4.4044379104213665</v>
      </c>
      <c r="N51" s="38">
        <v>85.5</v>
      </c>
      <c r="O51" s="38">
        <v>182</v>
      </c>
      <c r="P51" s="38">
        <f t="shared" si="15"/>
        <v>2.0691178095660816</v>
      </c>
      <c r="Q51" s="40">
        <f t="shared" si="16"/>
        <v>2.4200208299018498E-2</v>
      </c>
    </row>
    <row r="52" spans="1:17" x14ac:dyDescent="0.25">
      <c r="A52" s="36">
        <v>2017</v>
      </c>
      <c r="B52" s="37">
        <v>8.0350515751814306</v>
      </c>
      <c r="C52" s="38">
        <v>3</v>
      </c>
      <c r="D52" s="37">
        <f t="shared" si="11"/>
        <v>7.7940000279259873</v>
      </c>
      <c r="E52" s="38">
        <v>14.801458737904184</v>
      </c>
      <c r="F52" s="38">
        <f t="shared" si="12"/>
        <v>6.6403743297602817</v>
      </c>
      <c r="G52" s="38">
        <v>27</v>
      </c>
      <c r="H52" s="21">
        <f t="shared" si="8"/>
        <v>4.847473260725006</v>
      </c>
      <c r="I52" s="38">
        <v>36</v>
      </c>
      <c r="J52" s="39">
        <f t="shared" si="13"/>
        <v>61.389384276678364</v>
      </c>
      <c r="K52" s="23">
        <f t="shared" si="7"/>
        <v>3.102382886864004</v>
      </c>
      <c r="L52" s="40">
        <f t="shared" si="14"/>
        <v>0.13599486627349058</v>
      </c>
      <c r="M52" s="40">
        <f t="shared" si="17"/>
        <v>3.8553864614203213</v>
      </c>
      <c r="N52" s="38">
        <v>85.5</v>
      </c>
      <c r="O52" s="38">
        <v>182</v>
      </c>
      <c r="P52" s="38">
        <f t="shared" si="15"/>
        <v>1.8111842991837224</v>
      </c>
      <c r="Q52" s="40">
        <f t="shared" si="16"/>
        <v>2.118344209571605E-2</v>
      </c>
    </row>
    <row r="53" spans="1:17" x14ac:dyDescent="0.25">
      <c r="A53" s="41">
        <v>2018</v>
      </c>
      <c r="B53" s="42">
        <v>8.201356023640189</v>
      </c>
      <c r="C53" s="43">
        <v>3</v>
      </c>
      <c r="D53" s="42">
        <f>+B53-B53*(C53/100)</f>
        <v>7.9553153429309837</v>
      </c>
      <c r="E53" s="43">
        <v>14.8014587379042</v>
      </c>
      <c r="F53" s="43">
        <f>+(D53-D53*(E53)/100)</f>
        <v>6.7778126249768924</v>
      </c>
      <c r="G53" s="43">
        <v>27</v>
      </c>
      <c r="H53" s="44">
        <f>F53-(F53*G53/100)</f>
        <v>4.9478032162331314</v>
      </c>
      <c r="I53" s="43">
        <v>36</v>
      </c>
      <c r="J53" s="45">
        <f>100-(K53/B53*100)</f>
        <v>61.389384276678378</v>
      </c>
      <c r="K53" s="46">
        <f>+H53-H53*(I53)/100</f>
        <v>3.166594058389204</v>
      </c>
      <c r="L53" s="47">
        <f>+(K53/365)*16</f>
        <v>0.13880960255952676</v>
      </c>
      <c r="M53" s="47">
        <f t="shared" si="17"/>
        <v>3.9351828277613037</v>
      </c>
      <c r="N53" s="43">
        <v>85.5</v>
      </c>
      <c r="O53" s="43">
        <v>182</v>
      </c>
      <c r="P53" s="43">
        <f>+Q53*N53</f>
        <v>1.848671053701052</v>
      </c>
      <c r="Q53" s="47">
        <f>+M53/O53</f>
        <v>2.1621883669018151E-2</v>
      </c>
    </row>
    <row r="54" spans="1:17" x14ac:dyDescent="0.25">
      <c r="A54" s="41">
        <v>2019</v>
      </c>
      <c r="B54" s="42">
        <v>8.4586695950916937</v>
      </c>
      <c r="C54" s="43">
        <v>3</v>
      </c>
      <c r="D54" s="42">
        <f>+B54-B54*(C54/100)</f>
        <v>8.2049095072389431</v>
      </c>
      <c r="E54" s="43">
        <v>14.8014587379042</v>
      </c>
      <c r="F54" s="43">
        <f>+(D54-D54*(E54)/100)</f>
        <v>6.9904632120425916</v>
      </c>
      <c r="G54" s="43">
        <v>27</v>
      </c>
      <c r="H54" s="44">
        <f>F54-(F54*G54/100)</f>
        <v>5.1030381447910917</v>
      </c>
      <c r="I54" s="43">
        <v>36</v>
      </c>
      <c r="J54" s="45">
        <f>100-(K54/B54*100)</f>
        <v>61.389384276678385</v>
      </c>
      <c r="K54" s="46">
        <f>+H54-H54*(I54)/100</f>
        <v>3.2659444126662986</v>
      </c>
      <c r="L54" s="47">
        <f>+(K54/365)*16</f>
        <v>0.14316468658263226</v>
      </c>
      <c r="M54" s="47">
        <f t="shared" si="17"/>
        <v>4.0586472822743334</v>
      </c>
      <c r="N54" s="43">
        <v>85.5</v>
      </c>
      <c r="O54" s="43">
        <v>182</v>
      </c>
      <c r="P54" s="43">
        <f>+Q54*N54</f>
        <v>1.9066722122772282</v>
      </c>
      <c r="Q54" s="47">
        <f>+M54/O54</f>
        <v>2.2300259792716118E-2</v>
      </c>
    </row>
    <row r="55" spans="1:17" x14ac:dyDescent="0.25">
      <c r="A55" s="36">
        <v>2020</v>
      </c>
      <c r="B55" s="42">
        <v>9.4007046566158738</v>
      </c>
      <c r="C55" s="43">
        <v>3</v>
      </c>
      <c r="D55" s="42">
        <f>+B55-B55*(C55/100)</f>
        <v>9.1186835169173968</v>
      </c>
      <c r="E55" s="43">
        <v>14.8014587379042</v>
      </c>
      <c r="F55" s="43">
        <f t="shared" ref="F55:F57" si="18">+(D55-D55*(E55)/100)</f>
        <v>7.768985338720797</v>
      </c>
      <c r="G55" s="43">
        <v>27</v>
      </c>
      <c r="H55" s="44">
        <f t="shared" ref="H55:H57" si="19">F55-(F55*G55/100)</f>
        <v>5.6713592972661822</v>
      </c>
      <c r="I55" s="43">
        <v>36</v>
      </c>
      <c r="J55" s="45">
        <f t="shared" ref="J55:J57" si="20">100-(K55/B55*100)</f>
        <v>61.389384276678371</v>
      </c>
      <c r="K55" s="46">
        <f t="shared" ref="K55:K57" si="21">+H55-H55*(I55)/100</f>
        <v>3.6296699502503569</v>
      </c>
      <c r="L55" s="47">
        <f>+(K55/365)*16</f>
        <v>0.15910881973700194</v>
      </c>
      <c r="M55" s="47">
        <f t="shared" si="17"/>
        <v>4.5106554851341363</v>
      </c>
      <c r="N55" s="43">
        <v>85.5</v>
      </c>
      <c r="O55" s="43">
        <v>182</v>
      </c>
      <c r="P55" s="43">
        <f>+Q55*N55</f>
        <v>2.1190167251591685</v>
      </c>
      <c r="Q55" s="47">
        <f t="shared" ref="Q55:Q57" si="22">+M55/O55</f>
        <v>2.4783821346890857E-2</v>
      </c>
    </row>
    <row r="56" spans="1:17" x14ac:dyDescent="0.25">
      <c r="A56" s="108">
        <v>2021</v>
      </c>
      <c r="B56" s="33">
        <v>8.1461076085827795</v>
      </c>
      <c r="C56" s="32">
        <v>3</v>
      </c>
      <c r="D56" s="33">
        <f t="shared" ref="D56:D57" si="23">+B56-B56*(C56/100)</f>
        <v>7.9017243803252963</v>
      </c>
      <c r="E56" s="32">
        <v>14.8014587379042</v>
      </c>
      <c r="F56" s="32">
        <f t="shared" si="18"/>
        <v>6.7321539065885316</v>
      </c>
      <c r="G56" s="32">
        <v>27</v>
      </c>
      <c r="H56" s="32">
        <f t="shared" si="19"/>
        <v>4.9144723518096285</v>
      </c>
      <c r="I56" s="32">
        <v>36</v>
      </c>
      <c r="J56" s="34">
        <f t="shared" si="20"/>
        <v>61.389384276678364</v>
      </c>
      <c r="K56" s="35">
        <f t="shared" si="21"/>
        <v>3.1452623051581625</v>
      </c>
      <c r="L56" s="35">
        <f t="shared" ref="L56:L57" si="24">+(K56/365)*16</f>
        <v>0.13787451200693315</v>
      </c>
      <c r="M56" s="35">
        <f t="shared" si="17"/>
        <v>3.9086734781405514</v>
      </c>
      <c r="N56" s="32">
        <v>85.5</v>
      </c>
      <c r="O56" s="32">
        <v>182</v>
      </c>
      <c r="P56" s="32">
        <f t="shared" ref="P56:P57" si="25">+Q56*N56</f>
        <v>1.8362174856099842</v>
      </c>
      <c r="Q56" s="35">
        <f t="shared" si="22"/>
        <v>2.1476227901871162E-2</v>
      </c>
    </row>
    <row r="57" spans="1:17" ht="13.8" thickBot="1" x14ac:dyDescent="0.3">
      <c r="A57" s="132">
        <v>2022</v>
      </c>
      <c r="B57" s="133">
        <v>8.2479543139484424</v>
      </c>
      <c r="C57" s="134">
        <v>3</v>
      </c>
      <c r="D57" s="133">
        <f t="shared" si="23"/>
        <v>8.0005156845299883</v>
      </c>
      <c r="E57" s="134">
        <v>14.8014587379042</v>
      </c>
      <c r="F57" s="134">
        <f t="shared" si="18"/>
        <v>6.8163226566647284</v>
      </c>
      <c r="G57" s="134">
        <v>27</v>
      </c>
      <c r="H57" s="134">
        <f t="shared" si="19"/>
        <v>4.9759155393652517</v>
      </c>
      <c r="I57" s="134">
        <v>36</v>
      </c>
      <c r="J57" s="135">
        <f t="shared" si="20"/>
        <v>61.389384276678385</v>
      </c>
      <c r="K57" s="136">
        <f t="shared" si="21"/>
        <v>3.1845859451937608</v>
      </c>
      <c r="L57" s="136">
        <f t="shared" si="24"/>
        <v>0.13959828800849364</v>
      </c>
      <c r="M57" s="136">
        <f t="shared" si="17"/>
        <v>3.9575416658967901</v>
      </c>
      <c r="N57" s="134">
        <v>85.5</v>
      </c>
      <c r="O57" s="134">
        <v>182</v>
      </c>
      <c r="P57" s="134">
        <f t="shared" si="25"/>
        <v>1.8591747935943712</v>
      </c>
      <c r="Q57" s="136">
        <f t="shared" si="22"/>
        <v>2.1744734428004342E-2</v>
      </c>
    </row>
    <row r="58" spans="1:17" ht="15" customHeight="1" thickTop="1" x14ac:dyDescent="0.25">
      <c r="A58" s="131" t="s">
        <v>195</v>
      </c>
    </row>
    <row r="59" spans="1:17" x14ac:dyDescent="0.25">
      <c r="A59" s="9"/>
    </row>
    <row r="60" spans="1:17" ht="15" customHeight="1" x14ac:dyDescent="0.25">
      <c r="A60" s="9" t="s">
        <v>97</v>
      </c>
    </row>
    <row r="61" spans="1:17" ht="15" customHeight="1" x14ac:dyDescent="0.25">
      <c r="A61" s="9" t="s">
        <v>98</v>
      </c>
    </row>
    <row r="62" spans="1:17" ht="15" customHeight="1" x14ac:dyDescent="0.25">
      <c r="A62" s="9" t="s">
        <v>196</v>
      </c>
      <c r="P62" s="49"/>
    </row>
    <row r="63" spans="1:17" ht="15" customHeight="1" x14ac:dyDescent="0.25">
      <c r="A63" s="9" t="s">
        <v>99</v>
      </c>
    </row>
    <row r="64" spans="1:17" ht="15" customHeight="1" x14ac:dyDescent="0.25">
      <c r="A64" s="9" t="s">
        <v>100</v>
      </c>
    </row>
    <row r="65" spans="1:1" x14ac:dyDescent="0.25">
      <c r="A65" s="9"/>
    </row>
    <row r="66" spans="1:1" ht="15" customHeight="1" x14ac:dyDescent="0.25">
      <c r="A66" s="9" t="s">
        <v>192</v>
      </c>
    </row>
    <row r="67" spans="1:1" x14ac:dyDescent="0.25">
      <c r="A67" s="9"/>
    </row>
    <row r="68" spans="1:1" x14ac:dyDescent="0.25">
      <c r="A68"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125</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0.1180188440005462</v>
      </c>
      <c r="C5" s="21">
        <v>5</v>
      </c>
      <c r="D5" s="20">
        <f t="shared" ref="D5:D46" si="0">+B5-B5*(C5/100)</f>
        <v>0.11211790180051889</v>
      </c>
      <c r="E5" s="21">
        <v>54.890679056054253</v>
      </c>
      <c r="F5" s="21">
        <f t="shared" ref="F5:F46" si="1">+(D5-D5*(E5)/100)</f>
        <v>5.0575624158813989E-2</v>
      </c>
      <c r="G5" s="21">
        <v>33</v>
      </c>
      <c r="H5" s="20">
        <f>F5-(F5*G5/100)</f>
        <v>3.3885668186405371E-2</v>
      </c>
      <c r="I5" s="21">
        <v>20</v>
      </c>
      <c r="J5" s="22">
        <f t="shared" ref="J5:J46" si="2">100-(K5/B5*100)</f>
        <v>77.030333775342825</v>
      </c>
      <c r="K5" s="23">
        <f>+H5-H5*I5/100</f>
        <v>2.7108534549124298E-2</v>
      </c>
      <c r="L5" s="23">
        <f t="shared" ref="L5:L46" si="3">+(K5/365)*16</f>
        <v>1.1883193227013391E-3</v>
      </c>
      <c r="M5" s="23">
        <f t="shared" ref="M5:M37" si="4">+L5*28.3495</f>
        <v>3.3688258638921616E-2</v>
      </c>
      <c r="N5" s="21">
        <v>62</v>
      </c>
      <c r="O5" s="21">
        <v>145</v>
      </c>
      <c r="P5" s="20">
        <f t="shared" ref="P5:P46" si="5">+Q5*N5</f>
        <v>1.4404634728366483E-2</v>
      </c>
      <c r="Q5" s="23">
        <f t="shared" ref="Q5:Q46" si="6">+M5/O5</f>
        <v>2.3233281819945941E-4</v>
      </c>
      <c r="R5" s="24"/>
    </row>
    <row r="6" spans="1:22" x14ac:dyDescent="0.25">
      <c r="A6" s="25">
        <v>1971</v>
      </c>
      <c r="B6" s="76">
        <v>9.6792368331078044E-2</v>
      </c>
      <c r="C6" s="27">
        <v>5</v>
      </c>
      <c r="D6" s="26">
        <f t="shared" si="0"/>
        <v>9.1952749914524137E-2</v>
      </c>
      <c r="E6" s="27">
        <v>54.890679056054253</v>
      </c>
      <c r="F6" s="27">
        <f t="shared" si="1"/>
        <v>4.1479261075726491E-2</v>
      </c>
      <c r="G6" s="27">
        <v>33</v>
      </c>
      <c r="H6" s="26">
        <f t="shared" ref="H6:H51" si="7">F6-(F6*G6/100)</f>
        <v>2.7791104920736748E-2</v>
      </c>
      <c r="I6" s="27">
        <v>20</v>
      </c>
      <c r="J6" s="28">
        <f t="shared" si="2"/>
        <v>77.030333775342825</v>
      </c>
      <c r="K6" s="29">
        <f t="shared" ref="K6:K51" si="8">+H6-H6*I6/100</f>
        <v>2.2232883936589398E-2</v>
      </c>
      <c r="L6" s="29">
        <f t="shared" si="3"/>
        <v>9.745921725628229E-4</v>
      </c>
      <c r="M6" s="29">
        <f t="shared" si="4"/>
        <v>2.7629200796069748E-2</v>
      </c>
      <c r="N6" s="27">
        <v>62</v>
      </c>
      <c r="O6" s="27">
        <v>145</v>
      </c>
      <c r="P6" s="26">
        <f t="shared" si="5"/>
        <v>1.1813865167974651E-2</v>
      </c>
      <c r="Q6" s="29">
        <f t="shared" si="6"/>
        <v>1.9054621238668792E-4</v>
      </c>
      <c r="R6" s="24"/>
    </row>
    <row r="7" spans="1:22" x14ac:dyDescent="0.25">
      <c r="A7" s="25">
        <v>1972</v>
      </c>
      <c r="B7" s="76">
        <v>0.11053092960323208</v>
      </c>
      <c r="C7" s="27">
        <v>5</v>
      </c>
      <c r="D7" s="26">
        <f t="shared" si="0"/>
        <v>0.10500438312307048</v>
      </c>
      <c r="E7" s="27">
        <v>54.890679056054253</v>
      </c>
      <c r="F7" s="27">
        <f t="shared" si="1"/>
        <v>4.7366764188196263E-2</v>
      </c>
      <c r="G7" s="27">
        <v>33</v>
      </c>
      <c r="H7" s="26">
        <f t="shared" si="7"/>
        <v>3.1735732006091491E-2</v>
      </c>
      <c r="I7" s="27">
        <v>20</v>
      </c>
      <c r="J7" s="28">
        <f t="shared" si="2"/>
        <v>77.030333775342825</v>
      </c>
      <c r="K7" s="29">
        <f t="shared" si="8"/>
        <v>2.5388585604873191E-2</v>
      </c>
      <c r="L7" s="29">
        <f t="shared" si="3"/>
        <v>1.112924300487592E-3</v>
      </c>
      <c r="M7" s="29">
        <f t="shared" si="4"/>
        <v>3.1550847456672991E-2</v>
      </c>
      <c r="N7" s="27">
        <v>62</v>
      </c>
      <c r="O7" s="27">
        <v>145</v>
      </c>
      <c r="P7" s="26">
        <f t="shared" si="5"/>
        <v>1.349070718837052E-2</v>
      </c>
      <c r="Q7" s="29">
        <f t="shared" si="6"/>
        <v>2.1759205142533097E-4</v>
      </c>
      <c r="R7" s="24"/>
    </row>
    <row r="8" spans="1:22" x14ac:dyDescent="0.25">
      <c r="A8" s="25">
        <v>1973</v>
      </c>
      <c r="B8" s="76">
        <v>0.14015450028078091</v>
      </c>
      <c r="C8" s="27">
        <v>5</v>
      </c>
      <c r="D8" s="26">
        <f t="shared" si="0"/>
        <v>0.13314677526674187</v>
      </c>
      <c r="E8" s="27">
        <v>54.890679056054253</v>
      </c>
      <c r="F8" s="27">
        <f t="shared" si="1"/>
        <v>6.0061606181588761E-2</v>
      </c>
      <c r="G8" s="27">
        <v>33</v>
      </c>
      <c r="H8" s="26">
        <f t="shared" si="7"/>
        <v>4.0241276141664464E-2</v>
      </c>
      <c r="I8" s="27">
        <v>20</v>
      </c>
      <c r="J8" s="28">
        <f t="shared" si="2"/>
        <v>77.030333775342825</v>
      </c>
      <c r="K8" s="29">
        <f t="shared" si="8"/>
        <v>3.2193020913331573E-2</v>
      </c>
      <c r="L8" s="29">
        <f t="shared" si="3"/>
        <v>1.4112009167487813E-3</v>
      </c>
      <c r="M8" s="29">
        <f t="shared" si="4"/>
        <v>4.0006840389369573E-2</v>
      </c>
      <c r="N8" s="27">
        <v>62</v>
      </c>
      <c r="O8" s="27">
        <v>145</v>
      </c>
      <c r="P8" s="26">
        <f t="shared" si="5"/>
        <v>1.7106373132006303E-2</v>
      </c>
      <c r="Q8" s="29">
        <f t="shared" si="6"/>
        <v>2.7590924406461776E-4</v>
      </c>
      <c r="R8" s="24"/>
    </row>
    <row r="9" spans="1:22" x14ac:dyDescent="0.25">
      <c r="A9" s="25">
        <v>1974</v>
      </c>
      <c r="B9" s="76">
        <v>0.16272784235974072</v>
      </c>
      <c r="C9" s="27">
        <v>5</v>
      </c>
      <c r="D9" s="26">
        <f t="shared" si="0"/>
        <v>0.15459145024175369</v>
      </c>
      <c r="E9" s="27">
        <v>54.890679056054253</v>
      </c>
      <c r="F9" s="27">
        <f t="shared" si="1"/>
        <v>6.9735153441452855E-2</v>
      </c>
      <c r="G9" s="27">
        <v>33</v>
      </c>
      <c r="H9" s="26">
        <f t="shared" si="7"/>
        <v>4.6722552805773407E-2</v>
      </c>
      <c r="I9" s="27">
        <v>20</v>
      </c>
      <c r="J9" s="28">
        <f t="shared" si="2"/>
        <v>77.030333775342825</v>
      </c>
      <c r="K9" s="29">
        <f t="shared" si="8"/>
        <v>3.7378042244618728E-2</v>
      </c>
      <c r="L9" s="29">
        <f t="shared" si="3"/>
        <v>1.63848952305178E-3</v>
      </c>
      <c r="M9" s="29">
        <f t="shared" si="4"/>
        <v>4.6450358733756435E-2</v>
      </c>
      <c r="N9" s="27">
        <v>62</v>
      </c>
      <c r="O9" s="27">
        <v>145</v>
      </c>
      <c r="P9" s="26">
        <f t="shared" si="5"/>
        <v>1.9861532699951025E-2</v>
      </c>
      <c r="Q9" s="29">
        <f t="shared" si="6"/>
        <v>3.2034730161211334E-4</v>
      </c>
      <c r="R9" s="24"/>
    </row>
    <row r="10" spans="1:22" x14ac:dyDescent="0.25">
      <c r="A10" s="25">
        <v>1975</v>
      </c>
      <c r="B10" s="76">
        <v>0.16368712755761133</v>
      </c>
      <c r="C10" s="27">
        <v>5</v>
      </c>
      <c r="D10" s="26">
        <f t="shared" si="0"/>
        <v>0.15550277117973077</v>
      </c>
      <c r="E10" s="27">
        <v>54.890679056054253</v>
      </c>
      <c r="F10" s="27">
        <f t="shared" si="1"/>
        <v>7.0146244128194327E-2</v>
      </c>
      <c r="G10" s="27">
        <v>33</v>
      </c>
      <c r="H10" s="26">
        <f t="shared" si="7"/>
        <v>4.6997983565890203E-2</v>
      </c>
      <c r="I10" s="27">
        <v>20</v>
      </c>
      <c r="J10" s="28">
        <f t="shared" si="2"/>
        <v>77.030333775342825</v>
      </c>
      <c r="K10" s="29">
        <f t="shared" si="8"/>
        <v>3.7598386852712162E-2</v>
      </c>
      <c r="L10" s="29">
        <f t="shared" si="3"/>
        <v>1.6481484647764236E-3</v>
      </c>
      <c r="M10" s="29">
        <f t="shared" si="4"/>
        <v>4.6724184902179222E-2</v>
      </c>
      <c r="N10" s="27">
        <v>62</v>
      </c>
      <c r="O10" s="27">
        <v>145</v>
      </c>
      <c r="P10" s="26">
        <f t="shared" si="5"/>
        <v>1.9978616992655941E-2</v>
      </c>
      <c r="Q10" s="29">
        <f t="shared" si="6"/>
        <v>3.2223575794606359E-4</v>
      </c>
      <c r="R10" s="24"/>
    </row>
    <row r="11" spans="1:22" x14ac:dyDescent="0.25">
      <c r="A11" s="19">
        <v>1976</v>
      </c>
      <c r="B11" s="70">
        <v>0.20220606783314607</v>
      </c>
      <c r="C11" s="21">
        <v>5</v>
      </c>
      <c r="D11" s="20">
        <f t="shared" si="0"/>
        <v>0.19209576444148876</v>
      </c>
      <c r="E11" s="21">
        <v>54.890679056054253</v>
      </c>
      <c r="F11" s="21">
        <f t="shared" si="1"/>
        <v>8.6653094901637182E-2</v>
      </c>
      <c r="G11" s="21">
        <v>33</v>
      </c>
      <c r="H11" s="20">
        <f t="shared" si="7"/>
        <v>5.8057573584096911E-2</v>
      </c>
      <c r="I11" s="21">
        <v>20</v>
      </c>
      <c r="J11" s="22">
        <f t="shared" si="2"/>
        <v>77.030333775342825</v>
      </c>
      <c r="K11" s="23">
        <f t="shared" si="8"/>
        <v>4.6446058867277526E-2</v>
      </c>
      <c r="L11" s="23">
        <f t="shared" si="3"/>
        <v>2.0359916215792889E-3</v>
      </c>
      <c r="M11" s="23">
        <f t="shared" si="4"/>
        <v>5.7719344475962046E-2</v>
      </c>
      <c r="N11" s="21">
        <v>62</v>
      </c>
      <c r="O11" s="21">
        <v>145</v>
      </c>
      <c r="P11" s="20">
        <f t="shared" si="5"/>
        <v>2.4679995569032047E-2</v>
      </c>
      <c r="Q11" s="23">
        <f t="shared" si="6"/>
        <v>3.9806444466180721E-4</v>
      </c>
      <c r="R11" s="24"/>
    </row>
    <row r="12" spans="1:22" x14ac:dyDescent="0.25">
      <c r="A12" s="19">
        <v>1977</v>
      </c>
      <c r="B12" s="70">
        <v>0.25012372922143677</v>
      </c>
      <c r="C12" s="21">
        <v>5</v>
      </c>
      <c r="D12" s="20">
        <f t="shared" si="0"/>
        <v>0.23761754276036492</v>
      </c>
      <c r="E12" s="21">
        <v>54.890679056054253</v>
      </c>
      <c r="F12" s="21">
        <f t="shared" si="1"/>
        <v>0.10718765998289054</v>
      </c>
      <c r="G12" s="21">
        <v>33</v>
      </c>
      <c r="H12" s="20">
        <f t="shared" si="7"/>
        <v>7.1815732188536652E-2</v>
      </c>
      <c r="I12" s="21">
        <v>20</v>
      </c>
      <c r="J12" s="22">
        <f t="shared" si="2"/>
        <v>77.030333775342825</v>
      </c>
      <c r="K12" s="23">
        <f t="shared" si="8"/>
        <v>5.7452585750829323E-2</v>
      </c>
      <c r="L12" s="23">
        <f t="shared" si="3"/>
        <v>2.518469512365121E-3</v>
      </c>
      <c r="M12" s="23">
        <f t="shared" si="4"/>
        <v>7.1397351440794996E-2</v>
      </c>
      <c r="N12" s="21">
        <v>62</v>
      </c>
      <c r="O12" s="21">
        <v>145</v>
      </c>
      <c r="P12" s="20">
        <f t="shared" si="5"/>
        <v>3.0528522685029588E-2</v>
      </c>
      <c r="Q12" s="23">
        <f t="shared" si="6"/>
        <v>4.9239552717789657E-4</v>
      </c>
      <c r="R12" s="24"/>
    </row>
    <row r="13" spans="1:22" x14ac:dyDescent="0.25">
      <c r="A13" s="19">
        <v>1978</v>
      </c>
      <c r="B13" s="70">
        <v>0.25214637104926207</v>
      </c>
      <c r="C13" s="21">
        <v>5</v>
      </c>
      <c r="D13" s="20">
        <f t="shared" si="0"/>
        <v>0.23953905249679897</v>
      </c>
      <c r="E13" s="21">
        <v>54.890679056054253</v>
      </c>
      <c r="F13" s="21">
        <f t="shared" si="1"/>
        <v>0.10805443997686773</v>
      </c>
      <c r="G13" s="21">
        <v>33</v>
      </c>
      <c r="H13" s="20">
        <f t="shared" si="7"/>
        <v>7.2396474784501369E-2</v>
      </c>
      <c r="I13" s="21">
        <v>20</v>
      </c>
      <c r="J13" s="22">
        <f t="shared" si="2"/>
        <v>77.030333775342825</v>
      </c>
      <c r="K13" s="23">
        <f t="shared" si="8"/>
        <v>5.7917179827601098E-2</v>
      </c>
      <c r="L13" s="23">
        <f t="shared" si="3"/>
        <v>2.5388352801140207E-3</v>
      </c>
      <c r="M13" s="23">
        <f t="shared" si="4"/>
        <v>7.1974710773592424E-2</v>
      </c>
      <c r="N13" s="21">
        <v>62</v>
      </c>
      <c r="O13" s="21">
        <v>145</v>
      </c>
      <c r="P13" s="20">
        <f t="shared" si="5"/>
        <v>3.0775393572156761E-2</v>
      </c>
      <c r="Q13" s="23">
        <f t="shared" si="6"/>
        <v>4.9637731567994778E-4</v>
      </c>
      <c r="R13" s="24"/>
    </row>
    <row r="14" spans="1:22" x14ac:dyDescent="0.25">
      <c r="A14" s="19">
        <v>1979</v>
      </c>
      <c r="B14" s="70">
        <v>0.17082935282486503</v>
      </c>
      <c r="C14" s="21">
        <v>5</v>
      </c>
      <c r="D14" s="20">
        <f t="shared" si="0"/>
        <v>0.16228788518362178</v>
      </c>
      <c r="E14" s="21">
        <v>54.890679056054253</v>
      </c>
      <c r="F14" s="21">
        <f t="shared" si="1"/>
        <v>7.3206962980622126E-2</v>
      </c>
      <c r="G14" s="21">
        <v>33</v>
      </c>
      <c r="H14" s="20">
        <f t="shared" si="7"/>
        <v>4.9048665197016825E-2</v>
      </c>
      <c r="I14" s="21">
        <v>20</v>
      </c>
      <c r="J14" s="22">
        <f t="shared" si="2"/>
        <v>77.030333775342825</v>
      </c>
      <c r="K14" s="23">
        <f t="shared" si="8"/>
        <v>3.9238932157613461E-2</v>
      </c>
      <c r="L14" s="23">
        <f t="shared" si="3"/>
        <v>1.720062779511823E-3</v>
      </c>
      <c r="M14" s="23">
        <f t="shared" si="4"/>
        <v>4.8762919767770425E-2</v>
      </c>
      <c r="N14" s="21">
        <v>62</v>
      </c>
      <c r="O14" s="21">
        <v>145</v>
      </c>
      <c r="P14" s="20">
        <f t="shared" si="5"/>
        <v>2.0850351900701839E-2</v>
      </c>
      <c r="Q14" s="23">
        <f t="shared" si="6"/>
        <v>3.3629599839841675E-4</v>
      </c>
      <c r="R14" s="24"/>
    </row>
    <row r="15" spans="1:22" x14ac:dyDescent="0.25">
      <c r="A15" s="19">
        <v>1980</v>
      </c>
      <c r="B15" s="70">
        <v>0.20638837901688872</v>
      </c>
      <c r="C15" s="21">
        <v>5</v>
      </c>
      <c r="D15" s="20">
        <f t="shared" si="0"/>
        <v>0.1960689600660443</v>
      </c>
      <c r="E15" s="21">
        <v>54.890679056054253</v>
      </c>
      <c r="F15" s="21">
        <f t="shared" si="1"/>
        <v>8.8445376467648731E-2</v>
      </c>
      <c r="G15" s="21">
        <v>33</v>
      </c>
      <c r="H15" s="20">
        <f t="shared" si="7"/>
        <v>5.9258402233324653E-2</v>
      </c>
      <c r="I15" s="21">
        <v>20</v>
      </c>
      <c r="J15" s="22">
        <f t="shared" si="2"/>
        <v>77.030333775342825</v>
      </c>
      <c r="K15" s="23">
        <f t="shared" si="8"/>
        <v>4.7406721786659722E-2</v>
      </c>
      <c r="L15" s="23">
        <f t="shared" si="3"/>
        <v>2.0781028728398781E-3</v>
      </c>
      <c r="M15" s="23">
        <f t="shared" si="4"/>
        <v>5.8913177393574122E-2</v>
      </c>
      <c r="N15" s="21">
        <v>62</v>
      </c>
      <c r="O15" s="21">
        <v>145</v>
      </c>
      <c r="P15" s="20">
        <f t="shared" si="5"/>
        <v>2.519046205794204E-2</v>
      </c>
      <c r="Q15" s="23">
        <f t="shared" si="6"/>
        <v>4.0629777512809741E-4</v>
      </c>
      <c r="R15" s="24"/>
    </row>
    <row r="16" spans="1:22" x14ac:dyDescent="0.25">
      <c r="A16" s="25">
        <v>1981</v>
      </c>
      <c r="B16" s="76">
        <v>0.21675812946261622</v>
      </c>
      <c r="C16" s="27">
        <v>5</v>
      </c>
      <c r="D16" s="26">
        <f t="shared" si="0"/>
        <v>0.2059202229894854</v>
      </c>
      <c r="E16" s="27">
        <v>54.890679056054253</v>
      </c>
      <c r="F16" s="27">
        <f t="shared" si="1"/>
        <v>9.2889214276815735E-2</v>
      </c>
      <c r="G16" s="27">
        <v>33</v>
      </c>
      <c r="H16" s="26">
        <f t="shared" si="7"/>
        <v>6.2235773565466543E-2</v>
      </c>
      <c r="I16" s="27">
        <v>20</v>
      </c>
      <c r="J16" s="28">
        <f t="shared" si="2"/>
        <v>77.030333775342825</v>
      </c>
      <c r="K16" s="29">
        <f t="shared" si="8"/>
        <v>4.9788618852373234E-2</v>
      </c>
      <c r="L16" s="29">
        <f t="shared" si="3"/>
        <v>2.1825147990081417E-3</v>
      </c>
      <c r="M16" s="29">
        <f t="shared" si="4"/>
        <v>6.1873203294481309E-2</v>
      </c>
      <c r="N16" s="27">
        <v>62</v>
      </c>
      <c r="O16" s="27">
        <v>145</v>
      </c>
      <c r="P16" s="26">
        <f t="shared" si="5"/>
        <v>2.6456128305226492E-2</v>
      </c>
      <c r="Q16" s="29">
        <f t="shared" si="6"/>
        <v>4.267117468584918E-4</v>
      </c>
      <c r="R16" s="24"/>
    </row>
    <row r="17" spans="1:18" x14ac:dyDescent="0.25">
      <c r="A17" s="25">
        <v>1982</v>
      </c>
      <c r="B17" s="76">
        <v>0.16380260823126086</v>
      </c>
      <c r="C17" s="27">
        <v>5</v>
      </c>
      <c r="D17" s="26">
        <f t="shared" si="0"/>
        <v>0.15561247781969781</v>
      </c>
      <c r="E17" s="27">
        <v>54.890679056054253</v>
      </c>
      <c r="F17" s="27">
        <f t="shared" si="1"/>
        <v>7.019573204851387E-2</v>
      </c>
      <c r="G17" s="27">
        <v>33</v>
      </c>
      <c r="H17" s="26">
        <f t="shared" si="7"/>
        <v>4.7031140472504299E-2</v>
      </c>
      <c r="I17" s="27">
        <v>20</v>
      </c>
      <c r="J17" s="28">
        <f t="shared" si="2"/>
        <v>77.030333775342825</v>
      </c>
      <c r="K17" s="29">
        <f t="shared" si="8"/>
        <v>3.7624912378003438E-2</v>
      </c>
      <c r="L17" s="29">
        <f t="shared" si="3"/>
        <v>1.6493112275289179E-3</v>
      </c>
      <c r="M17" s="29">
        <f t="shared" si="4"/>
        <v>4.6757148644831055E-2</v>
      </c>
      <c r="N17" s="27">
        <v>62</v>
      </c>
      <c r="O17" s="27">
        <v>145</v>
      </c>
      <c r="P17" s="26">
        <f t="shared" si="5"/>
        <v>1.9992711834341554E-2</v>
      </c>
      <c r="Q17" s="29">
        <f t="shared" si="6"/>
        <v>3.2246309410228314E-4</v>
      </c>
      <c r="R17" s="24"/>
    </row>
    <row r="18" spans="1:18" x14ac:dyDescent="0.25">
      <c r="A18" s="25">
        <v>1983</v>
      </c>
      <c r="B18" s="76">
        <v>0.1796489221406104</v>
      </c>
      <c r="C18" s="27">
        <v>5</v>
      </c>
      <c r="D18" s="26">
        <f t="shared" si="0"/>
        <v>0.17066647603357987</v>
      </c>
      <c r="E18" s="27">
        <v>54.890679056054253</v>
      </c>
      <c r="F18" s="27">
        <f t="shared" si="1"/>
        <v>7.6986488417709789E-2</v>
      </c>
      <c r="G18" s="27">
        <v>33</v>
      </c>
      <c r="H18" s="26">
        <f t="shared" si="7"/>
        <v>5.158094723986556E-2</v>
      </c>
      <c r="I18" s="27">
        <v>20</v>
      </c>
      <c r="J18" s="28">
        <f t="shared" si="2"/>
        <v>77.030333775342825</v>
      </c>
      <c r="K18" s="29">
        <f t="shared" si="8"/>
        <v>4.1264757791892447E-2</v>
      </c>
      <c r="L18" s="29">
        <f t="shared" si="3"/>
        <v>1.8088660949870661E-3</v>
      </c>
      <c r="M18" s="29">
        <f t="shared" si="4"/>
        <v>5.1280449359835827E-2</v>
      </c>
      <c r="N18" s="27">
        <v>62</v>
      </c>
      <c r="O18" s="27">
        <v>145</v>
      </c>
      <c r="P18" s="26">
        <f t="shared" si="5"/>
        <v>2.1926812829722905E-2</v>
      </c>
      <c r="Q18" s="29">
        <f t="shared" si="6"/>
        <v>3.5365827144714365E-4</v>
      </c>
      <c r="R18" s="24"/>
    </row>
    <row r="19" spans="1:18" x14ac:dyDescent="0.25">
      <c r="A19" s="25">
        <v>1984</v>
      </c>
      <c r="B19" s="76">
        <v>0.26100072774045052</v>
      </c>
      <c r="C19" s="27">
        <v>5</v>
      </c>
      <c r="D19" s="26">
        <f t="shared" si="0"/>
        <v>0.24795069135342801</v>
      </c>
      <c r="E19" s="27">
        <v>54.890679056054253</v>
      </c>
      <c r="F19" s="27">
        <f t="shared" si="1"/>
        <v>0.11184887314535016</v>
      </c>
      <c r="G19" s="27">
        <v>33</v>
      </c>
      <c r="H19" s="26">
        <f t="shared" si="7"/>
        <v>7.4938745007384622E-2</v>
      </c>
      <c r="I19" s="27">
        <v>20</v>
      </c>
      <c r="J19" s="28">
        <f t="shared" si="2"/>
        <v>77.030333775342825</v>
      </c>
      <c r="K19" s="29">
        <f t="shared" si="8"/>
        <v>5.9950996005907697E-2</v>
      </c>
      <c r="L19" s="29">
        <f t="shared" si="3"/>
        <v>2.6279888660123924E-3</v>
      </c>
      <c r="M19" s="29">
        <f t="shared" si="4"/>
        <v>7.450217035701831E-2</v>
      </c>
      <c r="N19" s="27">
        <v>62</v>
      </c>
      <c r="O19" s="27">
        <v>145</v>
      </c>
      <c r="P19" s="26">
        <f t="shared" si="5"/>
        <v>3.1856100428518178E-2</v>
      </c>
      <c r="Q19" s="29">
        <f t="shared" si="6"/>
        <v>5.1380807142771252E-4</v>
      </c>
      <c r="R19" s="24"/>
    </row>
    <row r="20" spans="1:18" x14ac:dyDescent="0.25">
      <c r="A20" s="25">
        <v>1985</v>
      </c>
      <c r="B20" s="76">
        <v>0.18341398773829393</v>
      </c>
      <c r="C20" s="27">
        <v>5</v>
      </c>
      <c r="D20" s="26">
        <f t="shared" si="0"/>
        <v>0.17424328835137923</v>
      </c>
      <c r="E20" s="27">
        <v>54.890679056054253</v>
      </c>
      <c r="F20" s="27">
        <f t="shared" si="1"/>
        <v>7.8599964165708483E-2</v>
      </c>
      <c r="G20" s="27">
        <v>33</v>
      </c>
      <c r="H20" s="26">
        <f t="shared" si="7"/>
        <v>5.2661975991024679E-2</v>
      </c>
      <c r="I20" s="27">
        <v>20</v>
      </c>
      <c r="J20" s="28">
        <f t="shared" si="2"/>
        <v>77.030333775342825</v>
      </c>
      <c r="K20" s="29">
        <f t="shared" si="8"/>
        <v>4.212958079281974E-2</v>
      </c>
      <c r="L20" s="29">
        <f t="shared" si="3"/>
        <v>1.8467761443427832E-3</v>
      </c>
      <c r="M20" s="29">
        <f t="shared" si="4"/>
        <v>5.2355180304045734E-2</v>
      </c>
      <c r="N20" s="27">
        <v>62</v>
      </c>
      <c r="O20" s="27">
        <v>145</v>
      </c>
      <c r="P20" s="26">
        <f t="shared" si="5"/>
        <v>2.2386352957591969E-2</v>
      </c>
      <c r="Q20" s="29">
        <f t="shared" si="6"/>
        <v>3.6107020899341888E-4</v>
      </c>
      <c r="R20" s="24"/>
    </row>
    <row r="21" spans="1:18" x14ac:dyDescent="0.25">
      <c r="A21" s="19">
        <v>1986</v>
      </c>
      <c r="B21" s="70">
        <v>0.17608486979069277</v>
      </c>
      <c r="C21" s="21">
        <v>5</v>
      </c>
      <c r="D21" s="20">
        <f t="shared" si="0"/>
        <v>0.16728062630115814</v>
      </c>
      <c r="E21" s="21">
        <v>54.890679056054253</v>
      </c>
      <c r="F21" s="21">
        <f t="shared" si="1"/>
        <v>7.5459154595231948E-2</v>
      </c>
      <c r="G21" s="21">
        <v>33</v>
      </c>
      <c r="H21" s="20">
        <f t="shared" si="7"/>
        <v>5.0557633578805404E-2</v>
      </c>
      <c r="I21" s="21">
        <v>20</v>
      </c>
      <c r="J21" s="22">
        <f t="shared" si="2"/>
        <v>77.030333775342825</v>
      </c>
      <c r="K21" s="23">
        <f t="shared" si="8"/>
        <v>4.0446106863044326E-2</v>
      </c>
      <c r="L21" s="23">
        <f t="shared" si="3"/>
        <v>1.7729800268731759E-3</v>
      </c>
      <c r="M21" s="23">
        <f t="shared" si="4"/>
        <v>5.0263097271841098E-2</v>
      </c>
      <c r="N21" s="21">
        <v>62</v>
      </c>
      <c r="O21" s="21">
        <v>145</v>
      </c>
      <c r="P21" s="20">
        <f t="shared" si="5"/>
        <v>2.1491807109338953E-2</v>
      </c>
      <c r="Q21" s="23">
        <f t="shared" si="6"/>
        <v>3.4664205015062826E-4</v>
      </c>
      <c r="R21" s="24"/>
    </row>
    <row r="22" spans="1:18" x14ac:dyDescent="0.25">
      <c r="A22" s="19">
        <v>1987</v>
      </c>
      <c r="B22" s="70">
        <v>0.1869614998105468</v>
      </c>
      <c r="C22" s="21">
        <v>5</v>
      </c>
      <c r="D22" s="20">
        <f t="shared" si="0"/>
        <v>0.17761342482001946</v>
      </c>
      <c r="E22" s="21">
        <v>54.890679056054253</v>
      </c>
      <c r="F22" s="21">
        <f t="shared" si="1"/>
        <v>8.012020984159636E-2</v>
      </c>
      <c r="G22" s="21">
        <v>33</v>
      </c>
      <c r="H22" s="20">
        <f t="shared" si="7"/>
        <v>5.3680540593869563E-2</v>
      </c>
      <c r="I22" s="21">
        <v>20</v>
      </c>
      <c r="J22" s="22">
        <f t="shared" si="2"/>
        <v>77.030333775342825</v>
      </c>
      <c r="K22" s="23">
        <f t="shared" si="8"/>
        <v>4.2944432475095648E-2</v>
      </c>
      <c r="L22" s="23">
        <f t="shared" si="3"/>
        <v>1.8824956701411792E-3</v>
      </c>
      <c r="M22" s="23">
        <f t="shared" si="4"/>
        <v>5.3367811000667356E-2</v>
      </c>
      <c r="N22" s="21">
        <v>62</v>
      </c>
      <c r="O22" s="21">
        <v>145</v>
      </c>
      <c r="P22" s="20">
        <f t="shared" si="5"/>
        <v>2.2819339876147419E-2</v>
      </c>
      <c r="Q22" s="23">
        <f t="shared" si="6"/>
        <v>3.6805386897011968E-4</v>
      </c>
      <c r="R22" s="24"/>
    </row>
    <row r="23" spans="1:18" x14ac:dyDescent="0.25">
      <c r="A23" s="19">
        <v>1988</v>
      </c>
      <c r="B23" s="70">
        <v>0.15638659543467703</v>
      </c>
      <c r="C23" s="21">
        <v>5</v>
      </c>
      <c r="D23" s="20">
        <f t="shared" si="0"/>
        <v>0.14856726566294318</v>
      </c>
      <c r="E23" s="21">
        <v>54.890679056054253</v>
      </c>
      <c r="F23" s="21">
        <f t="shared" si="1"/>
        <v>6.7017684685541548E-2</v>
      </c>
      <c r="G23" s="21">
        <v>33</v>
      </c>
      <c r="H23" s="20">
        <f t="shared" si="7"/>
        <v>4.4901848739312841E-2</v>
      </c>
      <c r="I23" s="21">
        <v>20</v>
      </c>
      <c r="J23" s="22">
        <f t="shared" si="2"/>
        <v>77.030333775342825</v>
      </c>
      <c r="K23" s="23">
        <f t="shared" si="8"/>
        <v>3.5921478991450276E-2</v>
      </c>
      <c r="L23" s="23">
        <f t="shared" si="3"/>
        <v>1.5746401749676833E-3</v>
      </c>
      <c r="M23" s="23">
        <f t="shared" si="4"/>
        <v>4.4640261640246336E-2</v>
      </c>
      <c r="N23" s="21">
        <v>62</v>
      </c>
      <c r="O23" s="21">
        <v>145</v>
      </c>
      <c r="P23" s="20">
        <f t="shared" si="5"/>
        <v>1.9087560149622571E-2</v>
      </c>
      <c r="Q23" s="23">
        <f t="shared" si="6"/>
        <v>3.0786387338100919E-4</v>
      </c>
      <c r="R23" s="24"/>
    </row>
    <row r="24" spans="1:18" x14ac:dyDescent="0.25">
      <c r="A24" s="19">
        <v>1989</v>
      </c>
      <c r="B24" s="70">
        <v>0.13989941053278457</v>
      </c>
      <c r="C24" s="21">
        <v>5</v>
      </c>
      <c r="D24" s="20">
        <f t="shared" si="0"/>
        <v>0.13290444000614535</v>
      </c>
      <c r="E24" s="21">
        <v>54.890679056054253</v>
      </c>
      <c r="F24" s="21">
        <f t="shared" si="1"/>
        <v>5.9952290391125929E-2</v>
      </c>
      <c r="G24" s="21">
        <v>33</v>
      </c>
      <c r="H24" s="20">
        <f t="shared" si="7"/>
        <v>4.0168034562054374E-2</v>
      </c>
      <c r="I24" s="21">
        <v>20</v>
      </c>
      <c r="J24" s="22">
        <f t="shared" si="2"/>
        <v>77.030333775342825</v>
      </c>
      <c r="K24" s="23">
        <f t="shared" si="8"/>
        <v>3.2134427649643499E-2</v>
      </c>
      <c r="L24" s="23">
        <f t="shared" si="3"/>
        <v>1.4086324449158795E-3</v>
      </c>
      <c r="M24" s="23">
        <f t="shared" si="4"/>
        <v>3.9934025497142721E-2</v>
      </c>
      <c r="N24" s="21">
        <v>62</v>
      </c>
      <c r="O24" s="21">
        <v>145</v>
      </c>
      <c r="P24" s="20">
        <f t="shared" si="5"/>
        <v>1.7075238488433439E-2</v>
      </c>
      <c r="Q24" s="23">
        <f t="shared" si="6"/>
        <v>2.7540707239408771E-4</v>
      </c>
      <c r="R24" s="24"/>
    </row>
    <row r="25" spans="1:18" x14ac:dyDescent="0.25">
      <c r="A25" s="19">
        <v>1990</v>
      </c>
      <c r="B25" s="70">
        <v>0.17626693106040012</v>
      </c>
      <c r="C25" s="21">
        <v>5</v>
      </c>
      <c r="D25" s="20">
        <f t="shared" si="0"/>
        <v>0.1674535845073801</v>
      </c>
      <c r="E25" s="21">
        <v>54.890679056054253</v>
      </c>
      <c r="F25" s="21">
        <f t="shared" si="1"/>
        <v>7.553717486757551E-2</v>
      </c>
      <c r="G25" s="21">
        <v>33</v>
      </c>
      <c r="H25" s="20">
        <f t="shared" si="7"/>
        <v>5.0609907161275586E-2</v>
      </c>
      <c r="I25" s="21">
        <v>20</v>
      </c>
      <c r="J25" s="22">
        <f t="shared" si="2"/>
        <v>77.030333775342825</v>
      </c>
      <c r="K25" s="23">
        <f t="shared" si="8"/>
        <v>4.048792572902047E-2</v>
      </c>
      <c r="L25" s="23">
        <f t="shared" si="3"/>
        <v>1.7748131826419932E-3</v>
      </c>
      <c r="M25" s="23">
        <f t="shared" si="4"/>
        <v>5.0315066321309186E-2</v>
      </c>
      <c r="N25" s="21">
        <v>62</v>
      </c>
      <c r="O25" s="21">
        <v>145</v>
      </c>
      <c r="P25" s="20">
        <f t="shared" si="5"/>
        <v>2.1514028358077031E-2</v>
      </c>
      <c r="Q25" s="23">
        <f t="shared" si="6"/>
        <v>3.470004573883392E-4</v>
      </c>
      <c r="R25" s="24"/>
    </row>
    <row r="26" spans="1:18" x14ac:dyDescent="0.25">
      <c r="A26" s="25">
        <v>1991</v>
      </c>
      <c r="B26" s="76">
        <v>0.16923544239880392</v>
      </c>
      <c r="C26" s="27">
        <v>5</v>
      </c>
      <c r="D26" s="26">
        <f t="shared" si="0"/>
        <v>0.16077367027886372</v>
      </c>
      <c r="E26" s="27">
        <v>54.890679056054253</v>
      </c>
      <c r="F26" s="27">
        <f t="shared" si="1"/>
        <v>7.252391091945376E-2</v>
      </c>
      <c r="G26" s="27">
        <v>33</v>
      </c>
      <c r="H26" s="26">
        <f t="shared" si="7"/>
        <v>4.8591020316034017E-2</v>
      </c>
      <c r="I26" s="27">
        <v>20</v>
      </c>
      <c r="J26" s="28">
        <f t="shared" si="2"/>
        <v>77.030333775342825</v>
      </c>
      <c r="K26" s="29">
        <f t="shared" si="8"/>
        <v>3.8872816252827215E-2</v>
      </c>
      <c r="L26" s="29">
        <f t="shared" si="3"/>
        <v>1.7040138631376313E-3</v>
      </c>
      <c r="M26" s="29">
        <f t="shared" si="4"/>
        <v>4.8307941013020279E-2</v>
      </c>
      <c r="N26" s="27">
        <v>62</v>
      </c>
      <c r="O26" s="27">
        <v>145</v>
      </c>
      <c r="P26" s="26">
        <f t="shared" si="5"/>
        <v>2.0655809260739705E-2</v>
      </c>
      <c r="Q26" s="29">
        <f t="shared" si="6"/>
        <v>3.3315821388289849E-4</v>
      </c>
      <c r="R26" s="24"/>
    </row>
    <row r="27" spans="1:18" x14ac:dyDescent="0.25">
      <c r="A27" s="25">
        <v>1992</v>
      </c>
      <c r="B27" s="76">
        <v>0.23754155410402739</v>
      </c>
      <c r="C27" s="27">
        <v>5</v>
      </c>
      <c r="D27" s="26">
        <f t="shared" si="0"/>
        <v>0.22566447639882603</v>
      </c>
      <c r="E27" s="27">
        <v>54.890679056054253</v>
      </c>
      <c r="F27" s="27">
        <f t="shared" si="1"/>
        <v>0.10179571291522113</v>
      </c>
      <c r="G27" s="27">
        <v>33</v>
      </c>
      <c r="H27" s="26">
        <f t="shared" si="7"/>
        <v>6.8203127653198165E-2</v>
      </c>
      <c r="I27" s="27">
        <v>20</v>
      </c>
      <c r="J27" s="28">
        <f t="shared" si="2"/>
        <v>77.030333775342825</v>
      </c>
      <c r="K27" s="29">
        <f t="shared" si="8"/>
        <v>5.4562502122558532E-2</v>
      </c>
      <c r="L27" s="29">
        <f t="shared" si="3"/>
        <v>2.3917809149614699E-3</v>
      </c>
      <c r="M27" s="29">
        <f t="shared" si="4"/>
        <v>6.7805793048700186E-2</v>
      </c>
      <c r="N27" s="27">
        <v>62</v>
      </c>
      <c r="O27" s="27">
        <v>145</v>
      </c>
      <c r="P27" s="26">
        <f t="shared" si="5"/>
        <v>2.8992821855306286E-2</v>
      </c>
      <c r="Q27" s="29">
        <f t="shared" si="6"/>
        <v>4.6762615895655301E-4</v>
      </c>
      <c r="R27" s="24"/>
    </row>
    <row r="28" spans="1:18" x14ac:dyDescent="0.25">
      <c r="A28" s="25">
        <v>1993</v>
      </c>
      <c r="B28" s="76">
        <v>0.27972949607116099</v>
      </c>
      <c r="C28" s="27">
        <v>5</v>
      </c>
      <c r="D28" s="26">
        <f t="shared" si="0"/>
        <v>0.26574302126760296</v>
      </c>
      <c r="E28" s="27">
        <v>54.890679056054253</v>
      </c>
      <c r="F28" s="27">
        <f t="shared" si="1"/>
        <v>0.11987487234974104</v>
      </c>
      <c r="G28" s="27">
        <v>33</v>
      </c>
      <c r="H28" s="26">
        <f t="shared" si="7"/>
        <v>8.031616447432649E-2</v>
      </c>
      <c r="I28" s="27">
        <v>20</v>
      </c>
      <c r="J28" s="28">
        <f t="shared" si="2"/>
        <v>77.030333775342825</v>
      </c>
      <c r="K28" s="29">
        <f t="shared" si="8"/>
        <v>6.4252931579461187E-2</v>
      </c>
      <c r="L28" s="29">
        <f t="shared" si="3"/>
        <v>2.8165668637572029E-3</v>
      </c>
      <c r="M28" s="29">
        <f t="shared" si="4"/>
        <v>7.9848262304084816E-2</v>
      </c>
      <c r="N28" s="27">
        <v>62</v>
      </c>
      <c r="O28" s="27">
        <v>145</v>
      </c>
      <c r="P28" s="26">
        <f t="shared" si="5"/>
        <v>3.4142015605884542E-2</v>
      </c>
      <c r="Q28" s="29">
        <f t="shared" si="6"/>
        <v>5.5067767106265386E-4</v>
      </c>
      <c r="R28" s="24"/>
    </row>
    <row r="29" spans="1:18" x14ac:dyDescent="0.25">
      <c r="A29" s="25">
        <v>1994</v>
      </c>
      <c r="B29" s="76">
        <v>0.30026268239724263</v>
      </c>
      <c r="C29" s="27">
        <v>5</v>
      </c>
      <c r="D29" s="26">
        <f t="shared" si="0"/>
        <v>0.28524954827738047</v>
      </c>
      <c r="E29" s="27">
        <v>54.890679056054253</v>
      </c>
      <c r="F29" s="27">
        <f t="shared" si="1"/>
        <v>0.12867413422359902</v>
      </c>
      <c r="G29" s="27">
        <v>33</v>
      </c>
      <c r="H29" s="26">
        <f t="shared" si="7"/>
        <v>8.6211669929811358E-2</v>
      </c>
      <c r="I29" s="27">
        <v>20</v>
      </c>
      <c r="J29" s="28">
        <f t="shared" si="2"/>
        <v>77.030333775342825</v>
      </c>
      <c r="K29" s="29">
        <f t="shared" si="8"/>
        <v>6.8969335943849089E-2</v>
      </c>
      <c r="L29" s="29">
        <f t="shared" si="3"/>
        <v>3.0233133564426997E-3</v>
      </c>
      <c r="M29" s="29">
        <f t="shared" si="4"/>
        <v>8.5709421998472313E-2</v>
      </c>
      <c r="N29" s="27">
        <v>62</v>
      </c>
      <c r="O29" s="27">
        <v>145</v>
      </c>
      <c r="P29" s="26">
        <f t="shared" si="5"/>
        <v>3.6648166647622639E-2</v>
      </c>
      <c r="Q29" s="29">
        <f t="shared" si="6"/>
        <v>5.910994620584297E-4</v>
      </c>
      <c r="R29" s="24"/>
    </row>
    <row r="30" spans="1:18" x14ac:dyDescent="0.25">
      <c r="A30" s="25">
        <v>1995</v>
      </c>
      <c r="B30" s="76">
        <v>0.36765119655458312</v>
      </c>
      <c r="C30" s="27">
        <v>5</v>
      </c>
      <c r="D30" s="26">
        <f t="shared" si="0"/>
        <v>0.34926863672685393</v>
      </c>
      <c r="E30" s="27">
        <v>54.890679056054253</v>
      </c>
      <c r="F30" s="27">
        <f t="shared" si="1"/>
        <v>0.15755271029766049</v>
      </c>
      <c r="G30" s="27">
        <v>33</v>
      </c>
      <c r="H30" s="26">
        <f t="shared" si="7"/>
        <v>0.10556031589943253</v>
      </c>
      <c r="I30" s="27">
        <v>20</v>
      </c>
      <c r="J30" s="28">
        <f t="shared" si="2"/>
        <v>77.030333775342825</v>
      </c>
      <c r="K30" s="29">
        <f t="shared" si="8"/>
        <v>8.4448252719546021E-2</v>
      </c>
      <c r="L30" s="29">
        <f t="shared" si="3"/>
        <v>3.7018412151033873E-3</v>
      </c>
      <c r="M30" s="29">
        <f t="shared" si="4"/>
        <v>0.10494534752757348</v>
      </c>
      <c r="N30" s="27">
        <v>62</v>
      </c>
      <c r="O30" s="27">
        <v>145</v>
      </c>
      <c r="P30" s="26">
        <f t="shared" si="5"/>
        <v>4.4873183080755552E-2</v>
      </c>
      <c r="Q30" s="29">
        <f t="shared" si="6"/>
        <v>7.2376101743154119E-4</v>
      </c>
      <c r="R30" s="24"/>
    </row>
    <row r="31" spans="1:18" x14ac:dyDescent="0.25">
      <c r="A31" s="19">
        <v>1996</v>
      </c>
      <c r="B31" s="70">
        <v>0.54215013331256701</v>
      </c>
      <c r="C31" s="21">
        <v>5</v>
      </c>
      <c r="D31" s="20">
        <f t="shared" si="0"/>
        <v>0.51504262664693867</v>
      </c>
      <c r="E31" s="21">
        <v>54.890679056054253</v>
      </c>
      <c r="F31" s="21">
        <f t="shared" si="1"/>
        <v>0.23233223145229581</v>
      </c>
      <c r="G31" s="21">
        <v>33</v>
      </c>
      <c r="H31" s="20">
        <f t="shared" si="7"/>
        <v>0.1556625950730382</v>
      </c>
      <c r="I31" s="21">
        <v>20</v>
      </c>
      <c r="J31" s="22">
        <f t="shared" si="2"/>
        <v>77.030333775342825</v>
      </c>
      <c r="K31" s="23">
        <f t="shared" si="8"/>
        <v>0.12453007605843056</v>
      </c>
      <c r="L31" s="23">
        <f t="shared" si="3"/>
        <v>5.4588526491366821E-3</v>
      </c>
      <c r="M31" s="23">
        <f t="shared" si="4"/>
        <v>0.15475574317670035</v>
      </c>
      <c r="N31" s="21">
        <v>62</v>
      </c>
      <c r="O31" s="21">
        <v>145</v>
      </c>
      <c r="P31" s="20">
        <f t="shared" si="5"/>
        <v>6.6171421220382221E-2</v>
      </c>
      <c r="Q31" s="23">
        <f t="shared" si="6"/>
        <v>1.0672809874255197E-3</v>
      </c>
      <c r="R31" s="24"/>
    </row>
    <row r="32" spans="1:18" x14ac:dyDescent="0.25">
      <c r="A32" s="19">
        <v>1997</v>
      </c>
      <c r="B32" s="70">
        <v>0.46945535557249229</v>
      </c>
      <c r="C32" s="21">
        <v>5</v>
      </c>
      <c r="D32" s="20">
        <f t="shared" si="0"/>
        <v>0.44598258779386768</v>
      </c>
      <c r="E32" s="21">
        <v>54.890679056054253</v>
      </c>
      <c r="F32" s="21">
        <f t="shared" si="1"/>
        <v>0.20117971688205039</v>
      </c>
      <c r="G32" s="21">
        <v>33</v>
      </c>
      <c r="H32" s="20">
        <f t="shared" si="7"/>
        <v>0.13479041031097377</v>
      </c>
      <c r="I32" s="21">
        <v>20</v>
      </c>
      <c r="J32" s="22">
        <f t="shared" si="2"/>
        <v>77.030333775342825</v>
      </c>
      <c r="K32" s="23">
        <f t="shared" si="8"/>
        <v>0.10783232824877902</v>
      </c>
      <c r="L32" s="23">
        <f t="shared" si="3"/>
        <v>4.7268965807683956E-3</v>
      </c>
      <c r="M32" s="23">
        <f t="shared" si="4"/>
        <v>0.13400515461649362</v>
      </c>
      <c r="N32" s="21">
        <v>62</v>
      </c>
      <c r="O32" s="21">
        <v>145</v>
      </c>
      <c r="P32" s="20">
        <f t="shared" si="5"/>
        <v>5.7298755767052449E-2</v>
      </c>
      <c r="Q32" s="23">
        <f t="shared" si="6"/>
        <v>9.2417348011374913E-4</v>
      </c>
      <c r="R32" s="24"/>
    </row>
    <row r="33" spans="1:18" x14ac:dyDescent="0.25">
      <c r="A33" s="19">
        <v>1998</v>
      </c>
      <c r="B33" s="70">
        <v>0.46507795664849788</v>
      </c>
      <c r="C33" s="21">
        <v>5</v>
      </c>
      <c r="D33" s="20">
        <f t="shared" si="0"/>
        <v>0.44182405881607301</v>
      </c>
      <c r="E33" s="21">
        <v>54.890679056054253</v>
      </c>
      <c r="F33" s="21">
        <f t="shared" si="1"/>
        <v>0.19930383269890997</v>
      </c>
      <c r="G33" s="21">
        <v>33</v>
      </c>
      <c r="H33" s="20">
        <f t="shared" si="7"/>
        <v>0.13353356790826967</v>
      </c>
      <c r="I33" s="21">
        <v>20</v>
      </c>
      <c r="J33" s="22">
        <f t="shared" si="2"/>
        <v>77.030333775342825</v>
      </c>
      <c r="K33" s="23">
        <f t="shared" si="8"/>
        <v>0.10682685432661573</v>
      </c>
      <c r="L33" s="23">
        <f t="shared" si="3"/>
        <v>4.6828210115776757E-3</v>
      </c>
      <c r="M33" s="23">
        <f t="shared" si="4"/>
        <v>0.1327556342677213</v>
      </c>
      <c r="N33" s="21">
        <v>62</v>
      </c>
      <c r="O33" s="21">
        <v>145</v>
      </c>
      <c r="P33" s="20">
        <f t="shared" si="5"/>
        <v>5.6764478100680832E-2</v>
      </c>
      <c r="Q33" s="23">
        <f t="shared" si="6"/>
        <v>9.1555609839807798E-4</v>
      </c>
      <c r="R33" s="24"/>
    </row>
    <row r="34" spans="1:18" x14ac:dyDescent="0.25">
      <c r="A34" s="19">
        <v>1999</v>
      </c>
      <c r="B34" s="70">
        <v>0.62367458422098487</v>
      </c>
      <c r="C34" s="21">
        <v>5</v>
      </c>
      <c r="D34" s="20">
        <f t="shared" si="0"/>
        <v>0.59249085500993559</v>
      </c>
      <c r="E34" s="21">
        <v>54.890679056054253</v>
      </c>
      <c r="F34" s="21">
        <f t="shared" si="1"/>
        <v>0.26726860134996011</v>
      </c>
      <c r="G34" s="21">
        <v>33</v>
      </c>
      <c r="H34" s="20">
        <f t="shared" si="7"/>
        <v>0.17906996290447327</v>
      </c>
      <c r="I34" s="21">
        <v>20</v>
      </c>
      <c r="J34" s="22">
        <f t="shared" si="2"/>
        <v>77.030333775342825</v>
      </c>
      <c r="K34" s="23">
        <f t="shared" si="8"/>
        <v>0.14325597032357862</v>
      </c>
      <c r="L34" s="23">
        <f t="shared" si="3"/>
        <v>6.2797137676089253E-3</v>
      </c>
      <c r="M34" s="23">
        <f t="shared" si="4"/>
        <v>0.17802674545482922</v>
      </c>
      <c r="N34" s="21">
        <v>62</v>
      </c>
      <c r="O34" s="21">
        <v>145</v>
      </c>
      <c r="P34" s="20">
        <f t="shared" si="5"/>
        <v>7.6121780815168349E-2</v>
      </c>
      <c r="Q34" s="23">
        <f t="shared" si="6"/>
        <v>1.2277706583091669E-3</v>
      </c>
      <c r="R34" s="24"/>
    </row>
    <row r="35" spans="1:18" x14ac:dyDescent="0.25">
      <c r="A35" s="19">
        <v>2000</v>
      </c>
      <c r="B35" s="70">
        <v>0.68299503514705096</v>
      </c>
      <c r="C35" s="21">
        <v>5</v>
      </c>
      <c r="D35" s="20">
        <f t="shared" si="0"/>
        <v>0.64884528338969838</v>
      </c>
      <c r="E35" s="21">
        <v>54.890679056054253</v>
      </c>
      <c r="F35" s="21">
        <f t="shared" si="1"/>
        <v>0.29268970131391336</v>
      </c>
      <c r="G35" s="21">
        <v>33</v>
      </c>
      <c r="H35" s="20">
        <f t="shared" si="7"/>
        <v>0.19610209988032196</v>
      </c>
      <c r="I35" s="21">
        <v>20</v>
      </c>
      <c r="J35" s="22">
        <f t="shared" si="2"/>
        <v>77.030333775342825</v>
      </c>
      <c r="K35" s="23">
        <f t="shared" si="8"/>
        <v>0.15688167990425755</v>
      </c>
      <c r="L35" s="23">
        <f t="shared" si="3"/>
        <v>6.8770051464880026E-3</v>
      </c>
      <c r="M35" s="23">
        <f t="shared" si="4"/>
        <v>0.19495965740036161</v>
      </c>
      <c r="N35" s="21">
        <v>62</v>
      </c>
      <c r="O35" s="21">
        <v>145</v>
      </c>
      <c r="P35" s="20">
        <f t="shared" si="5"/>
        <v>8.3362060405671859E-2</v>
      </c>
      <c r="Q35" s="23">
        <f t="shared" si="6"/>
        <v>1.3445493613818043E-3</v>
      </c>
      <c r="R35" s="24"/>
    </row>
    <row r="36" spans="1:18" x14ac:dyDescent="0.25">
      <c r="A36" s="25">
        <v>2001</v>
      </c>
      <c r="B36" s="76">
        <v>0.78483390320023505</v>
      </c>
      <c r="C36" s="27">
        <v>5</v>
      </c>
      <c r="D36" s="26">
        <f t="shared" si="0"/>
        <v>0.7455922080402233</v>
      </c>
      <c r="E36" s="27">
        <v>54.890679056054303</v>
      </c>
      <c r="F36" s="27">
        <f t="shared" si="1"/>
        <v>0.33633158205791563</v>
      </c>
      <c r="G36" s="27">
        <v>33</v>
      </c>
      <c r="H36" s="26">
        <f t="shared" si="7"/>
        <v>0.22534215997880347</v>
      </c>
      <c r="I36" s="27">
        <v>20</v>
      </c>
      <c r="J36" s="28">
        <f t="shared" si="2"/>
        <v>77.030333775342854</v>
      </c>
      <c r="K36" s="29">
        <f t="shared" si="8"/>
        <v>0.18027372798304278</v>
      </c>
      <c r="L36" s="29">
        <f t="shared" si="3"/>
        <v>7.9024099937772176E-3</v>
      </c>
      <c r="M36" s="29">
        <f t="shared" si="4"/>
        <v>0.22402937211858723</v>
      </c>
      <c r="N36" s="27">
        <v>62</v>
      </c>
      <c r="O36" s="27">
        <v>145</v>
      </c>
      <c r="P36" s="26">
        <f t="shared" si="5"/>
        <v>9.5791869457602818E-2</v>
      </c>
      <c r="Q36" s="29">
        <f t="shared" si="6"/>
        <v>1.545030152541981E-3</v>
      </c>
      <c r="R36" s="24"/>
    </row>
    <row r="37" spans="1:18" x14ac:dyDescent="0.25">
      <c r="A37" s="25">
        <v>2002</v>
      </c>
      <c r="B37" s="76">
        <v>0.78841622148783363</v>
      </c>
      <c r="C37" s="27">
        <v>5</v>
      </c>
      <c r="D37" s="26">
        <f t="shared" si="0"/>
        <v>0.74899541041344198</v>
      </c>
      <c r="E37" s="27">
        <v>54.890679056054253</v>
      </c>
      <c r="F37" s="27">
        <f t="shared" si="1"/>
        <v>0.33786674353882318</v>
      </c>
      <c r="G37" s="27">
        <v>33</v>
      </c>
      <c r="H37" s="26">
        <f t="shared" si="7"/>
        <v>0.22637071817101151</v>
      </c>
      <c r="I37" s="27">
        <v>20</v>
      </c>
      <c r="J37" s="28">
        <f t="shared" si="2"/>
        <v>77.030333775342825</v>
      </c>
      <c r="K37" s="29">
        <f t="shared" si="8"/>
        <v>0.18109657453680922</v>
      </c>
      <c r="L37" s="29">
        <f t="shared" si="3"/>
        <v>7.9384799796957464E-3</v>
      </c>
      <c r="M37" s="29">
        <f t="shared" si="4"/>
        <v>0.22505193818438454</v>
      </c>
      <c r="N37" s="27">
        <v>62</v>
      </c>
      <c r="O37" s="27">
        <v>145</v>
      </c>
      <c r="P37" s="26">
        <f t="shared" si="5"/>
        <v>9.6229104602978219E-2</v>
      </c>
      <c r="Q37" s="29">
        <f t="shared" si="6"/>
        <v>1.5520823323061004E-3</v>
      </c>
      <c r="R37" s="24"/>
    </row>
    <row r="38" spans="1:18" x14ac:dyDescent="0.25">
      <c r="A38" s="25">
        <v>2003</v>
      </c>
      <c r="B38" s="76">
        <v>0.87278788405324781</v>
      </c>
      <c r="C38" s="27">
        <v>5</v>
      </c>
      <c r="D38" s="26">
        <f t="shared" si="0"/>
        <v>0.82914848985058542</v>
      </c>
      <c r="E38" s="27">
        <v>54.890679056054253</v>
      </c>
      <c r="F38" s="27">
        <f t="shared" si="1"/>
        <v>0.37402325338858</v>
      </c>
      <c r="G38" s="27">
        <v>33</v>
      </c>
      <c r="H38" s="26">
        <f t="shared" si="7"/>
        <v>0.25059557977034858</v>
      </c>
      <c r="I38" s="27">
        <v>20</v>
      </c>
      <c r="J38" s="28">
        <f t="shared" si="2"/>
        <v>77.030333775342825</v>
      </c>
      <c r="K38" s="29">
        <f t="shared" si="8"/>
        <v>0.20047646381627887</v>
      </c>
      <c r="L38" s="29">
        <f t="shared" si="3"/>
        <v>8.7880093727683885E-3</v>
      </c>
      <c r="M38" s="29">
        <f t="shared" ref="M38:M43" si="9">+L38*28.3495</f>
        <v>0.24913567171329742</v>
      </c>
      <c r="N38" s="27">
        <v>62</v>
      </c>
      <c r="O38" s="27">
        <v>145</v>
      </c>
      <c r="P38" s="26">
        <f t="shared" si="5"/>
        <v>0.10652697687051338</v>
      </c>
      <c r="Q38" s="29">
        <f t="shared" si="6"/>
        <v>1.718177046298603E-3</v>
      </c>
      <c r="R38" s="24"/>
    </row>
    <row r="39" spans="1:18" x14ac:dyDescent="0.25">
      <c r="A39" s="25">
        <v>2004</v>
      </c>
      <c r="B39" s="76">
        <v>1.0287598391600636</v>
      </c>
      <c r="C39" s="27">
        <v>5</v>
      </c>
      <c r="D39" s="26">
        <f t="shared" si="0"/>
        <v>0.9773218472020605</v>
      </c>
      <c r="E39" s="27">
        <v>54.890679056054253</v>
      </c>
      <c r="F39" s="27">
        <f t="shared" si="1"/>
        <v>0.44086324870967653</v>
      </c>
      <c r="G39" s="27">
        <v>33</v>
      </c>
      <c r="H39" s="26">
        <f t="shared" si="7"/>
        <v>0.29537837663548328</v>
      </c>
      <c r="I39" s="27">
        <v>20</v>
      </c>
      <c r="J39" s="28">
        <f t="shared" si="2"/>
        <v>77.030333775342825</v>
      </c>
      <c r="K39" s="29">
        <f t="shared" si="8"/>
        <v>0.23630270130838663</v>
      </c>
      <c r="L39" s="29">
        <f t="shared" si="3"/>
        <v>1.035847457790188E-2</v>
      </c>
      <c r="M39" s="29">
        <f t="shared" si="9"/>
        <v>0.29365757504622936</v>
      </c>
      <c r="N39" s="27">
        <v>62</v>
      </c>
      <c r="O39" s="27">
        <v>145</v>
      </c>
      <c r="P39" s="26">
        <f t="shared" si="5"/>
        <v>0.12556392864045668</v>
      </c>
      <c r="Q39" s="29">
        <f t="shared" si="6"/>
        <v>2.0252246554912368E-3</v>
      </c>
      <c r="R39" s="24"/>
    </row>
    <row r="40" spans="1:18" x14ac:dyDescent="0.25">
      <c r="A40" s="25">
        <v>2005</v>
      </c>
      <c r="B40" s="76">
        <v>0.93585293314257378</v>
      </c>
      <c r="C40" s="27">
        <v>5</v>
      </c>
      <c r="D40" s="26">
        <f t="shared" si="0"/>
        <v>0.88906028648544511</v>
      </c>
      <c r="E40" s="27">
        <v>54.890679056054253</v>
      </c>
      <c r="F40" s="27">
        <f t="shared" si="1"/>
        <v>0.40104905801588292</v>
      </c>
      <c r="G40" s="27">
        <v>33</v>
      </c>
      <c r="H40" s="26">
        <f t="shared" si="7"/>
        <v>0.26870286887064154</v>
      </c>
      <c r="I40" s="27">
        <v>20</v>
      </c>
      <c r="J40" s="28">
        <f t="shared" si="2"/>
        <v>77.030333775342825</v>
      </c>
      <c r="K40" s="29">
        <f t="shared" si="8"/>
        <v>0.21496229509651324</v>
      </c>
      <c r="L40" s="29">
        <f t="shared" si="3"/>
        <v>9.4230047165594841E-3</v>
      </c>
      <c r="M40" s="29">
        <f t="shared" si="9"/>
        <v>0.2671374722121031</v>
      </c>
      <c r="N40" s="27">
        <v>62</v>
      </c>
      <c r="O40" s="27">
        <v>145</v>
      </c>
      <c r="P40" s="26">
        <f t="shared" si="5"/>
        <v>0.11422429846310615</v>
      </c>
      <c r="Q40" s="29">
        <f t="shared" si="6"/>
        <v>1.8423273945662284E-3</v>
      </c>
      <c r="R40" s="24"/>
    </row>
    <row r="41" spans="1:18" x14ac:dyDescent="0.25">
      <c r="A41" s="19">
        <v>2006</v>
      </c>
      <c r="B41" s="70">
        <v>1.0370619221857029</v>
      </c>
      <c r="C41" s="21">
        <v>5</v>
      </c>
      <c r="D41" s="20">
        <f t="shared" si="0"/>
        <v>0.9852088260764178</v>
      </c>
      <c r="E41" s="21">
        <v>54.890679056054253</v>
      </c>
      <c r="F41" s="21">
        <f t="shared" si="1"/>
        <v>0.44442101132289158</v>
      </c>
      <c r="G41" s="21">
        <v>33</v>
      </c>
      <c r="H41" s="20">
        <f t="shared" si="7"/>
        <v>0.29776207758633733</v>
      </c>
      <c r="I41" s="21">
        <v>20</v>
      </c>
      <c r="J41" s="22">
        <f t="shared" si="2"/>
        <v>77.030333775342825</v>
      </c>
      <c r="K41" s="23">
        <f t="shared" si="8"/>
        <v>0.23820966206906985</v>
      </c>
      <c r="L41" s="23">
        <f t="shared" si="3"/>
        <v>1.0442067378370185E-2</v>
      </c>
      <c r="M41" s="23">
        <f t="shared" si="9"/>
        <v>0.29602738914310556</v>
      </c>
      <c r="N41" s="21">
        <v>62</v>
      </c>
      <c r="O41" s="21">
        <v>145</v>
      </c>
      <c r="P41" s="20">
        <f t="shared" si="5"/>
        <v>0.12657722846118996</v>
      </c>
      <c r="Q41" s="23">
        <f t="shared" si="6"/>
        <v>2.0415682009869347E-3</v>
      </c>
      <c r="R41" s="24"/>
    </row>
    <row r="42" spans="1:18" x14ac:dyDescent="0.25">
      <c r="A42" s="19">
        <v>2007</v>
      </c>
      <c r="B42" s="70">
        <v>1.0835959985247474</v>
      </c>
      <c r="C42" s="21">
        <v>5</v>
      </c>
      <c r="D42" s="20">
        <f t="shared" si="0"/>
        <v>1.02941619859851</v>
      </c>
      <c r="E42" s="21">
        <v>52.526835844289145</v>
      </c>
      <c r="F42" s="21">
        <f t="shared" si="1"/>
        <v>0.48869644180614902</v>
      </c>
      <c r="G42" s="21">
        <v>33</v>
      </c>
      <c r="H42" s="20">
        <f t="shared" si="7"/>
        <v>0.32742661601011985</v>
      </c>
      <c r="I42" s="21">
        <v>20</v>
      </c>
      <c r="J42" s="22">
        <f t="shared" si="2"/>
        <v>75.826664811912039</v>
      </c>
      <c r="K42" s="23">
        <f t="shared" si="8"/>
        <v>0.26194129280809586</v>
      </c>
      <c r="L42" s="23">
        <f t="shared" si="3"/>
        <v>1.1482358040902833E-2</v>
      </c>
      <c r="M42" s="23">
        <f t="shared" si="9"/>
        <v>0.32551910928057487</v>
      </c>
      <c r="N42" s="21">
        <v>62</v>
      </c>
      <c r="O42" s="21">
        <v>145</v>
      </c>
      <c r="P42" s="20">
        <f t="shared" si="5"/>
        <v>0.13918748120962512</v>
      </c>
      <c r="Q42" s="23">
        <f t="shared" si="6"/>
        <v>2.2449593743487923E-3</v>
      </c>
      <c r="R42" s="24"/>
    </row>
    <row r="43" spans="1:18" x14ac:dyDescent="0.25">
      <c r="A43" s="19">
        <v>2008</v>
      </c>
      <c r="B43" s="70">
        <v>0.97768435379024976</v>
      </c>
      <c r="C43" s="21">
        <v>5</v>
      </c>
      <c r="D43" s="20">
        <f t="shared" si="0"/>
        <v>0.92880013610073731</v>
      </c>
      <c r="E43" s="21">
        <v>50.162992632524038</v>
      </c>
      <c r="F43" s="21">
        <f t="shared" si="1"/>
        <v>0.46288619225765121</v>
      </c>
      <c r="G43" s="21">
        <v>33</v>
      </c>
      <c r="H43" s="20">
        <f t="shared" si="7"/>
        <v>0.31013374881262634</v>
      </c>
      <c r="I43" s="21">
        <v>20</v>
      </c>
      <c r="J43" s="22">
        <f t="shared" si="2"/>
        <v>74.622995848481239</v>
      </c>
      <c r="K43" s="23">
        <f t="shared" si="8"/>
        <v>0.24810699905010108</v>
      </c>
      <c r="L43" s="23">
        <f t="shared" si="3"/>
        <v>1.0875923246031828E-2</v>
      </c>
      <c r="M43" s="23">
        <f t="shared" si="9"/>
        <v>0.30832698606337927</v>
      </c>
      <c r="N43" s="21">
        <v>62</v>
      </c>
      <c r="O43" s="21">
        <v>145</v>
      </c>
      <c r="P43" s="20">
        <f t="shared" si="5"/>
        <v>0.1318363664546863</v>
      </c>
      <c r="Q43" s="23">
        <f t="shared" si="6"/>
        <v>2.12639300733365E-3</v>
      </c>
      <c r="R43" s="24"/>
    </row>
    <row r="44" spans="1:18" x14ac:dyDescent="0.25">
      <c r="A44" s="19">
        <v>2009</v>
      </c>
      <c r="B44" s="70">
        <v>1.1956644100463816</v>
      </c>
      <c r="C44" s="21">
        <v>5</v>
      </c>
      <c r="D44" s="20">
        <f t="shared" si="0"/>
        <v>1.1358811895440626</v>
      </c>
      <c r="E44" s="21">
        <v>47.79914942075893</v>
      </c>
      <c r="F44" s="21">
        <f t="shared" si="1"/>
        <v>0.59293964251160214</v>
      </c>
      <c r="G44" s="21">
        <v>33</v>
      </c>
      <c r="H44" s="20">
        <f t="shared" si="7"/>
        <v>0.3972695604827734</v>
      </c>
      <c r="I44" s="21">
        <v>20</v>
      </c>
      <c r="J44" s="22">
        <f t="shared" si="2"/>
        <v>73.419326885050452</v>
      </c>
      <c r="K44" s="23">
        <f t="shared" si="8"/>
        <v>0.31781564838621873</v>
      </c>
      <c r="L44" s="23">
        <f t="shared" si="3"/>
        <v>1.3931644860765752E-2</v>
      </c>
      <c r="M44" s="23">
        <f t="shared" ref="M44:M49" si="10">+L44*28.3495</f>
        <v>0.39495516598027869</v>
      </c>
      <c r="N44" s="21">
        <v>62</v>
      </c>
      <c r="O44" s="21">
        <v>145</v>
      </c>
      <c r="P44" s="20">
        <f t="shared" si="5"/>
        <v>0.16887738131570537</v>
      </c>
      <c r="Q44" s="23">
        <f t="shared" si="6"/>
        <v>2.7238287308984739E-3</v>
      </c>
      <c r="R44" s="24"/>
    </row>
    <row r="45" spans="1:18" x14ac:dyDescent="0.25">
      <c r="A45" s="19">
        <v>2010</v>
      </c>
      <c r="B45" s="70">
        <v>1.1662514475508441</v>
      </c>
      <c r="C45" s="21">
        <v>5</v>
      </c>
      <c r="D45" s="20">
        <f t="shared" si="0"/>
        <v>1.1079388751733019</v>
      </c>
      <c r="E45" s="21">
        <v>45.435306208993822</v>
      </c>
      <c r="F45" s="21">
        <f t="shared" si="1"/>
        <v>0.60454345462983039</v>
      </c>
      <c r="G45" s="21">
        <v>33</v>
      </c>
      <c r="H45" s="20">
        <f t="shared" si="7"/>
        <v>0.40504411460198636</v>
      </c>
      <c r="I45" s="21">
        <v>20</v>
      </c>
      <c r="J45" s="22">
        <f t="shared" si="2"/>
        <v>72.215657921619652</v>
      </c>
      <c r="K45" s="23">
        <f t="shared" si="8"/>
        <v>0.32403529168158907</v>
      </c>
      <c r="L45" s="23">
        <f t="shared" si="3"/>
        <v>1.4204286758645001E-2</v>
      </c>
      <c r="M45" s="23">
        <f t="shared" si="10"/>
        <v>0.40268442746420646</v>
      </c>
      <c r="N45" s="21">
        <v>62</v>
      </c>
      <c r="O45" s="21">
        <v>145</v>
      </c>
      <c r="P45" s="20">
        <f t="shared" si="5"/>
        <v>0.17218230691572967</v>
      </c>
      <c r="Q45" s="23">
        <f t="shared" si="6"/>
        <v>2.7771339825117688E-3</v>
      </c>
      <c r="R45" s="24"/>
    </row>
    <row r="46" spans="1:18" x14ac:dyDescent="0.25">
      <c r="A46" s="31">
        <v>2011</v>
      </c>
      <c r="B46" s="80">
        <v>1.0483942013818499</v>
      </c>
      <c r="C46" s="32">
        <v>5</v>
      </c>
      <c r="D46" s="33">
        <f t="shared" si="0"/>
        <v>0.99597449131275739</v>
      </c>
      <c r="E46" s="27">
        <v>43.071462997228714</v>
      </c>
      <c r="F46" s="32">
        <f t="shared" si="1"/>
        <v>0.56699370682514627</v>
      </c>
      <c r="G46" s="32">
        <v>33</v>
      </c>
      <c r="H46" s="26">
        <f t="shared" si="7"/>
        <v>0.37988578357284797</v>
      </c>
      <c r="I46" s="32">
        <v>20</v>
      </c>
      <c r="J46" s="34">
        <f t="shared" si="2"/>
        <v>71.011988958188851</v>
      </c>
      <c r="K46" s="29">
        <f t="shared" si="8"/>
        <v>0.30390862685827835</v>
      </c>
      <c r="L46" s="35">
        <f t="shared" si="3"/>
        <v>1.3322021999266995E-2</v>
      </c>
      <c r="M46" s="35">
        <f t="shared" si="10"/>
        <v>0.37767266266821969</v>
      </c>
      <c r="N46" s="27">
        <v>62</v>
      </c>
      <c r="O46" s="27">
        <v>145</v>
      </c>
      <c r="P46" s="33">
        <f t="shared" si="5"/>
        <v>0.16148762127882499</v>
      </c>
      <c r="Q46" s="35">
        <f t="shared" si="6"/>
        <v>2.604639052884274E-3</v>
      </c>
      <c r="R46" s="24"/>
    </row>
    <row r="47" spans="1:18" x14ac:dyDescent="0.25">
      <c r="A47" s="25">
        <v>2012</v>
      </c>
      <c r="B47" s="76">
        <v>0.9668524473809611</v>
      </c>
      <c r="C47" s="27">
        <v>5</v>
      </c>
      <c r="D47" s="26">
        <f t="shared" ref="D47:D56" si="11">+B47-B47*(C47/100)</f>
        <v>0.91850982501191303</v>
      </c>
      <c r="E47" s="27">
        <v>43.071462997228714</v>
      </c>
      <c r="F47" s="27">
        <f t="shared" ref="F47:F56" si="12">+(D47-D47*(E47)/100)</f>
        <v>0.52289420560599664</v>
      </c>
      <c r="G47" s="27">
        <v>33</v>
      </c>
      <c r="H47" s="26">
        <f t="shared" si="7"/>
        <v>0.35033911775601778</v>
      </c>
      <c r="I47" s="27">
        <v>20</v>
      </c>
      <c r="J47" s="28">
        <f t="shared" ref="J47:J56" si="13">100-(K47/B47*100)</f>
        <v>71.011988958188851</v>
      </c>
      <c r="K47" s="29">
        <f t="shared" si="8"/>
        <v>0.28027129420481423</v>
      </c>
      <c r="L47" s="29">
        <f t="shared" ref="L47:L56" si="14">+(K47/365)*16</f>
        <v>1.2285864951443912E-2</v>
      </c>
      <c r="M47" s="29">
        <f t="shared" si="10"/>
        <v>0.3482981284409592</v>
      </c>
      <c r="N47" s="27">
        <v>62</v>
      </c>
      <c r="O47" s="27">
        <v>145</v>
      </c>
      <c r="P47" s="26">
        <f t="shared" ref="P47:P56" si="15">+Q47*N47</f>
        <v>0.14892747560923772</v>
      </c>
      <c r="Q47" s="29">
        <f t="shared" ref="Q47:Q56" si="16">+M47/O47</f>
        <v>2.4020560582135118E-3</v>
      </c>
      <c r="R47" s="24"/>
    </row>
    <row r="48" spans="1:18" x14ac:dyDescent="0.25">
      <c r="A48" s="25">
        <v>2013</v>
      </c>
      <c r="B48" s="76">
        <v>1.1200099429719934</v>
      </c>
      <c r="C48" s="27">
        <v>5</v>
      </c>
      <c r="D48" s="26">
        <f t="shared" si="11"/>
        <v>1.0640094458233937</v>
      </c>
      <c r="E48" s="27">
        <v>43.071462997228714</v>
      </c>
      <c r="F48" s="27">
        <f t="shared" si="12"/>
        <v>0.60572501107855237</v>
      </c>
      <c r="G48" s="27">
        <v>33</v>
      </c>
      <c r="H48" s="26">
        <f t="shared" si="7"/>
        <v>0.40583575742263012</v>
      </c>
      <c r="I48" s="27">
        <v>20</v>
      </c>
      <c r="J48" s="28">
        <f t="shared" si="13"/>
        <v>71.011988958188851</v>
      </c>
      <c r="K48" s="29">
        <f t="shared" si="8"/>
        <v>0.32466860593810409</v>
      </c>
      <c r="L48" s="29">
        <f t="shared" si="14"/>
        <v>1.4232048479478536E-2</v>
      </c>
      <c r="M48" s="29">
        <f t="shared" si="10"/>
        <v>0.40347145836897674</v>
      </c>
      <c r="N48" s="27">
        <v>62</v>
      </c>
      <c r="O48" s="27">
        <v>145</v>
      </c>
      <c r="P48" s="26">
        <f t="shared" si="15"/>
        <v>0.17251883047501074</v>
      </c>
      <c r="Q48" s="29">
        <f t="shared" si="16"/>
        <v>2.782561781855012E-3</v>
      </c>
      <c r="R48" s="24"/>
    </row>
    <row r="49" spans="1:18" x14ac:dyDescent="0.25">
      <c r="A49" s="25">
        <v>2014</v>
      </c>
      <c r="B49" s="76">
        <v>1.1393111704517356</v>
      </c>
      <c r="C49" s="27">
        <v>5</v>
      </c>
      <c r="D49" s="26">
        <f t="shared" si="11"/>
        <v>1.0823456119291488</v>
      </c>
      <c r="E49" s="27">
        <v>43.071462997228714</v>
      </c>
      <c r="F49" s="27">
        <f t="shared" si="12"/>
        <v>0.61616352218495674</v>
      </c>
      <c r="G49" s="27">
        <v>33</v>
      </c>
      <c r="H49" s="26">
        <f t="shared" si="7"/>
        <v>0.412829559863921</v>
      </c>
      <c r="I49" s="27">
        <v>20</v>
      </c>
      <c r="J49" s="28">
        <f t="shared" si="13"/>
        <v>71.011988958188851</v>
      </c>
      <c r="K49" s="29">
        <f t="shared" si="8"/>
        <v>0.33026364789113682</v>
      </c>
      <c r="L49" s="29">
        <f t="shared" si="14"/>
        <v>1.4477310592488189E-2</v>
      </c>
      <c r="M49" s="29">
        <f t="shared" si="10"/>
        <v>0.4104245166417439</v>
      </c>
      <c r="N49" s="27">
        <v>62</v>
      </c>
      <c r="O49" s="27">
        <v>145</v>
      </c>
      <c r="P49" s="26">
        <f t="shared" si="15"/>
        <v>0.17549186228819394</v>
      </c>
      <c r="Q49" s="29">
        <f t="shared" si="16"/>
        <v>2.830513907874096E-3</v>
      </c>
      <c r="R49" s="24"/>
    </row>
    <row r="50" spans="1:18" x14ac:dyDescent="0.25">
      <c r="A50" s="31">
        <v>2015</v>
      </c>
      <c r="B50" s="80">
        <v>1.3261686034921514</v>
      </c>
      <c r="C50" s="32">
        <v>5</v>
      </c>
      <c r="D50" s="33">
        <f t="shared" si="11"/>
        <v>1.2598601733175439</v>
      </c>
      <c r="E50" s="27">
        <v>43.071462997228714</v>
      </c>
      <c r="F50" s="32">
        <f t="shared" si="12"/>
        <v>0.71721996495025642</v>
      </c>
      <c r="G50" s="32">
        <v>33</v>
      </c>
      <c r="H50" s="33">
        <f t="shared" si="7"/>
        <v>0.48053737651667183</v>
      </c>
      <c r="I50" s="32">
        <v>20</v>
      </c>
      <c r="J50" s="34">
        <f t="shared" si="13"/>
        <v>71.011988958188851</v>
      </c>
      <c r="K50" s="35">
        <f t="shared" si="8"/>
        <v>0.38442990121333748</v>
      </c>
      <c r="L50" s="35">
        <f t="shared" si="14"/>
        <v>1.6851721697023012E-2</v>
      </c>
      <c r="M50" s="35">
        <f>+L50*28.3495</f>
        <v>0.47773788424975389</v>
      </c>
      <c r="N50" s="32">
        <v>62</v>
      </c>
      <c r="O50" s="32">
        <v>145</v>
      </c>
      <c r="P50" s="33">
        <f t="shared" si="15"/>
        <v>0.20427412981713616</v>
      </c>
      <c r="Q50" s="35">
        <f t="shared" si="16"/>
        <v>3.2947440293086476E-3</v>
      </c>
      <c r="R50" s="24"/>
    </row>
    <row r="51" spans="1:18" x14ac:dyDescent="0.25">
      <c r="A51" s="36">
        <v>2016</v>
      </c>
      <c r="B51" s="83">
        <v>1.4300766193485646</v>
      </c>
      <c r="C51" s="38">
        <v>5</v>
      </c>
      <c r="D51" s="37">
        <f t="shared" si="11"/>
        <v>1.3585727883811363</v>
      </c>
      <c r="E51" s="38">
        <v>43.071462997228714</v>
      </c>
      <c r="F51" s="38">
        <f t="shared" si="12"/>
        <v>0.77341561254313684</v>
      </c>
      <c r="G51" s="38">
        <v>33</v>
      </c>
      <c r="H51" s="37">
        <f t="shared" si="7"/>
        <v>0.51818846040390176</v>
      </c>
      <c r="I51" s="38">
        <v>20</v>
      </c>
      <c r="J51" s="39">
        <f t="shared" si="13"/>
        <v>71.011988958188851</v>
      </c>
      <c r="K51" s="40">
        <f t="shared" si="8"/>
        <v>0.41455076832312143</v>
      </c>
      <c r="L51" s="40">
        <f t="shared" si="14"/>
        <v>1.81720884744382E-2</v>
      </c>
      <c r="M51" s="40">
        <f>+L51*28.3495</f>
        <v>0.51516962220608575</v>
      </c>
      <c r="N51" s="38">
        <v>62</v>
      </c>
      <c r="O51" s="38">
        <v>145</v>
      </c>
      <c r="P51" s="37">
        <f t="shared" si="15"/>
        <v>0.22027942466742975</v>
      </c>
      <c r="Q51" s="40">
        <f t="shared" si="16"/>
        <v>3.5528939462488671E-3</v>
      </c>
      <c r="R51" s="24"/>
    </row>
    <row r="52" spans="1:18" x14ac:dyDescent="0.25">
      <c r="A52" s="41">
        <v>2017</v>
      </c>
      <c r="B52" s="86">
        <v>1.363330132897435</v>
      </c>
      <c r="C52" s="43">
        <v>5</v>
      </c>
      <c r="D52" s="42">
        <f t="shared" si="11"/>
        <v>1.2951636262525632</v>
      </c>
      <c r="E52" s="43">
        <v>43.071462997228714</v>
      </c>
      <c r="F52" s="43">
        <f t="shared" si="12"/>
        <v>0.73731770421762488</v>
      </c>
      <c r="G52" s="43">
        <v>33</v>
      </c>
      <c r="H52" s="42">
        <f>F52-(F52*G52/100)</f>
        <v>0.49400286182580866</v>
      </c>
      <c r="I52" s="43">
        <v>20</v>
      </c>
      <c r="J52" s="45">
        <f t="shared" si="13"/>
        <v>71.011988958188851</v>
      </c>
      <c r="K52" s="47">
        <f>+H52-H52*I52/100</f>
        <v>0.39520228946064695</v>
      </c>
      <c r="L52" s="47">
        <f t="shared" si="14"/>
        <v>1.7323935976357126E-2</v>
      </c>
      <c r="M52" s="47">
        <f>+L52*28.3495</f>
        <v>0.49112492296173632</v>
      </c>
      <c r="N52" s="43">
        <v>62</v>
      </c>
      <c r="O52" s="43">
        <v>145</v>
      </c>
      <c r="P52" s="42">
        <f t="shared" si="15"/>
        <v>0.20999824292157002</v>
      </c>
      <c r="Q52" s="47">
        <f t="shared" si="16"/>
        <v>3.3870684342188714E-3</v>
      </c>
      <c r="R52" s="24"/>
    </row>
    <row r="53" spans="1:18" x14ac:dyDescent="0.25">
      <c r="A53" s="41">
        <v>2018</v>
      </c>
      <c r="B53" s="86">
        <v>1.2607241083168523</v>
      </c>
      <c r="C53" s="43">
        <v>5</v>
      </c>
      <c r="D53" s="42">
        <f t="shared" si="11"/>
        <v>1.1976879029010097</v>
      </c>
      <c r="E53" s="43">
        <v>43.071462997228714</v>
      </c>
      <c r="F53" s="43">
        <f t="shared" si="12"/>
        <v>0.68182620098071678</v>
      </c>
      <c r="G53" s="43">
        <v>33</v>
      </c>
      <c r="H53" s="42">
        <f>F53-(F53*G53/100)</f>
        <v>0.45682355465708024</v>
      </c>
      <c r="I53" s="43">
        <v>20</v>
      </c>
      <c r="J53" s="45">
        <f t="shared" si="13"/>
        <v>71.011988958188851</v>
      </c>
      <c r="K53" s="47">
        <f>+H53-H53*I53/100</f>
        <v>0.36545884372566417</v>
      </c>
      <c r="L53" s="47">
        <f t="shared" si="14"/>
        <v>1.602011369756336E-2</v>
      </c>
      <c r="M53" s="47">
        <f>+L53*28.3495</f>
        <v>0.45416221326907247</v>
      </c>
      <c r="N53" s="43">
        <v>62</v>
      </c>
      <c r="O53" s="43">
        <v>145</v>
      </c>
      <c r="P53" s="42">
        <f t="shared" si="15"/>
        <v>0.19419349808746547</v>
      </c>
      <c r="Q53" s="47">
        <f t="shared" si="16"/>
        <v>3.1321531949591204E-3</v>
      </c>
      <c r="R53" s="24"/>
    </row>
    <row r="54" spans="1:18" ht="13.2" customHeight="1" x14ac:dyDescent="0.25">
      <c r="A54" s="41">
        <v>2019</v>
      </c>
      <c r="B54" s="86">
        <v>1.2683092760359127</v>
      </c>
      <c r="C54" s="43">
        <v>5</v>
      </c>
      <c r="D54" s="42">
        <f t="shared" si="11"/>
        <v>1.2048938122341171</v>
      </c>
      <c r="E54" s="43">
        <v>43.071462997228714</v>
      </c>
      <c r="F54" s="43">
        <f t="shared" si="12"/>
        <v>0.68592841974180097</v>
      </c>
      <c r="G54" s="43">
        <v>33</v>
      </c>
      <c r="H54" s="42">
        <f>F54-(F54*G54/100)</f>
        <v>0.45957204122700668</v>
      </c>
      <c r="I54" s="43">
        <v>20</v>
      </c>
      <c r="J54" s="45">
        <f t="shared" si="13"/>
        <v>71.011988958188851</v>
      </c>
      <c r="K54" s="47">
        <f>+H54-H54*I54/100</f>
        <v>0.36765763298160536</v>
      </c>
      <c r="L54" s="47">
        <f t="shared" si="14"/>
        <v>1.6116498980015579E-2</v>
      </c>
      <c r="M54" s="47">
        <f>+L54*28.3495</f>
        <v>0.45689468783395165</v>
      </c>
      <c r="N54" s="43">
        <v>62</v>
      </c>
      <c r="O54" s="43">
        <v>145</v>
      </c>
      <c r="P54" s="42">
        <f t="shared" si="15"/>
        <v>0.19536186652210347</v>
      </c>
      <c r="Q54" s="47">
        <f t="shared" si="16"/>
        <v>3.1509978471307011E-3</v>
      </c>
      <c r="R54" s="24"/>
    </row>
    <row r="55" spans="1:18" ht="13.2" customHeight="1" x14ac:dyDescent="0.25">
      <c r="A55" s="41">
        <v>2020</v>
      </c>
      <c r="B55" s="86">
        <v>1.2660739357678596</v>
      </c>
      <c r="C55" s="43">
        <v>5</v>
      </c>
      <c r="D55" s="42">
        <f t="shared" si="11"/>
        <v>1.2027702389794666</v>
      </c>
      <c r="E55" s="43">
        <v>43.071462997228714</v>
      </c>
      <c r="F55" s="43">
        <f t="shared" si="12"/>
        <v>0.68471950055574626</v>
      </c>
      <c r="G55" s="43">
        <v>33</v>
      </c>
      <c r="H55" s="42">
        <f t="shared" ref="H55:H56" si="17">F55-(F55*G55/100)</f>
        <v>0.45876206537234998</v>
      </c>
      <c r="I55" s="43">
        <v>20</v>
      </c>
      <c r="J55" s="45">
        <f t="shared" si="13"/>
        <v>71.011988958188866</v>
      </c>
      <c r="K55" s="47">
        <f t="shared" ref="K55:K56" si="18">+H55-H55*I55/100</f>
        <v>0.36700965229787996</v>
      </c>
      <c r="L55" s="47">
        <f t="shared" si="14"/>
        <v>1.6088094347304328E-2</v>
      </c>
      <c r="M55" s="47">
        <f t="shared" ref="M55:M56" si="19">+L55*28.3495</f>
        <v>0.45608943069890406</v>
      </c>
      <c r="N55" s="43">
        <v>62</v>
      </c>
      <c r="O55" s="43">
        <v>145</v>
      </c>
      <c r="P55" s="42">
        <f t="shared" si="15"/>
        <v>0.19501754967815207</v>
      </c>
      <c r="Q55" s="47">
        <f t="shared" si="16"/>
        <v>3.1454443496476141E-3</v>
      </c>
      <c r="R55" s="24"/>
    </row>
    <row r="56" spans="1:18" ht="13.8" thickBot="1" x14ac:dyDescent="0.3">
      <c r="A56" s="155">
        <v>2021</v>
      </c>
      <c r="B56" s="162">
        <v>1.3395372972620743</v>
      </c>
      <c r="C56" s="145">
        <v>5</v>
      </c>
      <c r="D56" s="133">
        <f t="shared" si="11"/>
        <v>1.2725604323989705</v>
      </c>
      <c r="E56" s="145">
        <v>43.071462997228714</v>
      </c>
      <c r="F56" s="134">
        <f t="shared" si="12"/>
        <v>0.72445003664087426</v>
      </c>
      <c r="G56" s="145">
        <v>33</v>
      </c>
      <c r="H56" s="133">
        <f t="shared" si="17"/>
        <v>0.48538152454938577</v>
      </c>
      <c r="I56" s="145">
        <v>20</v>
      </c>
      <c r="J56" s="135">
        <f t="shared" si="13"/>
        <v>71.011988958188851</v>
      </c>
      <c r="K56" s="136">
        <f t="shared" si="18"/>
        <v>0.38830521963950859</v>
      </c>
      <c r="L56" s="136">
        <f t="shared" si="14"/>
        <v>1.7021598669129143E-2</v>
      </c>
      <c r="M56" s="136">
        <f t="shared" si="19"/>
        <v>0.48255381147047666</v>
      </c>
      <c r="N56" s="145">
        <v>62</v>
      </c>
      <c r="O56" s="134">
        <v>145</v>
      </c>
      <c r="P56" s="133">
        <f t="shared" si="15"/>
        <v>0.20633335387013485</v>
      </c>
      <c r="Q56" s="136">
        <f t="shared" si="16"/>
        <v>3.327957320486046E-3</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V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126</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5.8180364005227956</v>
      </c>
      <c r="C5" s="21">
        <v>5</v>
      </c>
      <c r="D5" s="20">
        <f t="shared" ref="D5:D46" si="0">+B5-B5*(C5/100)</f>
        <v>5.5271345804966554</v>
      </c>
      <c r="E5" s="21">
        <v>11.910544877832084</v>
      </c>
      <c r="F5" s="21">
        <f t="shared" ref="F5:F46" si="1">+(D5-D5*(E5)/100)</f>
        <v>4.8688227358284255</v>
      </c>
      <c r="G5" s="21">
        <v>7</v>
      </c>
      <c r="H5" s="21">
        <f>F5-(F5*G5/100)</f>
        <v>4.5280051443204359</v>
      </c>
      <c r="I5" s="21">
        <v>42</v>
      </c>
      <c r="J5" s="22">
        <f t="shared" ref="J5:J46" si="2">100-(K5/B5*100)</f>
        <v>54.860320511747496</v>
      </c>
      <c r="K5" s="23">
        <f>+H5-H5*I5/100</f>
        <v>2.6262429837058527</v>
      </c>
      <c r="L5" s="23">
        <f t="shared" ref="L5:L46" si="3">+(K5/365)*16</f>
        <v>0.11512298010765382</v>
      </c>
      <c r="M5" s="23">
        <f t="shared" ref="M5:M37" si="4">+L5*28.3495</f>
        <v>3.2636789245619315</v>
      </c>
      <c r="N5" s="21">
        <v>66</v>
      </c>
      <c r="O5" s="21">
        <v>149.5</v>
      </c>
      <c r="P5" s="21">
        <f t="shared" ref="P5:P46" si="5">+Q5*N5</f>
        <v>1.4408214650239966</v>
      </c>
      <c r="Q5" s="23">
        <f t="shared" ref="Q5:Q46" si="6">+M5/O5</f>
        <v>2.1830628257939341E-2</v>
      </c>
      <c r="R5" s="24"/>
    </row>
    <row r="6" spans="1:22" x14ac:dyDescent="0.25">
      <c r="A6" s="25">
        <v>1971</v>
      </c>
      <c r="B6" s="76">
        <v>5.6568156755481294</v>
      </c>
      <c r="C6" s="27">
        <v>5</v>
      </c>
      <c r="D6" s="26">
        <f t="shared" si="0"/>
        <v>5.3739748917707226</v>
      </c>
      <c r="E6" s="27">
        <v>11.910544877832084</v>
      </c>
      <c r="F6" s="27">
        <f t="shared" si="1"/>
        <v>4.7339052005629423</v>
      </c>
      <c r="G6" s="27">
        <v>7</v>
      </c>
      <c r="H6" s="27">
        <f t="shared" ref="H6:H51" si="7">F6-(F6*G6/100)</f>
        <v>4.4025318365235364</v>
      </c>
      <c r="I6" s="27">
        <v>42</v>
      </c>
      <c r="J6" s="28">
        <f t="shared" si="2"/>
        <v>54.860320511747496</v>
      </c>
      <c r="K6" s="29">
        <f t="shared" ref="K6:K51" si="8">+H6-H6*I6/100</f>
        <v>2.5534684651836512</v>
      </c>
      <c r="L6" s="29">
        <f t="shared" si="3"/>
        <v>0.11193286422722855</v>
      </c>
      <c r="M6" s="29">
        <f t="shared" si="4"/>
        <v>3.1732407344098155</v>
      </c>
      <c r="N6" s="27">
        <v>66</v>
      </c>
      <c r="O6" s="27">
        <v>149.5</v>
      </c>
      <c r="P6" s="27">
        <f t="shared" si="5"/>
        <v>1.4008955750571759</v>
      </c>
      <c r="Q6" s="29">
        <f t="shared" si="6"/>
        <v>2.1225690531169333E-2</v>
      </c>
      <c r="R6" s="24"/>
    </row>
    <row r="7" spans="1:22" x14ac:dyDescent="0.25">
      <c r="A7" s="25">
        <v>1972</v>
      </c>
      <c r="B7" s="76">
        <v>3.8838281815756375</v>
      </c>
      <c r="C7" s="27">
        <v>5</v>
      </c>
      <c r="D7" s="26">
        <f t="shared" si="0"/>
        <v>3.6896367724968555</v>
      </c>
      <c r="E7" s="27">
        <v>11.910544877832084</v>
      </c>
      <c r="F7" s="27">
        <f t="shared" si="1"/>
        <v>3.2501809288796224</v>
      </c>
      <c r="G7" s="27">
        <v>7</v>
      </c>
      <c r="H7" s="27">
        <f t="shared" si="7"/>
        <v>3.0226682638580487</v>
      </c>
      <c r="I7" s="27">
        <v>42</v>
      </c>
      <c r="J7" s="28">
        <f t="shared" si="2"/>
        <v>54.860320511747496</v>
      </c>
      <c r="K7" s="29">
        <f t="shared" si="8"/>
        <v>1.7531475930376683</v>
      </c>
      <c r="L7" s="29">
        <f t="shared" si="3"/>
        <v>7.6850305448226561E-2</v>
      </c>
      <c r="M7" s="29">
        <f t="shared" si="4"/>
        <v>2.1786677343044989</v>
      </c>
      <c r="N7" s="27">
        <v>66</v>
      </c>
      <c r="O7" s="27">
        <v>149.5</v>
      </c>
      <c r="P7" s="27">
        <f t="shared" si="5"/>
        <v>0.96181986932506314</v>
      </c>
      <c r="Q7" s="29">
        <f t="shared" si="6"/>
        <v>1.4573028323107017E-2</v>
      </c>
      <c r="R7" s="24"/>
    </row>
    <row r="8" spans="1:22" x14ac:dyDescent="0.25">
      <c r="A8" s="25">
        <v>1973</v>
      </c>
      <c r="B8" s="76">
        <v>4.261263089344955</v>
      </c>
      <c r="C8" s="27">
        <v>5</v>
      </c>
      <c r="D8" s="26">
        <f t="shared" si="0"/>
        <v>4.0481999348777071</v>
      </c>
      <c r="E8" s="27">
        <v>11.910544877832084</v>
      </c>
      <c r="F8" s="27">
        <f t="shared" si="1"/>
        <v>3.5660372648897285</v>
      </c>
      <c r="G8" s="27">
        <v>7</v>
      </c>
      <c r="H8" s="27">
        <f t="shared" si="7"/>
        <v>3.3164146563474475</v>
      </c>
      <c r="I8" s="27">
        <v>42</v>
      </c>
      <c r="J8" s="28">
        <f t="shared" si="2"/>
        <v>54.860320511747503</v>
      </c>
      <c r="K8" s="29">
        <f t="shared" si="8"/>
        <v>1.9235205006815195</v>
      </c>
      <c r="L8" s="29">
        <f t="shared" si="3"/>
        <v>8.4318706879189895E-2</v>
      </c>
      <c r="M8" s="29">
        <f t="shared" si="4"/>
        <v>2.3903931806715937</v>
      </c>
      <c r="N8" s="27">
        <v>66</v>
      </c>
      <c r="O8" s="27">
        <v>149.5</v>
      </c>
      <c r="P8" s="27">
        <f t="shared" si="5"/>
        <v>1.0552906349453191</v>
      </c>
      <c r="Q8" s="29">
        <f t="shared" si="6"/>
        <v>1.5989252044626045E-2</v>
      </c>
      <c r="R8" s="24"/>
    </row>
    <row r="9" spans="1:22" x14ac:dyDescent="0.25">
      <c r="A9" s="25">
        <v>1974</v>
      </c>
      <c r="B9" s="76">
        <v>4.3352006509113696</v>
      </c>
      <c r="C9" s="27">
        <v>5</v>
      </c>
      <c r="D9" s="26">
        <f t="shared" si="0"/>
        <v>4.1184406183658009</v>
      </c>
      <c r="E9" s="27">
        <v>11.910544877832084</v>
      </c>
      <c r="F9" s="27">
        <f t="shared" si="1"/>
        <v>3.6279119002484768</v>
      </c>
      <c r="G9" s="27">
        <v>7</v>
      </c>
      <c r="H9" s="27">
        <f t="shared" si="7"/>
        <v>3.3739580672310834</v>
      </c>
      <c r="I9" s="27">
        <v>42</v>
      </c>
      <c r="J9" s="28">
        <f t="shared" si="2"/>
        <v>54.860320511747503</v>
      </c>
      <c r="K9" s="29">
        <f t="shared" si="8"/>
        <v>1.9568956789940284</v>
      </c>
      <c r="L9" s="29">
        <f t="shared" si="3"/>
        <v>8.578172839425878E-2</v>
      </c>
      <c r="M9" s="29">
        <f t="shared" si="4"/>
        <v>2.4318691091130393</v>
      </c>
      <c r="N9" s="27">
        <v>66</v>
      </c>
      <c r="O9" s="27">
        <v>149.5</v>
      </c>
      <c r="P9" s="27">
        <f t="shared" si="5"/>
        <v>1.0736010782706396</v>
      </c>
      <c r="Q9" s="29">
        <f t="shared" si="6"/>
        <v>1.6266683004100599E-2</v>
      </c>
      <c r="R9" s="24"/>
    </row>
    <row r="10" spans="1:22" x14ac:dyDescent="0.25">
      <c r="A10" s="25">
        <v>1975</v>
      </c>
      <c r="B10" s="76">
        <v>4.9811782028309093</v>
      </c>
      <c r="C10" s="27">
        <v>5</v>
      </c>
      <c r="D10" s="26">
        <f t="shared" si="0"/>
        <v>4.7321192926893634</v>
      </c>
      <c r="E10" s="27">
        <v>11.910544877832084</v>
      </c>
      <c r="F10" s="27">
        <f t="shared" si="1"/>
        <v>4.1684981006610462</v>
      </c>
      <c r="G10" s="27">
        <v>7</v>
      </c>
      <c r="H10" s="27">
        <f t="shared" si="7"/>
        <v>3.8767032336147729</v>
      </c>
      <c r="I10" s="27">
        <v>42</v>
      </c>
      <c r="J10" s="28">
        <f t="shared" si="2"/>
        <v>54.860320511747503</v>
      </c>
      <c r="K10" s="29">
        <f t="shared" si="8"/>
        <v>2.2484878754965685</v>
      </c>
      <c r="L10" s="29">
        <f t="shared" si="3"/>
        <v>9.8563852076561903E-2</v>
      </c>
      <c r="M10" s="29">
        <f t="shared" si="4"/>
        <v>2.7942359244444916</v>
      </c>
      <c r="N10" s="27">
        <v>66</v>
      </c>
      <c r="O10" s="27">
        <v>149.5</v>
      </c>
      <c r="P10" s="27">
        <f t="shared" si="5"/>
        <v>1.2335757258417155</v>
      </c>
      <c r="Q10" s="29">
        <f t="shared" si="6"/>
        <v>1.8690541300632052E-2</v>
      </c>
      <c r="R10" s="24"/>
    </row>
    <row r="11" spans="1:22" x14ac:dyDescent="0.25">
      <c r="A11" s="19">
        <v>1976</v>
      </c>
      <c r="B11" s="70">
        <v>5.1354140390304304</v>
      </c>
      <c r="C11" s="21">
        <v>5</v>
      </c>
      <c r="D11" s="20">
        <f t="shared" si="0"/>
        <v>4.8786433370789091</v>
      </c>
      <c r="E11" s="21">
        <v>11.910544877832084</v>
      </c>
      <c r="F11" s="21">
        <f t="shared" si="1"/>
        <v>4.2975703329867603</v>
      </c>
      <c r="G11" s="21">
        <v>7</v>
      </c>
      <c r="H11" s="21">
        <f t="shared" si="7"/>
        <v>3.9967404096776873</v>
      </c>
      <c r="I11" s="21">
        <v>42</v>
      </c>
      <c r="J11" s="22">
        <f t="shared" si="2"/>
        <v>54.860320511747503</v>
      </c>
      <c r="K11" s="23">
        <f t="shared" si="8"/>
        <v>2.3181094376130584</v>
      </c>
      <c r="L11" s="23">
        <f t="shared" si="3"/>
        <v>0.10161575616933954</v>
      </c>
      <c r="M11" s="23">
        <f t="shared" si="4"/>
        <v>2.8807558795226913</v>
      </c>
      <c r="N11" s="21">
        <v>66</v>
      </c>
      <c r="O11" s="21">
        <v>149.5</v>
      </c>
      <c r="P11" s="21">
        <f t="shared" si="5"/>
        <v>1.2717718264113553</v>
      </c>
      <c r="Q11" s="23">
        <f t="shared" si="6"/>
        <v>1.9269270097141748E-2</v>
      </c>
      <c r="R11" s="24"/>
    </row>
    <row r="12" spans="1:22" x14ac:dyDescent="0.25">
      <c r="A12" s="19">
        <v>1977</v>
      </c>
      <c r="B12" s="70">
        <v>5.0931034013049468</v>
      </c>
      <c r="C12" s="21">
        <v>5</v>
      </c>
      <c r="D12" s="20">
        <f t="shared" si="0"/>
        <v>4.838448231239699</v>
      </c>
      <c r="E12" s="21">
        <v>11.910544877832084</v>
      </c>
      <c r="F12" s="21">
        <f t="shared" si="1"/>
        <v>4.2621626832672224</v>
      </c>
      <c r="G12" s="21">
        <v>7</v>
      </c>
      <c r="H12" s="21">
        <f t="shared" si="7"/>
        <v>3.963811295438517</v>
      </c>
      <c r="I12" s="21">
        <v>42</v>
      </c>
      <c r="J12" s="22">
        <f t="shared" si="2"/>
        <v>54.860320511747489</v>
      </c>
      <c r="K12" s="23">
        <f t="shared" si="8"/>
        <v>2.29901055135434</v>
      </c>
      <c r="L12" s="23">
        <f t="shared" si="3"/>
        <v>0.10077854471690258</v>
      </c>
      <c r="M12" s="23">
        <f t="shared" si="4"/>
        <v>2.8570213534518296</v>
      </c>
      <c r="N12" s="21">
        <v>66</v>
      </c>
      <c r="O12" s="21">
        <v>149.5</v>
      </c>
      <c r="P12" s="21">
        <f t="shared" si="5"/>
        <v>1.2612937078783999</v>
      </c>
      <c r="Q12" s="23">
        <f t="shared" si="6"/>
        <v>1.91105107254303E-2</v>
      </c>
      <c r="R12" s="24"/>
    </row>
    <row r="13" spans="1:22" x14ac:dyDescent="0.25">
      <c r="A13" s="19">
        <v>1978</v>
      </c>
      <c r="B13" s="70">
        <v>6.0896825931666561</v>
      </c>
      <c r="C13" s="21">
        <v>5</v>
      </c>
      <c r="D13" s="20">
        <f t="shared" si="0"/>
        <v>5.7851984635083236</v>
      </c>
      <c r="E13" s="21">
        <v>11.910544877832084</v>
      </c>
      <c r="F13" s="21">
        <f t="shared" si="1"/>
        <v>5.0961498042405129</v>
      </c>
      <c r="G13" s="21">
        <v>7</v>
      </c>
      <c r="H13" s="21">
        <f t="shared" si="7"/>
        <v>4.7394193179436765</v>
      </c>
      <c r="I13" s="21">
        <v>42</v>
      </c>
      <c r="J13" s="22">
        <f t="shared" si="2"/>
        <v>54.860320511747489</v>
      </c>
      <c r="K13" s="23">
        <f t="shared" si="8"/>
        <v>2.7488632044073325</v>
      </c>
      <c r="L13" s="23">
        <f t="shared" si="3"/>
        <v>0.12049811306991047</v>
      </c>
      <c r="M13" s="23">
        <f t="shared" si="4"/>
        <v>3.4160612564754267</v>
      </c>
      <c r="N13" s="21">
        <v>66</v>
      </c>
      <c r="O13" s="21">
        <v>149.5</v>
      </c>
      <c r="P13" s="21">
        <f t="shared" si="5"/>
        <v>1.508093932624603</v>
      </c>
      <c r="Q13" s="23">
        <f t="shared" si="6"/>
        <v>2.2849908070069744E-2</v>
      </c>
      <c r="R13" s="24"/>
    </row>
    <row r="14" spans="1:22" x14ac:dyDescent="0.25">
      <c r="A14" s="19">
        <v>1979</v>
      </c>
      <c r="B14" s="70">
        <v>6.6608873386505509</v>
      </c>
      <c r="C14" s="21">
        <v>5</v>
      </c>
      <c r="D14" s="20">
        <f t="shared" si="0"/>
        <v>6.3278429717180238</v>
      </c>
      <c r="E14" s="21">
        <v>11.910544877832084</v>
      </c>
      <c r="F14" s="21">
        <f t="shared" si="1"/>
        <v>5.574162394772805</v>
      </c>
      <c r="G14" s="21">
        <v>7</v>
      </c>
      <c r="H14" s="21">
        <f t="shared" si="7"/>
        <v>5.1839710271387087</v>
      </c>
      <c r="I14" s="21">
        <v>42</v>
      </c>
      <c r="J14" s="22">
        <f t="shared" si="2"/>
        <v>54.860320511747489</v>
      </c>
      <c r="K14" s="23">
        <f t="shared" si="8"/>
        <v>3.0067031957404513</v>
      </c>
      <c r="L14" s="23">
        <f t="shared" si="3"/>
        <v>0.13180068803245815</v>
      </c>
      <c r="M14" s="23">
        <f t="shared" si="4"/>
        <v>3.7364836053761721</v>
      </c>
      <c r="N14" s="21">
        <v>66</v>
      </c>
      <c r="O14" s="21">
        <v>149.5</v>
      </c>
      <c r="P14" s="21">
        <f t="shared" si="5"/>
        <v>1.6495512906677416</v>
      </c>
      <c r="Q14" s="23">
        <f t="shared" si="6"/>
        <v>2.499320137375366E-2</v>
      </c>
      <c r="R14" s="24"/>
    </row>
    <row r="15" spans="1:22" x14ac:dyDescent="0.25">
      <c r="A15" s="19">
        <v>1980</v>
      </c>
      <c r="B15" s="70">
        <v>7.083868332996671</v>
      </c>
      <c r="C15" s="21">
        <v>5</v>
      </c>
      <c r="D15" s="20">
        <f t="shared" si="0"/>
        <v>6.7296749163468377</v>
      </c>
      <c r="E15" s="21">
        <v>11.910544877832084</v>
      </c>
      <c r="F15" s="21">
        <f t="shared" si="1"/>
        <v>5.9281339653031386</v>
      </c>
      <c r="G15" s="21">
        <v>7</v>
      </c>
      <c r="H15" s="21">
        <f t="shared" si="7"/>
        <v>5.5131645877319189</v>
      </c>
      <c r="I15" s="21">
        <v>42</v>
      </c>
      <c r="J15" s="22">
        <f t="shared" si="2"/>
        <v>54.860320511747496</v>
      </c>
      <c r="K15" s="23">
        <f t="shared" si="8"/>
        <v>3.1976354608845128</v>
      </c>
      <c r="L15" s="23">
        <f t="shared" si="3"/>
        <v>0.14017032157301973</v>
      </c>
      <c r="M15" s="23">
        <f t="shared" si="4"/>
        <v>3.9737585314343229</v>
      </c>
      <c r="N15" s="21">
        <v>66</v>
      </c>
      <c r="O15" s="21">
        <v>149.5</v>
      </c>
      <c r="P15" s="21">
        <f t="shared" si="5"/>
        <v>1.7543014252485973</v>
      </c>
      <c r="Q15" s="23">
        <f t="shared" si="6"/>
        <v>2.6580324624978748E-2</v>
      </c>
      <c r="R15" s="24"/>
    </row>
    <row r="16" spans="1:22" x14ac:dyDescent="0.25">
      <c r="A16" s="25">
        <v>1981</v>
      </c>
      <c r="B16" s="76">
        <v>6.8716027586686721</v>
      </c>
      <c r="C16" s="27">
        <v>5</v>
      </c>
      <c r="D16" s="26">
        <f t="shared" si="0"/>
        <v>6.5280226207352383</v>
      </c>
      <c r="E16" s="27">
        <v>11.910544877832084</v>
      </c>
      <c r="F16" s="27">
        <f t="shared" si="1"/>
        <v>5.7504995568575374</v>
      </c>
      <c r="G16" s="27">
        <v>7</v>
      </c>
      <c r="H16" s="27">
        <f t="shared" si="7"/>
        <v>5.3479645878775095</v>
      </c>
      <c r="I16" s="27">
        <v>42</v>
      </c>
      <c r="J16" s="28">
        <f t="shared" si="2"/>
        <v>54.860320511747503</v>
      </c>
      <c r="K16" s="29">
        <f t="shared" si="8"/>
        <v>3.1018194609689553</v>
      </c>
      <c r="L16" s="29">
        <f t="shared" si="3"/>
        <v>0.13597016815206381</v>
      </c>
      <c r="M16" s="29">
        <f t="shared" si="4"/>
        <v>3.854686282026933</v>
      </c>
      <c r="N16" s="27">
        <v>66</v>
      </c>
      <c r="O16" s="27">
        <v>149.5</v>
      </c>
      <c r="P16" s="27">
        <f t="shared" si="5"/>
        <v>1.7017344121322915</v>
      </c>
      <c r="Q16" s="29">
        <f t="shared" si="6"/>
        <v>2.5783854729277144E-2</v>
      </c>
      <c r="R16" s="24"/>
    </row>
    <row r="17" spans="1:18" x14ac:dyDescent="0.25">
      <c r="A17" s="25">
        <v>1982</v>
      </c>
      <c r="B17" s="76">
        <v>5.3463185005254372</v>
      </c>
      <c r="C17" s="27">
        <v>5</v>
      </c>
      <c r="D17" s="26">
        <f t="shared" si="0"/>
        <v>5.0790025754991657</v>
      </c>
      <c r="E17" s="27">
        <v>11.910544877832084</v>
      </c>
      <c r="F17" s="27">
        <f t="shared" si="1"/>
        <v>4.4740656943980905</v>
      </c>
      <c r="G17" s="27">
        <v>7</v>
      </c>
      <c r="H17" s="27">
        <f t="shared" si="7"/>
        <v>4.1608810957902245</v>
      </c>
      <c r="I17" s="27">
        <v>42</v>
      </c>
      <c r="J17" s="28">
        <f t="shared" si="2"/>
        <v>54.860320511747489</v>
      </c>
      <c r="K17" s="29">
        <f t="shared" si="8"/>
        <v>2.4133110355583298</v>
      </c>
      <c r="L17" s="29">
        <f t="shared" si="3"/>
        <v>0.10578897690118706</v>
      </c>
      <c r="M17" s="29">
        <f t="shared" si="4"/>
        <v>2.9990646006602026</v>
      </c>
      <c r="N17" s="27">
        <v>66</v>
      </c>
      <c r="O17" s="27">
        <v>149.5</v>
      </c>
      <c r="P17" s="27">
        <f t="shared" si="5"/>
        <v>1.324001763502163</v>
      </c>
      <c r="Q17" s="29">
        <f t="shared" si="6"/>
        <v>2.0060632780335805E-2</v>
      </c>
      <c r="R17" s="24"/>
    </row>
    <row r="18" spans="1:18" x14ac:dyDescent="0.25">
      <c r="A18" s="25">
        <v>1983</v>
      </c>
      <c r="B18" s="76">
        <v>5.4320144084470376</v>
      </c>
      <c r="C18" s="27">
        <v>5</v>
      </c>
      <c r="D18" s="26">
        <f t="shared" si="0"/>
        <v>5.1604136880246854</v>
      </c>
      <c r="E18" s="27">
        <v>11.910544877832084</v>
      </c>
      <c r="F18" s="27">
        <f t="shared" si="1"/>
        <v>4.5457802998307155</v>
      </c>
      <c r="G18" s="27">
        <v>7</v>
      </c>
      <c r="H18" s="27">
        <f t="shared" si="7"/>
        <v>4.2275756788425651</v>
      </c>
      <c r="I18" s="27">
        <v>42</v>
      </c>
      <c r="J18" s="28">
        <f t="shared" si="2"/>
        <v>54.860320511747503</v>
      </c>
      <c r="K18" s="29">
        <f t="shared" si="8"/>
        <v>2.4519938937286878</v>
      </c>
      <c r="L18" s="29">
        <f t="shared" si="3"/>
        <v>0.10748466383468221</v>
      </c>
      <c r="M18" s="29">
        <f t="shared" si="4"/>
        <v>3.047136477381323</v>
      </c>
      <c r="N18" s="27">
        <v>66</v>
      </c>
      <c r="O18" s="27">
        <v>149.5</v>
      </c>
      <c r="P18" s="27">
        <f t="shared" si="5"/>
        <v>1.3452241304827244</v>
      </c>
      <c r="Q18" s="29">
        <f t="shared" si="6"/>
        <v>2.0382183795192795E-2</v>
      </c>
      <c r="R18" s="24"/>
    </row>
    <row r="19" spans="1:18" x14ac:dyDescent="0.25">
      <c r="A19" s="25">
        <v>1984</v>
      </c>
      <c r="B19" s="76">
        <v>6.6994558870817604</v>
      </c>
      <c r="C19" s="27">
        <v>5</v>
      </c>
      <c r="D19" s="26">
        <f t="shared" si="0"/>
        <v>6.3644830927276725</v>
      </c>
      <c r="E19" s="27">
        <v>11.910544877832084</v>
      </c>
      <c r="F19" s="27">
        <f t="shared" si="1"/>
        <v>5.6064384777263072</v>
      </c>
      <c r="G19" s="27">
        <v>7</v>
      </c>
      <c r="H19" s="27">
        <f t="shared" si="7"/>
        <v>5.2139877842854654</v>
      </c>
      <c r="I19" s="27">
        <v>42</v>
      </c>
      <c r="J19" s="28">
        <f t="shared" si="2"/>
        <v>54.860320511747496</v>
      </c>
      <c r="K19" s="29">
        <f t="shared" si="8"/>
        <v>3.0241129148855701</v>
      </c>
      <c r="L19" s="29">
        <f t="shared" si="3"/>
        <v>0.13256385380320307</v>
      </c>
      <c r="M19" s="29">
        <f t="shared" si="4"/>
        <v>3.7581189733939051</v>
      </c>
      <c r="N19" s="27">
        <v>66</v>
      </c>
      <c r="O19" s="27">
        <v>149.5</v>
      </c>
      <c r="P19" s="27">
        <f t="shared" si="5"/>
        <v>1.6591026905953026</v>
      </c>
      <c r="Q19" s="29">
        <f t="shared" si="6"/>
        <v>2.5137919554474281E-2</v>
      </c>
      <c r="R19" s="24"/>
    </row>
    <row r="20" spans="1:18" x14ac:dyDescent="0.25">
      <c r="A20" s="25">
        <v>1985</v>
      </c>
      <c r="B20" s="76">
        <v>5.495324281029581</v>
      </c>
      <c r="C20" s="27">
        <v>5</v>
      </c>
      <c r="D20" s="26">
        <f t="shared" si="0"/>
        <v>5.2205580669781018</v>
      </c>
      <c r="E20" s="27">
        <v>11.910544877832084</v>
      </c>
      <c r="F20" s="27">
        <f t="shared" si="1"/>
        <v>4.5987611555373915</v>
      </c>
      <c r="G20" s="27">
        <v>7</v>
      </c>
      <c r="H20" s="27">
        <f t="shared" si="7"/>
        <v>4.276847874649774</v>
      </c>
      <c r="I20" s="27">
        <v>42</v>
      </c>
      <c r="J20" s="28">
        <f t="shared" si="2"/>
        <v>54.860320511747503</v>
      </c>
      <c r="K20" s="29">
        <f t="shared" si="8"/>
        <v>2.480571767296869</v>
      </c>
      <c r="L20" s="29">
        <f t="shared" si="3"/>
        <v>0.10873739253904083</v>
      </c>
      <c r="M20" s="29">
        <f t="shared" si="4"/>
        <v>3.082650709785538</v>
      </c>
      <c r="N20" s="27">
        <v>66</v>
      </c>
      <c r="O20" s="27">
        <v>149.5</v>
      </c>
      <c r="P20" s="27">
        <f t="shared" si="5"/>
        <v>1.3609026544872611</v>
      </c>
      <c r="Q20" s="29">
        <f t="shared" si="6"/>
        <v>2.0619737189200925E-2</v>
      </c>
      <c r="R20" s="24"/>
    </row>
    <row r="21" spans="1:18" x14ac:dyDescent="0.25">
      <c r="A21" s="19">
        <v>1986</v>
      </c>
      <c r="B21" s="70">
        <v>5.8366472609712812</v>
      </c>
      <c r="C21" s="21">
        <v>5</v>
      </c>
      <c r="D21" s="20">
        <f t="shared" si="0"/>
        <v>5.5448148979227172</v>
      </c>
      <c r="E21" s="21">
        <v>11.910544877832084</v>
      </c>
      <c r="F21" s="21">
        <f t="shared" si="1"/>
        <v>4.8843972311129127</v>
      </c>
      <c r="G21" s="21">
        <v>7</v>
      </c>
      <c r="H21" s="21">
        <f t="shared" si="7"/>
        <v>4.5424894249350087</v>
      </c>
      <c r="I21" s="21">
        <v>42</v>
      </c>
      <c r="J21" s="22">
        <f t="shared" si="2"/>
        <v>54.860320511747496</v>
      </c>
      <c r="K21" s="23">
        <f t="shared" si="8"/>
        <v>2.6346438664623051</v>
      </c>
      <c r="L21" s="23">
        <f t="shared" si="3"/>
        <v>0.11549123798190926</v>
      </c>
      <c r="M21" s="23">
        <f t="shared" si="4"/>
        <v>3.2741188511681365</v>
      </c>
      <c r="N21" s="21">
        <v>66</v>
      </c>
      <c r="O21" s="21">
        <v>149.5</v>
      </c>
      <c r="P21" s="21">
        <f t="shared" si="5"/>
        <v>1.4454303958334249</v>
      </c>
      <c r="Q21" s="23">
        <f t="shared" si="6"/>
        <v>2.190046054293068E-2</v>
      </c>
      <c r="R21" s="24"/>
    </row>
    <row r="22" spans="1:18" x14ac:dyDescent="0.25">
      <c r="A22" s="19">
        <v>1987</v>
      </c>
      <c r="B22" s="70">
        <v>6.0495790843643436</v>
      </c>
      <c r="C22" s="21">
        <v>5</v>
      </c>
      <c r="D22" s="20">
        <f t="shared" si="0"/>
        <v>5.7471001301461264</v>
      </c>
      <c r="E22" s="21">
        <v>11.910544877832084</v>
      </c>
      <c r="F22" s="21">
        <f t="shared" si="1"/>
        <v>5.0625891899711259</v>
      </c>
      <c r="G22" s="21">
        <v>7</v>
      </c>
      <c r="H22" s="21">
        <f t="shared" si="7"/>
        <v>4.7082079466731468</v>
      </c>
      <c r="I22" s="21">
        <v>42</v>
      </c>
      <c r="J22" s="22">
        <f t="shared" si="2"/>
        <v>54.860320511747496</v>
      </c>
      <c r="K22" s="23">
        <f t="shared" si="8"/>
        <v>2.7307606090704253</v>
      </c>
      <c r="L22" s="23">
        <f t="shared" si="3"/>
        <v>0.11970457464418302</v>
      </c>
      <c r="M22" s="23">
        <f t="shared" si="4"/>
        <v>3.3935648388752666</v>
      </c>
      <c r="N22" s="21">
        <v>66</v>
      </c>
      <c r="O22" s="21">
        <v>149.5</v>
      </c>
      <c r="P22" s="21">
        <f t="shared" si="5"/>
        <v>1.4981624037843986</v>
      </c>
      <c r="Q22" s="23">
        <f t="shared" si="6"/>
        <v>2.2699430360369675E-2</v>
      </c>
      <c r="R22" s="24"/>
    </row>
    <row r="23" spans="1:18" x14ac:dyDescent="0.25">
      <c r="A23" s="19">
        <v>1988</v>
      </c>
      <c r="B23" s="70">
        <v>6.7493194460882941</v>
      </c>
      <c r="C23" s="21">
        <v>5</v>
      </c>
      <c r="D23" s="20">
        <f t="shared" si="0"/>
        <v>6.4118534737838795</v>
      </c>
      <c r="E23" s="21">
        <v>11.910544877832084</v>
      </c>
      <c r="F23" s="21">
        <f t="shared" si="1"/>
        <v>5.6481667882880151</v>
      </c>
      <c r="G23" s="21">
        <v>7</v>
      </c>
      <c r="H23" s="21">
        <f t="shared" si="7"/>
        <v>5.2527951131078545</v>
      </c>
      <c r="I23" s="21">
        <v>42</v>
      </c>
      <c r="J23" s="22">
        <f t="shared" si="2"/>
        <v>54.860320511747489</v>
      </c>
      <c r="K23" s="23">
        <f t="shared" si="8"/>
        <v>3.0466211656025557</v>
      </c>
      <c r="L23" s="23">
        <f t="shared" si="3"/>
        <v>0.13355051684833122</v>
      </c>
      <c r="M23" s="23">
        <f t="shared" si="4"/>
        <v>3.7860903773917656</v>
      </c>
      <c r="N23" s="21">
        <v>66</v>
      </c>
      <c r="O23" s="21">
        <v>149.5</v>
      </c>
      <c r="P23" s="21">
        <f t="shared" si="5"/>
        <v>1.6714512702866657</v>
      </c>
      <c r="Q23" s="23">
        <f t="shared" si="6"/>
        <v>2.5325019246767663E-2</v>
      </c>
      <c r="R23" s="24"/>
    </row>
    <row r="24" spans="1:18" x14ac:dyDescent="0.25">
      <c r="A24" s="19">
        <v>1989</v>
      </c>
      <c r="B24" s="70">
        <v>5.8552166635670444</v>
      </c>
      <c r="C24" s="21">
        <v>5</v>
      </c>
      <c r="D24" s="20">
        <f t="shared" si="0"/>
        <v>5.562455830388692</v>
      </c>
      <c r="E24" s="21">
        <v>11.910544877832084</v>
      </c>
      <c r="F24" s="21">
        <f t="shared" si="1"/>
        <v>4.8999370324006595</v>
      </c>
      <c r="G24" s="21">
        <v>7</v>
      </c>
      <c r="H24" s="21">
        <f t="shared" si="7"/>
        <v>4.5569414401326132</v>
      </c>
      <c r="I24" s="21">
        <v>42</v>
      </c>
      <c r="J24" s="22">
        <f t="shared" si="2"/>
        <v>54.860320511747503</v>
      </c>
      <c r="K24" s="23">
        <f t="shared" si="8"/>
        <v>2.6430260352769155</v>
      </c>
      <c r="L24" s="23">
        <f t="shared" si="3"/>
        <v>0.11585867551898808</v>
      </c>
      <c r="M24" s="23">
        <f t="shared" si="4"/>
        <v>3.2845355216255525</v>
      </c>
      <c r="N24" s="21">
        <v>66</v>
      </c>
      <c r="O24" s="21">
        <v>149.5</v>
      </c>
      <c r="P24" s="21">
        <f t="shared" si="5"/>
        <v>1.4500290597142909</v>
      </c>
      <c r="Q24" s="23">
        <f t="shared" si="6"/>
        <v>2.1970137268398346E-2</v>
      </c>
      <c r="R24" s="24"/>
    </row>
    <row r="25" spans="1:18" x14ac:dyDescent="0.25">
      <c r="A25" s="19">
        <v>1990</v>
      </c>
      <c r="B25" s="70">
        <v>5.5387515391873094</v>
      </c>
      <c r="C25" s="21">
        <v>5</v>
      </c>
      <c r="D25" s="20">
        <f t="shared" si="0"/>
        <v>5.2618139622279436</v>
      </c>
      <c r="E25" s="21">
        <v>11.910544877832084</v>
      </c>
      <c r="F25" s="21">
        <f t="shared" si="1"/>
        <v>4.6351032488687496</v>
      </c>
      <c r="G25" s="21">
        <v>7</v>
      </c>
      <c r="H25" s="21">
        <f t="shared" si="7"/>
        <v>4.310646021447937</v>
      </c>
      <c r="I25" s="21">
        <v>42</v>
      </c>
      <c r="J25" s="22">
        <f t="shared" si="2"/>
        <v>54.860320511747503</v>
      </c>
      <c r="K25" s="23">
        <f t="shared" si="8"/>
        <v>2.5001746924398036</v>
      </c>
      <c r="L25" s="23">
        <f t="shared" si="3"/>
        <v>0.10959669884667632</v>
      </c>
      <c r="M25" s="23">
        <f t="shared" si="4"/>
        <v>3.1070116139538504</v>
      </c>
      <c r="N25" s="21">
        <v>66</v>
      </c>
      <c r="O25" s="21">
        <v>149.5</v>
      </c>
      <c r="P25" s="21">
        <f t="shared" si="5"/>
        <v>1.371657301143506</v>
      </c>
      <c r="Q25" s="23">
        <f t="shared" si="6"/>
        <v>2.0782686380962211E-2</v>
      </c>
      <c r="R25" s="24"/>
    </row>
    <row r="26" spans="1:18" x14ac:dyDescent="0.25">
      <c r="A26" s="25">
        <v>1991</v>
      </c>
      <c r="B26" s="76">
        <v>6.408890975293204</v>
      </c>
      <c r="C26" s="27">
        <v>5</v>
      </c>
      <c r="D26" s="26">
        <f t="shared" si="0"/>
        <v>6.0884464265285434</v>
      </c>
      <c r="E26" s="27">
        <v>11.910544877832084</v>
      </c>
      <c r="F26" s="27">
        <f t="shared" si="1"/>
        <v>5.3632792825340978</v>
      </c>
      <c r="G26" s="27">
        <v>7</v>
      </c>
      <c r="H26" s="27">
        <f t="shared" si="7"/>
        <v>4.9878497327567111</v>
      </c>
      <c r="I26" s="27">
        <v>42</v>
      </c>
      <c r="J26" s="28">
        <f t="shared" si="2"/>
        <v>54.860320511747496</v>
      </c>
      <c r="K26" s="29">
        <f t="shared" si="8"/>
        <v>2.8929528449988924</v>
      </c>
      <c r="L26" s="29">
        <f t="shared" si="3"/>
        <v>0.12681437128762268</v>
      </c>
      <c r="M26" s="29">
        <f t="shared" si="4"/>
        <v>3.595124018818459</v>
      </c>
      <c r="N26" s="27">
        <v>66</v>
      </c>
      <c r="O26" s="27">
        <v>149.5</v>
      </c>
      <c r="P26" s="27">
        <f t="shared" si="5"/>
        <v>1.5871450517860755</v>
      </c>
      <c r="Q26" s="29">
        <f t="shared" si="6"/>
        <v>2.4047652299789023E-2</v>
      </c>
      <c r="R26" s="24"/>
    </row>
    <row r="27" spans="1:18" x14ac:dyDescent="0.25">
      <c r="A27" s="25">
        <v>1992</v>
      </c>
      <c r="B27" s="76">
        <v>5.9901827212780372</v>
      </c>
      <c r="C27" s="27">
        <v>5</v>
      </c>
      <c r="D27" s="26">
        <f t="shared" si="0"/>
        <v>5.6906735852141352</v>
      </c>
      <c r="E27" s="27">
        <v>11.910544877832084</v>
      </c>
      <c r="F27" s="27">
        <f t="shared" si="1"/>
        <v>5.0128833539962692</v>
      </c>
      <c r="G27" s="27">
        <v>7</v>
      </c>
      <c r="H27" s="27">
        <f t="shared" si="7"/>
        <v>4.6619815192165301</v>
      </c>
      <c r="I27" s="27">
        <v>42</v>
      </c>
      <c r="J27" s="28">
        <f t="shared" si="2"/>
        <v>54.860320511747503</v>
      </c>
      <c r="K27" s="29">
        <f t="shared" si="8"/>
        <v>2.7039492811455874</v>
      </c>
      <c r="L27" s="29">
        <f t="shared" si="3"/>
        <v>0.11852928355706685</v>
      </c>
      <c r="M27" s="29">
        <f t="shared" si="4"/>
        <v>3.3602459242010667</v>
      </c>
      <c r="N27" s="27">
        <v>66</v>
      </c>
      <c r="O27" s="27">
        <v>149.5</v>
      </c>
      <c r="P27" s="27">
        <f t="shared" si="5"/>
        <v>1.4834530501489658</v>
      </c>
      <c r="Q27" s="29">
        <f t="shared" si="6"/>
        <v>2.2476561365893422E-2</v>
      </c>
      <c r="R27" s="24"/>
    </row>
    <row r="28" spans="1:18" x14ac:dyDescent="0.25">
      <c r="A28" s="25">
        <v>1993</v>
      </c>
      <c r="B28" s="76">
        <v>5.8427311675087905</v>
      </c>
      <c r="C28" s="27">
        <v>5</v>
      </c>
      <c r="D28" s="26">
        <f t="shared" si="0"/>
        <v>5.5505946091333511</v>
      </c>
      <c r="E28" s="27">
        <v>11.910544877832084</v>
      </c>
      <c r="F28" s="27">
        <f t="shared" si="1"/>
        <v>4.8894885472259952</v>
      </c>
      <c r="G28" s="27">
        <v>7</v>
      </c>
      <c r="H28" s="27">
        <f t="shared" si="7"/>
        <v>4.5472243489201754</v>
      </c>
      <c r="I28" s="27">
        <v>42</v>
      </c>
      <c r="J28" s="28">
        <f t="shared" si="2"/>
        <v>54.860320511747496</v>
      </c>
      <c r="K28" s="29">
        <f t="shared" si="8"/>
        <v>2.6373901223737017</v>
      </c>
      <c r="L28" s="29">
        <f t="shared" si="3"/>
        <v>0.11561162180268282</v>
      </c>
      <c r="M28" s="29">
        <f t="shared" si="4"/>
        <v>3.2775316722951566</v>
      </c>
      <c r="N28" s="27">
        <v>66</v>
      </c>
      <c r="O28" s="27">
        <v>149.5</v>
      </c>
      <c r="P28" s="27">
        <f t="shared" si="5"/>
        <v>1.4469370593410056</v>
      </c>
      <c r="Q28" s="29">
        <f t="shared" si="6"/>
        <v>2.1923288777894023E-2</v>
      </c>
      <c r="R28" s="24"/>
    </row>
    <row r="29" spans="1:18" x14ac:dyDescent="0.25">
      <c r="A29" s="25">
        <v>1994</v>
      </c>
      <c r="B29" s="76">
        <v>5.4157366495087995</v>
      </c>
      <c r="C29" s="27">
        <v>5</v>
      </c>
      <c r="D29" s="26">
        <f t="shared" si="0"/>
        <v>5.1449498170333596</v>
      </c>
      <c r="E29" s="27">
        <v>11.910544877832084</v>
      </c>
      <c r="F29" s="27">
        <f t="shared" si="1"/>
        <v>4.5321582601336612</v>
      </c>
      <c r="G29" s="27">
        <v>7</v>
      </c>
      <c r="H29" s="27">
        <f t="shared" si="7"/>
        <v>4.2149071819243051</v>
      </c>
      <c r="I29" s="27">
        <v>42</v>
      </c>
      <c r="J29" s="28">
        <f t="shared" si="2"/>
        <v>54.860320511747496</v>
      </c>
      <c r="K29" s="29">
        <f t="shared" si="8"/>
        <v>2.4446461655160969</v>
      </c>
      <c r="L29" s="29">
        <f t="shared" si="3"/>
        <v>0.10716257163906179</v>
      </c>
      <c r="M29" s="29">
        <f t="shared" si="4"/>
        <v>3.0380053246815821</v>
      </c>
      <c r="N29" s="27">
        <v>66</v>
      </c>
      <c r="O29" s="27">
        <v>149.5</v>
      </c>
      <c r="P29" s="27">
        <f t="shared" si="5"/>
        <v>1.3411929861470528</v>
      </c>
      <c r="Q29" s="29">
        <f t="shared" si="6"/>
        <v>2.0321105850712923E-2</v>
      </c>
      <c r="R29" s="24"/>
    </row>
    <row r="30" spans="1:18" x14ac:dyDescent="0.25">
      <c r="A30" s="25">
        <v>1995</v>
      </c>
      <c r="B30" s="76">
        <v>5.3223138015508873</v>
      </c>
      <c r="C30" s="27">
        <v>5</v>
      </c>
      <c r="D30" s="26">
        <f t="shared" si="0"/>
        <v>5.0561981114733427</v>
      </c>
      <c r="E30" s="27">
        <v>11.910544877832084</v>
      </c>
      <c r="F30" s="27">
        <f t="shared" si="1"/>
        <v>4.4539773662942119</v>
      </c>
      <c r="G30" s="27">
        <v>7</v>
      </c>
      <c r="H30" s="27">
        <f t="shared" si="7"/>
        <v>4.1421989506536168</v>
      </c>
      <c r="I30" s="27">
        <v>42</v>
      </c>
      <c r="J30" s="28">
        <f t="shared" si="2"/>
        <v>54.860320511747496</v>
      </c>
      <c r="K30" s="29">
        <f t="shared" si="8"/>
        <v>2.4024753913790979</v>
      </c>
      <c r="L30" s="29">
        <f t="shared" si="3"/>
        <v>0.10531398975908375</v>
      </c>
      <c r="M30" s="29">
        <f t="shared" si="4"/>
        <v>2.9855989526751445</v>
      </c>
      <c r="N30" s="27">
        <v>66</v>
      </c>
      <c r="O30" s="27">
        <v>149.5</v>
      </c>
      <c r="P30" s="27">
        <f t="shared" si="5"/>
        <v>1.3180570627194617</v>
      </c>
      <c r="Q30" s="29">
        <f t="shared" si="6"/>
        <v>1.997056155635548E-2</v>
      </c>
      <c r="R30" s="24"/>
    </row>
    <row r="31" spans="1:18" x14ac:dyDescent="0.25">
      <c r="A31" s="19">
        <v>1996</v>
      </c>
      <c r="B31" s="70">
        <v>4.3753555310809267</v>
      </c>
      <c r="C31" s="21">
        <v>5</v>
      </c>
      <c r="D31" s="20">
        <f t="shared" si="0"/>
        <v>4.1565877545268801</v>
      </c>
      <c r="E31" s="21">
        <v>11.910544877832084</v>
      </c>
      <c r="F31" s="21">
        <f t="shared" si="1"/>
        <v>3.661515504637483</v>
      </c>
      <c r="G31" s="21">
        <v>7</v>
      </c>
      <c r="H31" s="21">
        <f t="shared" si="7"/>
        <v>3.4052094193128593</v>
      </c>
      <c r="I31" s="21">
        <v>42</v>
      </c>
      <c r="J31" s="22">
        <f t="shared" si="2"/>
        <v>54.860320511747496</v>
      </c>
      <c r="K31" s="23">
        <f t="shared" si="8"/>
        <v>1.9750214632014584</v>
      </c>
      <c r="L31" s="23">
        <f t="shared" si="3"/>
        <v>8.65762833184201E-2</v>
      </c>
      <c r="M31" s="23">
        <f t="shared" si="4"/>
        <v>2.4543943439355504</v>
      </c>
      <c r="N31" s="21">
        <v>66</v>
      </c>
      <c r="O31" s="21">
        <v>149.5</v>
      </c>
      <c r="P31" s="21">
        <f t="shared" si="5"/>
        <v>1.0835453290952932</v>
      </c>
      <c r="Q31" s="23">
        <f t="shared" si="6"/>
        <v>1.6417353471140806E-2</v>
      </c>
      <c r="R31" s="24"/>
    </row>
    <row r="32" spans="1:18" x14ac:dyDescent="0.25">
      <c r="A32" s="19">
        <v>1997</v>
      </c>
      <c r="B32" s="70">
        <v>5.5103036876355755</v>
      </c>
      <c r="C32" s="21">
        <v>5</v>
      </c>
      <c r="D32" s="20">
        <f t="shared" si="0"/>
        <v>5.2347885032537969</v>
      </c>
      <c r="E32" s="21">
        <v>11.910544877832084</v>
      </c>
      <c r="F32" s="21">
        <f t="shared" si="1"/>
        <v>4.611296669314159</v>
      </c>
      <c r="G32" s="21">
        <v>7</v>
      </c>
      <c r="H32" s="21">
        <f t="shared" si="7"/>
        <v>4.2885059024621679</v>
      </c>
      <c r="I32" s="21">
        <v>42</v>
      </c>
      <c r="J32" s="22">
        <f t="shared" si="2"/>
        <v>54.860320511747489</v>
      </c>
      <c r="K32" s="23">
        <f t="shared" si="8"/>
        <v>2.4873334234280575</v>
      </c>
      <c r="L32" s="23">
        <f t="shared" si="3"/>
        <v>0.10903379390369568</v>
      </c>
      <c r="M32" s="23">
        <f t="shared" si="4"/>
        <v>3.0910535402728203</v>
      </c>
      <c r="N32" s="21">
        <v>66</v>
      </c>
      <c r="O32" s="21">
        <v>149.5</v>
      </c>
      <c r="P32" s="21">
        <f t="shared" si="5"/>
        <v>1.364612265270944</v>
      </c>
      <c r="Q32" s="23">
        <f t="shared" si="6"/>
        <v>2.0675943413196122E-2</v>
      </c>
      <c r="R32" s="24"/>
    </row>
    <row r="33" spans="1:18" x14ac:dyDescent="0.25">
      <c r="A33" s="19">
        <v>1998</v>
      </c>
      <c r="B33" s="70">
        <v>4.6918256374145564</v>
      </c>
      <c r="C33" s="21">
        <v>5</v>
      </c>
      <c r="D33" s="20">
        <f t="shared" si="0"/>
        <v>4.4572343555438287</v>
      </c>
      <c r="E33" s="21">
        <v>11.910544877832084</v>
      </c>
      <c r="F33" s="21">
        <f t="shared" si="1"/>
        <v>3.9263534573166314</v>
      </c>
      <c r="G33" s="21">
        <v>7</v>
      </c>
      <c r="H33" s="21">
        <f t="shared" si="7"/>
        <v>3.651508715304467</v>
      </c>
      <c r="I33" s="21">
        <v>42</v>
      </c>
      <c r="J33" s="22">
        <f t="shared" si="2"/>
        <v>54.860320511747489</v>
      </c>
      <c r="K33" s="23">
        <f t="shared" si="8"/>
        <v>2.117875054876591</v>
      </c>
      <c r="L33" s="23">
        <f t="shared" si="3"/>
        <v>9.283835856993275E-2</v>
      </c>
      <c r="M33" s="23">
        <f t="shared" si="4"/>
        <v>2.6319210462783085</v>
      </c>
      <c r="N33" s="21">
        <v>66</v>
      </c>
      <c r="O33" s="21">
        <v>149.5</v>
      </c>
      <c r="P33" s="21">
        <f t="shared" si="5"/>
        <v>1.1619183214339022</v>
      </c>
      <c r="Q33" s="23">
        <f t="shared" si="6"/>
        <v>1.7604823052028821E-2</v>
      </c>
      <c r="R33" s="24"/>
    </row>
    <row r="34" spans="1:18" x14ac:dyDescent="0.25">
      <c r="A34" s="19">
        <v>1999</v>
      </c>
      <c r="B34" s="70">
        <v>5.2833300468436093</v>
      </c>
      <c r="C34" s="21">
        <v>5</v>
      </c>
      <c r="D34" s="20">
        <f t="shared" si="0"/>
        <v>5.0191635445014287</v>
      </c>
      <c r="E34" s="21">
        <v>11.910544877832084</v>
      </c>
      <c r="F34" s="21">
        <f t="shared" si="1"/>
        <v>4.4213538180417986</v>
      </c>
      <c r="G34" s="21">
        <v>7</v>
      </c>
      <c r="H34" s="21">
        <f t="shared" si="7"/>
        <v>4.1118590507788726</v>
      </c>
      <c r="I34" s="21">
        <v>42</v>
      </c>
      <c r="J34" s="22">
        <f t="shared" si="2"/>
        <v>54.860320511747503</v>
      </c>
      <c r="K34" s="23">
        <f t="shared" si="8"/>
        <v>2.384878249451746</v>
      </c>
      <c r="L34" s="23">
        <f t="shared" si="3"/>
        <v>0.10454260819514503</v>
      </c>
      <c r="M34" s="23">
        <f t="shared" si="4"/>
        <v>2.963730671028264</v>
      </c>
      <c r="N34" s="21">
        <v>66</v>
      </c>
      <c r="O34" s="21">
        <v>149.5</v>
      </c>
      <c r="P34" s="21">
        <f t="shared" si="5"/>
        <v>1.3084028380459225</v>
      </c>
      <c r="Q34" s="23">
        <f t="shared" si="6"/>
        <v>1.9824285424938221E-2</v>
      </c>
      <c r="R34" s="24"/>
    </row>
    <row r="35" spans="1:18" x14ac:dyDescent="0.25">
      <c r="A35" s="19">
        <v>2000</v>
      </c>
      <c r="B35" s="70">
        <v>5.3029254046141832</v>
      </c>
      <c r="C35" s="21">
        <v>5</v>
      </c>
      <c r="D35" s="20">
        <f t="shared" si="0"/>
        <v>5.0377791343834737</v>
      </c>
      <c r="E35" s="21">
        <v>11.910544877832084</v>
      </c>
      <c r="F35" s="21">
        <f t="shared" si="1"/>
        <v>4.4377521897366696</v>
      </c>
      <c r="G35" s="21">
        <v>7</v>
      </c>
      <c r="H35" s="21">
        <f t="shared" si="7"/>
        <v>4.1271095364551025</v>
      </c>
      <c r="I35" s="21">
        <v>42</v>
      </c>
      <c r="J35" s="22">
        <f t="shared" si="2"/>
        <v>54.860320511747496</v>
      </c>
      <c r="K35" s="23">
        <f t="shared" si="8"/>
        <v>2.3937235311439595</v>
      </c>
      <c r="L35" s="23">
        <f t="shared" si="3"/>
        <v>0.10493034657069411</v>
      </c>
      <c r="M35" s="23">
        <f t="shared" si="4"/>
        <v>2.9747228601058926</v>
      </c>
      <c r="N35" s="21">
        <v>66</v>
      </c>
      <c r="O35" s="21">
        <v>149.5</v>
      </c>
      <c r="P35" s="21">
        <f t="shared" si="5"/>
        <v>1.3132555770367151</v>
      </c>
      <c r="Q35" s="23">
        <f t="shared" si="6"/>
        <v>1.9897811773283564E-2</v>
      </c>
      <c r="R35" s="24"/>
    </row>
    <row r="36" spans="1:18" x14ac:dyDescent="0.25">
      <c r="A36" s="25">
        <v>2001</v>
      </c>
      <c r="B36" s="76">
        <v>5.1578432179544595</v>
      </c>
      <c r="C36" s="27">
        <v>5</v>
      </c>
      <c r="D36" s="26">
        <f t="shared" si="0"/>
        <v>4.8999510570567368</v>
      </c>
      <c r="E36" s="27">
        <v>11.9105448778321</v>
      </c>
      <c r="F36" s="27">
        <f t="shared" si="1"/>
        <v>4.3163401874141858</v>
      </c>
      <c r="G36" s="27">
        <v>7</v>
      </c>
      <c r="H36" s="27">
        <f t="shared" si="7"/>
        <v>4.0141963742951932</v>
      </c>
      <c r="I36" s="27">
        <v>42</v>
      </c>
      <c r="J36" s="28">
        <f t="shared" si="2"/>
        <v>54.860320511747496</v>
      </c>
      <c r="K36" s="29">
        <f t="shared" si="8"/>
        <v>2.328233897091212</v>
      </c>
      <c r="L36" s="29">
        <f t="shared" si="3"/>
        <v>0.10205956809166956</v>
      </c>
      <c r="M36" s="29">
        <f t="shared" si="4"/>
        <v>2.8933377256147863</v>
      </c>
      <c r="N36" s="27">
        <v>66</v>
      </c>
      <c r="O36" s="27">
        <v>149.5</v>
      </c>
      <c r="P36" s="27">
        <f t="shared" si="5"/>
        <v>1.2773263537831165</v>
      </c>
      <c r="Q36" s="29">
        <f t="shared" si="6"/>
        <v>1.9353429602774492E-2</v>
      </c>
      <c r="R36" s="24"/>
    </row>
    <row r="37" spans="1:18" x14ac:dyDescent="0.25">
      <c r="A37" s="25">
        <v>2002</v>
      </c>
      <c r="B37" s="76">
        <v>5.2271007422027909</v>
      </c>
      <c r="C37" s="27">
        <v>5</v>
      </c>
      <c r="D37" s="26">
        <f t="shared" si="0"/>
        <v>4.965745705092651</v>
      </c>
      <c r="E37" s="27">
        <v>11.910544877832084</v>
      </c>
      <c r="F37" s="27">
        <f t="shared" si="1"/>
        <v>4.3742983343685715</v>
      </c>
      <c r="G37" s="27">
        <v>7</v>
      </c>
      <c r="H37" s="27">
        <f t="shared" si="7"/>
        <v>4.0680974509627719</v>
      </c>
      <c r="I37" s="27">
        <v>42</v>
      </c>
      <c r="J37" s="28">
        <f t="shared" si="2"/>
        <v>54.860320511747496</v>
      </c>
      <c r="K37" s="29">
        <f t="shared" si="8"/>
        <v>2.3594965215584076</v>
      </c>
      <c r="L37" s="29">
        <f t="shared" si="3"/>
        <v>0.10342998450666992</v>
      </c>
      <c r="M37" s="29">
        <f t="shared" si="4"/>
        <v>2.9321883457718387</v>
      </c>
      <c r="N37" s="27">
        <v>66</v>
      </c>
      <c r="O37" s="27">
        <v>149.5</v>
      </c>
      <c r="P37" s="27">
        <f t="shared" si="5"/>
        <v>1.294477798133387</v>
      </c>
      <c r="Q37" s="29">
        <f t="shared" si="6"/>
        <v>1.9613299971717985E-2</v>
      </c>
      <c r="R37" s="24"/>
    </row>
    <row r="38" spans="1:18" x14ac:dyDescent="0.25">
      <c r="A38" s="25">
        <v>2003</v>
      </c>
      <c r="B38" s="76">
        <v>5.171844491077243</v>
      </c>
      <c r="C38" s="27">
        <v>5</v>
      </c>
      <c r="D38" s="26">
        <f t="shared" si="0"/>
        <v>4.9132522665233811</v>
      </c>
      <c r="E38" s="27">
        <v>11.910544877832084</v>
      </c>
      <c r="F38" s="27">
        <f t="shared" si="1"/>
        <v>4.3280571503580116</v>
      </c>
      <c r="G38" s="27">
        <v>7</v>
      </c>
      <c r="H38" s="27">
        <f t="shared" si="7"/>
        <v>4.0250931498329505</v>
      </c>
      <c r="I38" s="27">
        <v>42</v>
      </c>
      <c r="J38" s="28">
        <f t="shared" si="2"/>
        <v>54.860320511747489</v>
      </c>
      <c r="K38" s="29">
        <f t="shared" si="8"/>
        <v>2.3345540269031115</v>
      </c>
      <c r="L38" s="29">
        <f t="shared" si="3"/>
        <v>0.10233661487794461</v>
      </c>
      <c r="M38" s="29">
        <f t="shared" ref="M38:M43" si="9">+L38*28.3495</f>
        <v>2.9011918634822909</v>
      </c>
      <c r="N38" s="27">
        <v>66</v>
      </c>
      <c r="O38" s="27">
        <v>149.5</v>
      </c>
      <c r="P38" s="27">
        <f t="shared" si="5"/>
        <v>1.2807937323734528</v>
      </c>
      <c r="Q38" s="29">
        <f t="shared" si="6"/>
        <v>1.9405965642022013E-2</v>
      </c>
      <c r="R38" s="24"/>
    </row>
    <row r="39" spans="1:18" x14ac:dyDescent="0.25">
      <c r="A39" s="25">
        <v>2004</v>
      </c>
      <c r="B39" s="76">
        <v>5.1459308158193675</v>
      </c>
      <c r="C39" s="27">
        <v>5</v>
      </c>
      <c r="D39" s="26">
        <f t="shared" si="0"/>
        <v>4.8886342750283989</v>
      </c>
      <c r="E39" s="27">
        <v>11.910544877832084</v>
      </c>
      <c r="F39" s="27">
        <f t="shared" si="1"/>
        <v>4.3063712957880602</v>
      </c>
      <c r="G39" s="27">
        <v>7</v>
      </c>
      <c r="H39" s="27">
        <f t="shared" si="7"/>
        <v>4.0049253050828959</v>
      </c>
      <c r="I39" s="27">
        <v>42</v>
      </c>
      <c r="J39" s="28">
        <f t="shared" si="2"/>
        <v>54.860320511747503</v>
      </c>
      <c r="K39" s="29">
        <f t="shared" si="8"/>
        <v>2.3228566769480796</v>
      </c>
      <c r="L39" s="29">
        <f t="shared" si="3"/>
        <v>0.10182385433197061</v>
      </c>
      <c r="M39" s="29">
        <f t="shared" si="9"/>
        <v>2.8866553583842007</v>
      </c>
      <c r="N39" s="27">
        <v>66</v>
      </c>
      <c r="O39" s="27">
        <v>149.5</v>
      </c>
      <c r="P39" s="27">
        <f t="shared" si="5"/>
        <v>1.2743762786177744</v>
      </c>
      <c r="Q39" s="29">
        <f t="shared" si="6"/>
        <v>1.9308731494208701E-2</v>
      </c>
      <c r="R39" s="24"/>
    </row>
    <row r="40" spans="1:18" x14ac:dyDescent="0.25">
      <c r="A40" s="25">
        <v>2005</v>
      </c>
      <c r="B40" s="76">
        <v>4.8261370542645379</v>
      </c>
      <c r="C40" s="27">
        <v>5</v>
      </c>
      <c r="D40" s="26">
        <f t="shared" si="0"/>
        <v>4.5848302015513109</v>
      </c>
      <c r="E40" s="27">
        <v>11.910544877832084</v>
      </c>
      <c r="F40" s="27">
        <f t="shared" si="1"/>
        <v>4.0387519428231426</v>
      </c>
      <c r="G40" s="27">
        <v>7</v>
      </c>
      <c r="H40" s="27">
        <f t="shared" si="7"/>
        <v>3.7560393068255227</v>
      </c>
      <c r="I40" s="27">
        <v>42</v>
      </c>
      <c r="J40" s="28">
        <f t="shared" si="2"/>
        <v>54.860320511747503</v>
      </c>
      <c r="K40" s="29">
        <f t="shared" si="8"/>
        <v>2.178502797958803</v>
      </c>
      <c r="L40" s="29">
        <f t="shared" si="3"/>
        <v>9.5496013061207807E-2</v>
      </c>
      <c r="M40" s="29">
        <f t="shared" si="9"/>
        <v>2.7072642222787104</v>
      </c>
      <c r="N40" s="27">
        <v>66</v>
      </c>
      <c r="O40" s="27">
        <v>149.5</v>
      </c>
      <c r="P40" s="27">
        <f t="shared" si="5"/>
        <v>1.1951801917752167</v>
      </c>
      <c r="Q40" s="29">
        <f t="shared" si="6"/>
        <v>1.8108790784472979E-2</v>
      </c>
      <c r="R40" s="24"/>
    </row>
    <row r="41" spans="1:18" x14ac:dyDescent="0.25">
      <c r="A41" s="19">
        <v>2006</v>
      </c>
      <c r="B41" s="70">
        <v>4.5812418517883984</v>
      </c>
      <c r="C41" s="21">
        <v>5</v>
      </c>
      <c r="D41" s="20">
        <f t="shared" si="0"/>
        <v>4.3521797591989788</v>
      </c>
      <c r="E41" s="21">
        <v>11.910544877832084</v>
      </c>
      <c r="F41" s="21">
        <f t="shared" si="1"/>
        <v>3.8338114358156599</v>
      </c>
      <c r="G41" s="21">
        <v>7</v>
      </c>
      <c r="H41" s="21">
        <f t="shared" si="7"/>
        <v>3.5654446353085638</v>
      </c>
      <c r="I41" s="21">
        <v>42</v>
      </c>
      <c r="J41" s="22">
        <f t="shared" si="2"/>
        <v>54.860320511747503</v>
      </c>
      <c r="K41" s="23">
        <f t="shared" si="8"/>
        <v>2.0679578884789667</v>
      </c>
      <c r="L41" s="23">
        <f t="shared" si="3"/>
        <v>9.0650208810036895E-2</v>
      </c>
      <c r="M41" s="23">
        <f t="shared" si="9"/>
        <v>2.5698880946601408</v>
      </c>
      <c r="N41" s="21">
        <v>66</v>
      </c>
      <c r="O41" s="21">
        <v>149.5</v>
      </c>
      <c r="P41" s="21">
        <f t="shared" si="5"/>
        <v>1.1345325367730388</v>
      </c>
      <c r="Q41" s="23">
        <f t="shared" si="6"/>
        <v>1.7189886920803619E-2</v>
      </c>
      <c r="R41" s="24"/>
    </row>
    <row r="42" spans="1:18" x14ac:dyDescent="0.25">
      <c r="A42" s="19">
        <v>2007</v>
      </c>
      <c r="B42" s="70">
        <v>4.4624572965389717</v>
      </c>
      <c r="C42" s="21">
        <v>5</v>
      </c>
      <c r="D42" s="20">
        <f t="shared" si="0"/>
        <v>4.239334431712023</v>
      </c>
      <c r="E42" s="21">
        <v>12.639767604616708</v>
      </c>
      <c r="F42" s="21">
        <f t="shared" si="1"/>
        <v>3.703492411561125</v>
      </c>
      <c r="G42" s="21">
        <v>7</v>
      </c>
      <c r="H42" s="21">
        <f t="shared" si="7"/>
        <v>3.4442479427518462</v>
      </c>
      <c r="I42" s="21">
        <v>42</v>
      </c>
      <c r="J42" s="22">
        <f t="shared" si="2"/>
        <v>55.233996113633737</v>
      </c>
      <c r="K42" s="23">
        <f t="shared" si="8"/>
        <v>1.9976638067960708</v>
      </c>
      <c r="L42" s="23">
        <f t="shared" si="3"/>
        <v>8.7568824407498996E-2</v>
      </c>
      <c r="M42" s="23">
        <f t="shared" si="9"/>
        <v>2.4825323875403926</v>
      </c>
      <c r="N42" s="21">
        <v>66</v>
      </c>
      <c r="O42" s="21">
        <v>149.5</v>
      </c>
      <c r="P42" s="21">
        <f t="shared" si="5"/>
        <v>1.0959674754358923</v>
      </c>
      <c r="Q42" s="23">
        <f t="shared" si="6"/>
        <v>1.6605567809634732E-2</v>
      </c>
      <c r="R42" s="24"/>
    </row>
    <row r="43" spans="1:18" x14ac:dyDescent="0.25">
      <c r="A43" s="19">
        <v>2008</v>
      </c>
      <c r="B43" s="70">
        <v>5.0809044755417343</v>
      </c>
      <c r="C43" s="21">
        <v>5</v>
      </c>
      <c r="D43" s="20">
        <f t="shared" si="0"/>
        <v>4.8268592517646471</v>
      </c>
      <c r="E43" s="21">
        <v>13.368990331401331</v>
      </c>
      <c r="F43" s="21">
        <f t="shared" si="1"/>
        <v>4.1815569050858805</v>
      </c>
      <c r="G43" s="21">
        <v>7</v>
      </c>
      <c r="H43" s="21">
        <f t="shared" si="7"/>
        <v>3.888847921729869</v>
      </c>
      <c r="I43" s="21">
        <v>42</v>
      </c>
      <c r="J43" s="22">
        <f t="shared" si="2"/>
        <v>55.607671715519992</v>
      </c>
      <c r="K43" s="23">
        <f t="shared" si="8"/>
        <v>2.255531794603324</v>
      </c>
      <c r="L43" s="23">
        <f t="shared" si="3"/>
        <v>9.8872626612748454E-2</v>
      </c>
      <c r="M43" s="23">
        <f t="shared" si="9"/>
        <v>2.8029895281581121</v>
      </c>
      <c r="N43" s="21">
        <v>66</v>
      </c>
      <c r="O43" s="21">
        <v>149.5</v>
      </c>
      <c r="P43" s="21">
        <f t="shared" si="5"/>
        <v>1.2374401930330126</v>
      </c>
      <c r="Q43" s="23">
        <f t="shared" si="6"/>
        <v>1.8749093833833524E-2</v>
      </c>
      <c r="R43" s="24"/>
    </row>
    <row r="44" spans="1:18" x14ac:dyDescent="0.25">
      <c r="A44" s="19">
        <v>2009</v>
      </c>
      <c r="B44" s="70">
        <v>4.4113549354177453</v>
      </c>
      <c r="C44" s="21">
        <v>5</v>
      </c>
      <c r="D44" s="20">
        <f t="shared" si="0"/>
        <v>4.1907871886468584</v>
      </c>
      <c r="E44" s="21">
        <v>14.098213058185955</v>
      </c>
      <c r="F44" s="21">
        <f t="shared" si="1"/>
        <v>3.5999610819762631</v>
      </c>
      <c r="G44" s="21">
        <v>7</v>
      </c>
      <c r="H44" s="21">
        <f t="shared" si="7"/>
        <v>3.3479638062379244</v>
      </c>
      <c r="I44" s="21">
        <v>42</v>
      </c>
      <c r="J44" s="22">
        <f t="shared" si="2"/>
        <v>55.981347317406225</v>
      </c>
      <c r="K44" s="23">
        <f t="shared" si="8"/>
        <v>1.9418190076179962</v>
      </c>
      <c r="L44" s="23">
        <f t="shared" si="3"/>
        <v>8.5120833210651892E-2</v>
      </c>
      <c r="M44" s="23">
        <f t="shared" ref="M44:M49" si="10">+L44*28.3495</f>
        <v>2.4131330611053756</v>
      </c>
      <c r="N44" s="21">
        <v>66</v>
      </c>
      <c r="O44" s="21">
        <v>149.5</v>
      </c>
      <c r="P44" s="21">
        <f t="shared" si="5"/>
        <v>1.0653296457053831</v>
      </c>
      <c r="Q44" s="23">
        <f t="shared" si="6"/>
        <v>1.6141358268263382E-2</v>
      </c>
      <c r="R44" s="24"/>
    </row>
    <row r="45" spans="1:18" x14ac:dyDescent="0.25">
      <c r="A45" s="19">
        <v>2010</v>
      </c>
      <c r="B45" s="70">
        <v>4.7272155546306758</v>
      </c>
      <c r="C45" s="21">
        <v>5</v>
      </c>
      <c r="D45" s="20">
        <f t="shared" si="0"/>
        <v>4.490854776899142</v>
      </c>
      <c r="E45" s="21">
        <v>14.827435784970579</v>
      </c>
      <c r="F45" s="21">
        <f t="shared" si="1"/>
        <v>3.8249761686581381</v>
      </c>
      <c r="G45" s="21">
        <v>7</v>
      </c>
      <c r="H45" s="21">
        <f t="shared" si="7"/>
        <v>3.5572278368520682</v>
      </c>
      <c r="I45" s="21">
        <v>42</v>
      </c>
      <c r="J45" s="22">
        <f t="shared" si="2"/>
        <v>56.355022919292473</v>
      </c>
      <c r="K45" s="23">
        <f t="shared" si="8"/>
        <v>2.0631921453741997</v>
      </c>
      <c r="L45" s="23">
        <f t="shared" si="3"/>
        <v>9.0441299523252583E-2</v>
      </c>
      <c r="M45" s="23">
        <f t="shared" si="10"/>
        <v>2.5639656208344492</v>
      </c>
      <c r="N45" s="21">
        <v>66</v>
      </c>
      <c r="O45" s="21">
        <v>149.5</v>
      </c>
      <c r="P45" s="21">
        <f t="shared" si="5"/>
        <v>1.1319179329436366</v>
      </c>
      <c r="Q45" s="23">
        <f t="shared" si="6"/>
        <v>1.715027171126722E-2</v>
      </c>
      <c r="R45" s="24"/>
    </row>
    <row r="46" spans="1:18" x14ac:dyDescent="0.25">
      <c r="A46" s="31">
        <v>2011</v>
      </c>
      <c r="B46" s="80">
        <v>4.4673570335755706</v>
      </c>
      <c r="C46" s="32">
        <v>5</v>
      </c>
      <c r="D46" s="33">
        <f t="shared" si="0"/>
        <v>4.2439891818967919</v>
      </c>
      <c r="E46" s="27">
        <v>15.556658511755202</v>
      </c>
      <c r="F46" s="32">
        <f t="shared" si="1"/>
        <v>3.5837662775932744</v>
      </c>
      <c r="G46" s="32">
        <v>7</v>
      </c>
      <c r="H46" s="27">
        <f t="shared" si="7"/>
        <v>3.332902638161745</v>
      </c>
      <c r="I46" s="32">
        <v>42</v>
      </c>
      <c r="J46" s="34">
        <f t="shared" si="2"/>
        <v>56.728698521178728</v>
      </c>
      <c r="K46" s="29">
        <f t="shared" si="8"/>
        <v>1.9330835301338121</v>
      </c>
      <c r="L46" s="35">
        <f t="shared" si="3"/>
        <v>8.4737908170249301E-2</v>
      </c>
      <c r="M46" s="35">
        <f t="shared" si="10"/>
        <v>2.4022773276724827</v>
      </c>
      <c r="N46" s="27">
        <v>66</v>
      </c>
      <c r="O46" s="27">
        <v>149.5</v>
      </c>
      <c r="P46" s="32">
        <f t="shared" si="5"/>
        <v>1.0605371480025676</v>
      </c>
      <c r="Q46" s="35">
        <f t="shared" si="6"/>
        <v>1.6068744666705569E-2</v>
      </c>
      <c r="R46" s="24"/>
    </row>
    <row r="47" spans="1:18" x14ac:dyDescent="0.25">
      <c r="A47" s="25">
        <v>2012</v>
      </c>
      <c r="B47" s="76">
        <v>3.8637273967033856</v>
      </c>
      <c r="C47" s="27">
        <v>5</v>
      </c>
      <c r="D47" s="26">
        <f t="shared" ref="D47:D56" si="11">+B47-B47*(C47/100)</f>
        <v>3.6705410268682162</v>
      </c>
      <c r="E47" s="27">
        <v>15.556658511755202</v>
      </c>
      <c r="F47" s="27">
        <f t="shared" ref="F47:F56" si="12">+(D47-D47*(E47)/100)</f>
        <v>3.0995274937844548</v>
      </c>
      <c r="G47" s="27">
        <v>7</v>
      </c>
      <c r="H47" s="27">
        <f t="shared" si="7"/>
        <v>2.8825605692195428</v>
      </c>
      <c r="I47" s="27">
        <v>42</v>
      </c>
      <c r="J47" s="28">
        <f t="shared" ref="J47:J56" si="13">100-(K47/B47*100)</f>
        <v>56.728698521178721</v>
      </c>
      <c r="K47" s="29">
        <f t="shared" si="8"/>
        <v>1.671885130147335</v>
      </c>
      <c r="L47" s="29">
        <f t="shared" ref="L47:L56" si="14">+(K47/365)*16</f>
        <v>7.3288115294129749E-2</v>
      </c>
      <c r="M47" s="29">
        <f t="shared" si="10"/>
        <v>2.0776814245309314</v>
      </c>
      <c r="N47" s="27">
        <v>66</v>
      </c>
      <c r="O47" s="27">
        <v>149.5</v>
      </c>
      <c r="P47" s="27">
        <f t="shared" ref="P47:P56" si="15">+Q47*N47</f>
        <v>0.9172372844083041</v>
      </c>
      <c r="Q47" s="29">
        <f t="shared" ref="Q47:Q56" si="16">+M47/O47</f>
        <v>1.3897534612247032E-2</v>
      </c>
      <c r="R47" s="24"/>
    </row>
    <row r="48" spans="1:18" x14ac:dyDescent="0.25">
      <c r="A48" s="25">
        <v>2013</v>
      </c>
      <c r="B48" s="76">
        <v>3.0171153724054989</v>
      </c>
      <c r="C48" s="27">
        <v>5</v>
      </c>
      <c r="D48" s="26">
        <f t="shared" si="11"/>
        <v>2.8662596037852239</v>
      </c>
      <c r="E48" s="27">
        <v>15.556658511755202</v>
      </c>
      <c r="F48" s="27">
        <f t="shared" si="12"/>
        <v>2.420365385163969</v>
      </c>
      <c r="G48" s="27">
        <v>7</v>
      </c>
      <c r="H48" s="27">
        <f t="shared" si="7"/>
        <v>2.2509398082024914</v>
      </c>
      <c r="I48" s="27">
        <v>42</v>
      </c>
      <c r="J48" s="28">
        <f t="shared" si="13"/>
        <v>56.728698521178714</v>
      </c>
      <c r="K48" s="29">
        <f t="shared" si="8"/>
        <v>1.3055450887574449</v>
      </c>
      <c r="L48" s="29">
        <f t="shared" si="14"/>
        <v>5.7229373753751006E-2</v>
      </c>
      <c r="M48" s="29">
        <f t="shared" si="10"/>
        <v>1.6224241312319641</v>
      </c>
      <c r="N48" s="27">
        <v>66</v>
      </c>
      <c r="O48" s="27">
        <v>149.5</v>
      </c>
      <c r="P48" s="27">
        <f t="shared" si="15"/>
        <v>0.7162541315137767</v>
      </c>
      <c r="Q48" s="29">
        <f t="shared" si="16"/>
        <v>1.0852335325966314E-2</v>
      </c>
      <c r="R48" s="24"/>
    </row>
    <row r="49" spans="1:18" x14ac:dyDescent="0.25">
      <c r="A49" s="25">
        <v>2014</v>
      </c>
      <c r="B49" s="76">
        <v>3.1527587290486849</v>
      </c>
      <c r="C49" s="27">
        <v>5</v>
      </c>
      <c r="D49" s="26">
        <f t="shared" si="11"/>
        <v>2.9951207925962509</v>
      </c>
      <c r="E49" s="27">
        <v>15.556658511755202</v>
      </c>
      <c r="F49" s="27">
        <f t="shared" si="12"/>
        <v>2.5291800788774763</v>
      </c>
      <c r="G49" s="27">
        <v>7</v>
      </c>
      <c r="H49" s="27">
        <f t="shared" si="7"/>
        <v>2.3521374733560529</v>
      </c>
      <c r="I49" s="27">
        <v>42</v>
      </c>
      <c r="J49" s="28">
        <f t="shared" si="13"/>
        <v>56.728698521178714</v>
      </c>
      <c r="K49" s="29">
        <f t="shared" si="8"/>
        <v>1.3642397345465107</v>
      </c>
      <c r="L49" s="29">
        <f t="shared" si="14"/>
        <v>5.9802289733545677E-2</v>
      </c>
      <c r="M49" s="29">
        <f t="shared" si="10"/>
        <v>1.695365012801153</v>
      </c>
      <c r="N49" s="27">
        <v>66</v>
      </c>
      <c r="O49" s="27">
        <v>149.5</v>
      </c>
      <c r="P49" s="27">
        <f t="shared" si="15"/>
        <v>0.74845545715636186</v>
      </c>
      <c r="Q49" s="29">
        <f t="shared" si="16"/>
        <v>1.1340234199338816E-2</v>
      </c>
      <c r="R49" s="24"/>
    </row>
    <row r="50" spans="1:18" x14ac:dyDescent="0.25">
      <c r="A50" s="31">
        <v>2015</v>
      </c>
      <c r="B50" s="80">
        <v>2.9110807944968413</v>
      </c>
      <c r="C50" s="32">
        <v>5</v>
      </c>
      <c r="D50" s="33">
        <f t="shared" si="11"/>
        <v>2.7655267547719991</v>
      </c>
      <c r="E50" s="27">
        <v>15.556658511755202</v>
      </c>
      <c r="F50" s="32">
        <f t="shared" si="12"/>
        <v>2.3353032014808934</v>
      </c>
      <c r="G50" s="32">
        <v>7</v>
      </c>
      <c r="H50" s="32">
        <f t="shared" si="7"/>
        <v>2.1718319773772308</v>
      </c>
      <c r="I50" s="32">
        <v>42</v>
      </c>
      <c r="J50" s="34">
        <f t="shared" si="13"/>
        <v>56.728698521178721</v>
      </c>
      <c r="K50" s="35">
        <f t="shared" si="8"/>
        <v>1.2596625468787939</v>
      </c>
      <c r="L50" s="35">
        <f t="shared" si="14"/>
        <v>5.5218084246741649E-2</v>
      </c>
      <c r="M50" s="35">
        <f>+L50*28.3495</f>
        <v>1.5654050793530023</v>
      </c>
      <c r="N50" s="32">
        <v>66</v>
      </c>
      <c r="O50" s="32">
        <v>149.5</v>
      </c>
      <c r="P50" s="32">
        <f t="shared" si="15"/>
        <v>0.69108184105216164</v>
      </c>
      <c r="Q50" s="35">
        <f t="shared" si="16"/>
        <v>1.0470936985638812E-2</v>
      </c>
      <c r="R50" s="24"/>
    </row>
    <row r="51" spans="1:18" x14ac:dyDescent="0.25">
      <c r="A51" s="36">
        <v>2016</v>
      </c>
      <c r="B51" s="83">
        <v>2.7334946852545903</v>
      </c>
      <c r="C51" s="38">
        <v>5</v>
      </c>
      <c r="D51" s="37">
        <f t="shared" si="11"/>
        <v>2.5968199509918608</v>
      </c>
      <c r="E51" s="38">
        <v>15.556658511755202</v>
      </c>
      <c r="F51" s="38">
        <f t="shared" si="12"/>
        <v>2.1928415390509284</v>
      </c>
      <c r="G51" s="38">
        <v>7</v>
      </c>
      <c r="H51" s="38">
        <f t="shared" si="7"/>
        <v>2.0393426313173633</v>
      </c>
      <c r="I51" s="38">
        <v>42</v>
      </c>
      <c r="J51" s="39">
        <f t="shared" si="13"/>
        <v>56.728698521178714</v>
      </c>
      <c r="K51" s="40">
        <f t="shared" si="8"/>
        <v>1.1828187261640708</v>
      </c>
      <c r="L51" s="40">
        <f t="shared" si="14"/>
        <v>5.1849587996233237E-2</v>
      </c>
      <c r="M51" s="40">
        <f>+L51*28.3495</f>
        <v>1.4699098948992142</v>
      </c>
      <c r="N51" s="38">
        <v>66</v>
      </c>
      <c r="O51" s="38">
        <v>149.5</v>
      </c>
      <c r="P51" s="38">
        <f t="shared" si="15"/>
        <v>0.64892343186186041</v>
      </c>
      <c r="Q51" s="40">
        <f t="shared" si="16"/>
        <v>9.8321732100281889E-3</v>
      </c>
      <c r="R51" s="24"/>
    </row>
    <row r="52" spans="1:18" x14ac:dyDescent="0.25">
      <c r="A52" s="41">
        <v>2017</v>
      </c>
      <c r="B52" s="86">
        <v>2.6637042652314906</v>
      </c>
      <c r="C52" s="43">
        <v>5</v>
      </c>
      <c r="D52" s="42">
        <f t="shared" si="11"/>
        <v>2.5305190519699159</v>
      </c>
      <c r="E52" s="43">
        <v>15.556658511755202</v>
      </c>
      <c r="F52" s="43">
        <f t="shared" si="12"/>
        <v>2.1368548444800508</v>
      </c>
      <c r="G52" s="43">
        <v>7</v>
      </c>
      <c r="H52" s="43">
        <f>F52-(F52*G52/100)</f>
        <v>1.9872750053664472</v>
      </c>
      <c r="I52" s="43">
        <v>42</v>
      </c>
      <c r="J52" s="45">
        <f t="shared" si="13"/>
        <v>56.728698521178728</v>
      </c>
      <c r="K52" s="47">
        <f>+H52-H52*I52/100</f>
        <v>1.1526195031125392</v>
      </c>
      <c r="L52" s="47">
        <f t="shared" si="14"/>
        <v>5.0525786437809937E-2</v>
      </c>
      <c r="M52" s="47">
        <f>+L52*28.3495</f>
        <v>1.4323807826186927</v>
      </c>
      <c r="N52" s="43">
        <v>66</v>
      </c>
      <c r="O52" s="43">
        <v>149.5</v>
      </c>
      <c r="P52" s="43">
        <f t="shared" si="15"/>
        <v>0.63235539567112864</v>
      </c>
      <c r="Q52" s="47">
        <f t="shared" si="16"/>
        <v>9.5811423586534637E-3</v>
      </c>
      <c r="R52" s="24"/>
    </row>
    <row r="53" spans="1:18" x14ac:dyDescent="0.25">
      <c r="A53" s="41">
        <v>2018</v>
      </c>
      <c r="B53" s="86">
        <v>2.1959642937555675</v>
      </c>
      <c r="C53" s="43">
        <v>5</v>
      </c>
      <c r="D53" s="42">
        <f t="shared" si="11"/>
        <v>2.0861660790677892</v>
      </c>
      <c r="E53" s="43">
        <v>15.556658511755202</v>
      </c>
      <c r="F53" s="43">
        <f t="shared" si="12"/>
        <v>1.7616283461591402</v>
      </c>
      <c r="G53" s="43">
        <v>7</v>
      </c>
      <c r="H53" s="43">
        <f>F53-(F53*G53/100)</f>
        <v>1.6383143619280003</v>
      </c>
      <c r="I53" s="43">
        <v>42</v>
      </c>
      <c r="J53" s="45">
        <f t="shared" si="13"/>
        <v>56.728698521178714</v>
      </c>
      <c r="K53" s="47">
        <f>+H53-H53*I53/100</f>
        <v>0.95022232991824018</v>
      </c>
      <c r="L53" s="47">
        <f t="shared" si="14"/>
        <v>4.1653581585457101E-2</v>
      </c>
      <c r="M53" s="47">
        <f>+L53*28.3495</f>
        <v>1.1808582111569161</v>
      </c>
      <c r="N53" s="43">
        <v>66</v>
      </c>
      <c r="O53" s="43">
        <v>149.5</v>
      </c>
      <c r="P53" s="43">
        <f t="shared" si="15"/>
        <v>0.52131533067796965</v>
      </c>
      <c r="Q53" s="47">
        <f t="shared" si="16"/>
        <v>7.8987171314843889E-3</v>
      </c>
      <c r="R53" s="24"/>
    </row>
    <row r="54" spans="1:18" ht="13.2" customHeight="1" x14ac:dyDescent="0.25">
      <c r="A54" s="41">
        <v>2019</v>
      </c>
      <c r="B54" s="86">
        <v>2.0783826064753317</v>
      </c>
      <c r="C54" s="43">
        <v>5</v>
      </c>
      <c r="D54" s="42">
        <f t="shared" si="11"/>
        <v>1.9744634761515651</v>
      </c>
      <c r="E54" s="43">
        <v>15.556658511755202</v>
      </c>
      <c r="F54" s="43">
        <f t="shared" si="12"/>
        <v>1.667302935727335</v>
      </c>
      <c r="G54" s="43">
        <v>7</v>
      </c>
      <c r="H54" s="43">
        <f>F54-(F54*G54/100)</f>
        <v>1.5505917302264216</v>
      </c>
      <c r="I54" s="43">
        <v>42</v>
      </c>
      <c r="J54" s="45">
        <f t="shared" si="13"/>
        <v>56.728698521178714</v>
      </c>
      <c r="K54" s="47">
        <f>+H54-H54*I54/100</f>
        <v>0.89934320353132458</v>
      </c>
      <c r="L54" s="47">
        <f t="shared" si="14"/>
        <v>3.9423263716441628E-2</v>
      </c>
      <c r="M54" s="47">
        <f>+L54*28.3495</f>
        <v>1.1176298147292618</v>
      </c>
      <c r="N54" s="43">
        <v>66</v>
      </c>
      <c r="O54" s="43">
        <v>149.5</v>
      </c>
      <c r="P54" s="43">
        <f t="shared" si="15"/>
        <v>0.49340179111793497</v>
      </c>
      <c r="Q54" s="47">
        <f t="shared" si="16"/>
        <v>7.4757847139081054E-3</v>
      </c>
      <c r="R54" s="24"/>
    </row>
    <row r="55" spans="1:18" ht="13.2" customHeight="1" x14ac:dyDescent="0.25">
      <c r="A55" s="41">
        <v>2020</v>
      </c>
      <c r="B55" s="86">
        <v>2.3627643831724505</v>
      </c>
      <c r="C55" s="43">
        <v>5</v>
      </c>
      <c r="D55" s="42">
        <f t="shared" si="11"/>
        <v>2.2446261640138281</v>
      </c>
      <c r="E55" s="43">
        <v>15.556658511755202</v>
      </c>
      <c r="F55" s="43">
        <f t="shared" si="12"/>
        <v>1.8954373368126867</v>
      </c>
      <c r="G55" s="43">
        <v>7</v>
      </c>
      <c r="H55" s="43">
        <f t="shared" ref="H55:H56" si="17">F55-(F55*G55/100)</f>
        <v>1.7627567232357986</v>
      </c>
      <c r="I55" s="43">
        <v>42</v>
      </c>
      <c r="J55" s="45">
        <f t="shared" si="13"/>
        <v>56.728698521178714</v>
      </c>
      <c r="K55" s="47">
        <f t="shared" ref="K55:K56" si="18">+H55-H55*I55/100</f>
        <v>1.0223988994767632</v>
      </c>
      <c r="L55" s="47">
        <f t="shared" si="14"/>
        <v>4.4817486004460852E-2</v>
      </c>
      <c r="M55" s="47">
        <f t="shared" ref="M55:M56" si="19">+L55*28.3495</f>
        <v>1.2705533194834628</v>
      </c>
      <c r="N55" s="43">
        <v>66</v>
      </c>
      <c r="O55" s="43">
        <v>149.5</v>
      </c>
      <c r="P55" s="43">
        <f t="shared" si="15"/>
        <v>0.56091317114320094</v>
      </c>
      <c r="Q55" s="47">
        <f t="shared" si="16"/>
        <v>8.4986844112606204E-3</v>
      </c>
      <c r="R55" s="24"/>
    </row>
    <row r="56" spans="1:18" ht="13.8" customHeight="1" thickBot="1" x14ac:dyDescent="0.3">
      <c r="A56" s="155">
        <v>2021</v>
      </c>
      <c r="B56" s="162">
        <v>2.3745479782333097</v>
      </c>
      <c r="C56" s="145">
        <v>5</v>
      </c>
      <c r="D56" s="133">
        <f t="shared" si="11"/>
        <v>2.2558205793216444</v>
      </c>
      <c r="E56" s="145">
        <v>15.556658511755202</v>
      </c>
      <c r="F56" s="134">
        <f t="shared" si="12"/>
        <v>1.9048902751586783</v>
      </c>
      <c r="G56" s="145">
        <v>7</v>
      </c>
      <c r="H56" s="134">
        <f t="shared" si="17"/>
        <v>1.7715479558975709</v>
      </c>
      <c r="I56" s="145">
        <v>42</v>
      </c>
      <c r="J56" s="135">
        <f t="shared" si="13"/>
        <v>56.728698521178714</v>
      </c>
      <c r="K56" s="136">
        <f t="shared" si="18"/>
        <v>1.0274978144205911</v>
      </c>
      <c r="L56" s="136">
        <f t="shared" si="14"/>
        <v>4.5041000084190291E-2</v>
      </c>
      <c r="M56" s="136">
        <f t="shared" si="19"/>
        <v>1.2768898318867525</v>
      </c>
      <c r="N56" s="145">
        <v>66</v>
      </c>
      <c r="O56" s="134">
        <v>149.5</v>
      </c>
      <c r="P56" s="134">
        <f t="shared" si="15"/>
        <v>0.56371056123428542</v>
      </c>
      <c r="Q56" s="136">
        <f t="shared" si="16"/>
        <v>8.5410691096103851E-3</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127</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1.9225014594135859</v>
      </c>
      <c r="C5" s="21">
        <v>5</v>
      </c>
      <c r="D5" s="20">
        <f t="shared" ref="D5:D46" si="0">+B5-B5*(C5/100)</f>
        <v>1.8263763864429066</v>
      </c>
      <c r="E5" s="21">
        <v>17.578948639861824</v>
      </c>
      <c r="F5" s="21">
        <f t="shared" ref="F5:F46" si="1">+(D5-D5*(E5)/100)</f>
        <v>1.5053186194995436</v>
      </c>
      <c r="G5" s="21">
        <v>10</v>
      </c>
      <c r="H5" s="21">
        <f>F5-(F5*G5/100)</f>
        <v>1.3547867575495891</v>
      </c>
      <c r="I5" s="21">
        <v>20</v>
      </c>
      <c r="J5" s="22">
        <f t="shared" ref="J5:J46" si="2">100-(K5/B5*100)</f>
        <v>37.36000096629499</v>
      </c>
      <c r="K5" s="23">
        <f>+F5-F5*I5/100</f>
        <v>1.2042548955996348</v>
      </c>
      <c r="L5" s="23">
        <f t="shared" ref="L5:L46" si="3">+(K5/365)*16</f>
        <v>5.2789255697518238E-2</v>
      </c>
      <c r="M5" s="23">
        <f t="shared" ref="M5:M37" si="4">+L5*28.3495</f>
        <v>1.4965490043967933</v>
      </c>
      <c r="N5" s="21">
        <v>90.5</v>
      </c>
      <c r="O5" s="21">
        <v>159</v>
      </c>
      <c r="P5" s="21">
        <f t="shared" ref="P5:P46" si="5">+Q5*N5</f>
        <v>0.85180933898056477</v>
      </c>
      <c r="Q5" s="23">
        <f t="shared" ref="Q5:Q46" si="6">+M5/O5</f>
        <v>9.4122578892880081E-3</v>
      </c>
      <c r="R5" s="24"/>
    </row>
    <row r="6" spans="1:22" x14ac:dyDescent="0.25">
      <c r="A6" s="25">
        <v>1971</v>
      </c>
      <c r="B6" s="76">
        <v>2.5655555878449725</v>
      </c>
      <c r="C6" s="27">
        <v>5</v>
      </c>
      <c r="D6" s="26">
        <f t="shared" si="0"/>
        <v>2.4372778084527238</v>
      </c>
      <c r="E6" s="27">
        <v>17.578948639861824</v>
      </c>
      <c r="F6" s="27">
        <f t="shared" si="1"/>
        <v>2.0088299942940697</v>
      </c>
      <c r="G6" s="27">
        <v>10</v>
      </c>
      <c r="H6" s="27">
        <f t="shared" ref="H6:H51" si="7">F6-(F6*G6/100)</f>
        <v>1.8079469948646627</v>
      </c>
      <c r="I6" s="27">
        <v>20</v>
      </c>
      <c r="J6" s="28">
        <f t="shared" si="2"/>
        <v>37.36000096629499</v>
      </c>
      <c r="K6" s="29">
        <f t="shared" ref="K6:K51" si="8">+F6-F6*I6/100</f>
        <v>1.6070639954352557</v>
      </c>
      <c r="L6" s="29">
        <f t="shared" si="3"/>
        <v>7.0446640895792029E-2</v>
      </c>
      <c r="M6" s="29">
        <f t="shared" si="4"/>
        <v>1.9971270460752562</v>
      </c>
      <c r="N6" s="27">
        <v>90.5</v>
      </c>
      <c r="O6" s="27">
        <v>159</v>
      </c>
      <c r="P6" s="27">
        <f t="shared" si="5"/>
        <v>1.1367295450931489</v>
      </c>
      <c r="Q6" s="29">
        <f t="shared" si="6"/>
        <v>1.2560547459592807E-2</v>
      </c>
      <c r="R6" s="24"/>
    </row>
    <row r="7" spans="1:22" x14ac:dyDescent="0.25">
      <c r="A7" s="25">
        <v>1972</v>
      </c>
      <c r="B7" s="76">
        <v>2.3071363268666505</v>
      </c>
      <c r="C7" s="27">
        <v>5</v>
      </c>
      <c r="D7" s="26">
        <f t="shared" si="0"/>
        <v>2.1917795105233178</v>
      </c>
      <c r="E7" s="27">
        <v>17.578948639861824</v>
      </c>
      <c r="F7" s="27">
        <f t="shared" si="1"/>
        <v>1.8064877160694088</v>
      </c>
      <c r="G7" s="27">
        <v>10</v>
      </c>
      <c r="H7" s="27">
        <f t="shared" si="7"/>
        <v>1.6258389444624679</v>
      </c>
      <c r="I7" s="27">
        <v>20</v>
      </c>
      <c r="J7" s="28">
        <f t="shared" si="2"/>
        <v>37.36000096629499</v>
      </c>
      <c r="K7" s="29">
        <f t="shared" si="8"/>
        <v>1.445190172855527</v>
      </c>
      <c r="L7" s="29">
        <f t="shared" si="3"/>
        <v>6.3350802097776521E-2</v>
      </c>
      <c r="M7" s="29">
        <f t="shared" si="4"/>
        <v>1.7959635640709155</v>
      </c>
      <c r="N7" s="27">
        <v>90.5</v>
      </c>
      <c r="O7" s="27">
        <v>159</v>
      </c>
      <c r="P7" s="27">
        <f t="shared" si="5"/>
        <v>1.0222308336378483</v>
      </c>
      <c r="Q7" s="29">
        <f t="shared" si="6"/>
        <v>1.1295368327490035E-2</v>
      </c>
      <c r="R7" s="24"/>
    </row>
    <row r="8" spans="1:22" x14ac:dyDescent="0.25">
      <c r="A8" s="25">
        <v>1973</v>
      </c>
      <c r="B8" s="76">
        <v>2.5907055003910231</v>
      </c>
      <c r="C8" s="27">
        <v>5</v>
      </c>
      <c r="D8" s="26">
        <f t="shared" si="0"/>
        <v>2.4611702253714718</v>
      </c>
      <c r="E8" s="27">
        <v>17.578948639861824</v>
      </c>
      <c r="F8" s="27">
        <f t="shared" si="1"/>
        <v>2.0285223755138491</v>
      </c>
      <c r="G8" s="27">
        <v>10</v>
      </c>
      <c r="H8" s="27">
        <f t="shared" si="7"/>
        <v>1.8256701379624642</v>
      </c>
      <c r="I8" s="27">
        <v>20</v>
      </c>
      <c r="J8" s="28">
        <f t="shared" si="2"/>
        <v>37.36000096629499</v>
      </c>
      <c r="K8" s="29">
        <f t="shared" si="8"/>
        <v>1.6228179004110792</v>
      </c>
      <c r="L8" s="29">
        <f t="shared" si="3"/>
        <v>7.1137223031718544E-2</v>
      </c>
      <c r="M8" s="29">
        <f t="shared" si="4"/>
        <v>2.0167047043377049</v>
      </c>
      <c r="N8" s="27">
        <v>90.5</v>
      </c>
      <c r="O8" s="27">
        <v>159</v>
      </c>
      <c r="P8" s="27">
        <f t="shared" si="5"/>
        <v>1.1478728034123415</v>
      </c>
      <c r="Q8" s="29">
        <f t="shared" si="6"/>
        <v>1.268367738577173E-2</v>
      </c>
      <c r="R8" s="24"/>
    </row>
    <row r="9" spans="1:22" x14ac:dyDescent="0.25">
      <c r="A9" s="25">
        <v>1974</v>
      </c>
      <c r="B9" s="76">
        <v>2.5087821464129396</v>
      </c>
      <c r="C9" s="27">
        <v>5</v>
      </c>
      <c r="D9" s="26">
        <f t="shared" si="0"/>
        <v>2.3833430390922925</v>
      </c>
      <c r="E9" s="27">
        <v>17.578948639861824</v>
      </c>
      <c r="F9" s="27">
        <f t="shared" si="1"/>
        <v>1.9643763903385365</v>
      </c>
      <c r="G9" s="27">
        <v>10</v>
      </c>
      <c r="H9" s="27">
        <f t="shared" si="7"/>
        <v>1.7679387513046829</v>
      </c>
      <c r="I9" s="27">
        <v>20</v>
      </c>
      <c r="J9" s="28">
        <f t="shared" si="2"/>
        <v>37.36000096629499</v>
      </c>
      <c r="K9" s="29">
        <f t="shared" si="8"/>
        <v>1.5715011122708291</v>
      </c>
      <c r="L9" s="29">
        <f t="shared" si="3"/>
        <v>6.8887719989954146E-2</v>
      </c>
      <c r="M9" s="29">
        <f t="shared" si="4"/>
        <v>1.952932417855205</v>
      </c>
      <c r="N9" s="27">
        <v>90.5</v>
      </c>
      <c r="O9" s="27">
        <v>159</v>
      </c>
      <c r="P9" s="27">
        <f t="shared" si="5"/>
        <v>1.1115747409804781</v>
      </c>
      <c r="Q9" s="29">
        <f t="shared" si="6"/>
        <v>1.228259382298871E-2</v>
      </c>
      <c r="R9" s="24"/>
    </row>
    <row r="10" spans="1:22" x14ac:dyDescent="0.25">
      <c r="A10" s="25">
        <v>1975</v>
      </c>
      <c r="B10" s="76">
        <v>2.7655387077713316</v>
      </c>
      <c r="C10" s="27">
        <v>5</v>
      </c>
      <c r="D10" s="26">
        <f t="shared" si="0"/>
        <v>2.6272617723827651</v>
      </c>
      <c r="E10" s="27">
        <v>17.578948639861824</v>
      </c>
      <c r="F10" s="27">
        <f t="shared" si="1"/>
        <v>2.1654167747808755</v>
      </c>
      <c r="G10" s="27">
        <v>10</v>
      </c>
      <c r="H10" s="27">
        <f t="shared" si="7"/>
        <v>1.948875097302788</v>
      </c>
      <c r="I10" s="27">
        <v>20</v>
      </c>
      <c r="J10" s="28">
        <f t="shared" si="2"/>
        <v>37.360000966294983</v>
      </c>
      <c r="K10" s="29">
        <f t="shared" si="8"/>
        <v>1.7323334198247005</v>
      </c>
      <c r="L10" s="29">
        <f t="shared" si="3"/>
        <v>7.5937903334781384E-2</v>
      </c>
      <c r="M10" s="29">
        <f t="shared" si="4"/>
        <v>2.1528015905893847</v>
      </c>
      <c r="N10" s="27">
        <v>90.5</v>
      </c>
      <c r="O10" s="27">
        <v>159</v>
      </c>
      <c r="P10" s="27">
        <f t="shared" si="5"/>
        <v>1.2253367543920712</v>
      </c>
      <c r="Q10" s="29">
        <f t="shared" si="6"/>
        <v>1.3539632645216257E-2</v>
      </c>
      <c r="R10" s="24"/>
    </row>
    <row r="11" spans="1:22" x14ac:dyDescent="0.25">
      <c r="A11" s="19">
        <v>1976</v>
      </c>
      <c r="B11" s="70">
        <v>2.8503650475598237</v>
      </c>
      <c r="C11" s="21">
        <v>5</v>
      </c>
      <c r="D11" s="20">
        <f t="shared" si="0"/>
        <v>2.7078467951818324</v>
      </c>
      <c r="E11" s="21">
        <v>17.578948639861824</v>
      </c>
      <c r="F11" s="21">
        <f t="shared" si="1"/>
        <v>2.2318357978106738</v>
      </c>
      <c r="G11" s="21">
        <v>10</v>
      </c>
      <c r="H11" s="21">
        <f t="shared" si="7"/>
        <v>2.0086522180296065</v>
      </c>
      <c r="I11" s="21">
        <v>20</v>
      </c>
      <c r="J11" s="22">
        <f t="shared" si="2"/>
        <v>37.36000096629499</v>
      </c>
      <c r="K11" s="23">
        <f t="shared" si="8"/>
        <v>1.785468638248539</v>
      </c>
      <c r="L11" s="23">
        <f t="shared" si="3"/>
        <v>7.8267118388977056E-2</v>
      </c>
      <c r="M11" s="23">
        <f t="shared" si="4"/>
        <v>2.2188336727683051</v>
      </c>
      <c r="N11" s="21">
        <v>90.5</v>
      </c>
      <c r="O11" s="21">
        <v>159</v>
      </c>
      <c r="P11" s="21">
        <f t="shared" si="5"/>
        <v>1.2629210527391925</v>
      </c>
      <c r="Q11" s="23">
        <f t="shared" si="6"/>
        <v>1.3954928759549089E-2</v>
      </c>
      <c r="R11" s="24"/>
    </row>
    <row r="12" spans="1:22" x14ac:dyDescent="0.25">
      <c r="A12" s="19">
        <v>1977</v>
      </c>
      <c r="B12" s="70">
        <v>2.3930212292236024</v>
      </c>
      <c r="C12" s="21">
        <v>5</v>
      </c>
      <c r="D12" s="20">
        <f t="shared" si="0"/>
        <v>2.2733701677624221</v>
      </c>
      <c r="E12" s="21">
        <v>17.578948639861824</v>
      </c>
      <c r="F12" s="21">
        <f t="shared" si="1"/>
        <v>1.8737355935775253</v>
      </c>
      <c r="G12" s="21">
        <v>10</v>
      </c>
      <c r="H12" s="21">
        <f t="shared" si="7"/>
        <v>1.6863620342197727</v>
      </c>
      <c r="I12" s="21">
        <v>20</v>
      </c>
      <c r="J12" s="22">
        <f t="shared" si="2"/>
        <v>37.36000096629499</v>
      </c>
      <c r="K12" s="23">
        <f t="shared" si="8"/>
        <v>1.4989884748620201</v>
      </c>
      <c r="L12" s="23">
        <f t="shared" si="3"/>
        <v>6.5709083829567999E-2</v>
      </c>
      <c r="M12" s="23">
        <f t="shared" si="4"/>
        <v>1.8628196720263379</v>
      </c>
      <c r="N12" s="21">
        <v>90.5</v>
      </c>
      <c r="O12" s="21">
        <v>159</v>
      </c>
      <c r="P12" s="21">
        <f t="shared" si="5"/>
        <v>1.0602841529458087</v>
      </c>
      <c r="Q12" s="23">
        <f t="shared" si="6"/>
        <v>1.1715846993876339E-2</v>
      </c>
      <c r="R12" s="24"/>
    </row>
    <row r="13" spans="1:22" x14ac:dyDescent="0.25">
      <c r="A13" s="19">
        <v>1978</v>
      </c>
      <c r="B13" s="70">
        <v>2.3094948911173616</v>
      </c>
      <c r="C13" s="21">
        <v>5</v>
      </c>
      <c r="D13" s="20">
        <f t="shared" si="0"/>
        <v>2.1940201465614937</v>
      </c>
      <c r="E13" s="21">
        <v>17.578948639861824</v>
      </c>
      <c r="F13" s="21">
        <f t="shared" si="1"/>
        <v>1.8083344718492276</v>
      </c>
      <c r="G13" s="21">
        <v>10</v>
      </c>
      <c r="H13" s="21">
        <f t="shared" si="7"/>
        <v>1.6275010246643049</v>
      </c>
      <c r="I13" s="21">
        <v>20</v>
      </c>
      <c r="J13" s="22">
        <f t="shared" si="2"/>
        <v>37.360000966294983</v>
      </c>
      <c r="K13" s="23">
        <f t="shared" si="8"/>
        <v>1.446667577479382</v>
      </c>
      <c r="L13" s="23">
        <f t="shared" si="3"/>
        <v>6.3415565040192093E-2</v>
      </c>
      <c r="M13" s="23">
        <f t="shared" si="4"/>
        <v>1.7977995611069257</v>
      </c>
      <c r="N13" s="21">
        <v>90.5</v>
      </c>
      <c r="O13" s="21">
        <v>159</v>
      </c>
      <c r="P13" s="21">
        <f t="shared" si="5"/>
        <v>1.0232758508187219</v>
      </c>
      <c r="Q13" s="23">
        <f t="shared" si="6"/>
        <v>1.1306915478659911E-2</v>
      </c>
      <c r="R13" s="24"/>
    </row>
    <row r="14" spans="1:22" x14ac:dyDescent="0.25">
      <c r="A14" s="19">
        <v>1979</v>
      </c>
      <c r="B14" s="70">
        <v>2.3080874634266189</v>
      </c>
      <c r="C14" s="21">
        <v>5</v>
      </c>
      <c r="D14" s="20">
        <f t="shared" si="0"/>
        <v>2.1926830902552878</v>
      </c>
      <c r="E14" s="21">
        <v>17.578948639861824</v>
      </c>
      <c r="F14" s="21">
        <f t="shared" si="1"/>
        <v>1.8072324559843758</v>
      </c>
      <c r="G14" s="21">
        <v>10</v>
      </c>
      <c r="H14" s="21">
        <f t="shared" si="7"/>
        <v>1.6265092103859382</v>
      </c>
      <c r="I14" s="21">
        <v>20</v>
      </c>
      <c r="J14" s="22">
        <f t="shared" si="2"/>
        <v>37.360000966294983</v>
      </c>
      <c r="K14" s="23">
        <f t="shared" si="8"/>
        <v>1.4457859647875007</v>
      </c>
      <c r="L14" s="23">
        <f t="shared" si="3"/>
        <v>6.3376919004383594E-2</v>
      </c>
      <c r="M14" s="23">
        <f t="shared" si="4"/>
        <v>1.7967039653147727</v>
      </c>
      <c r="N14" s="21">
        <v>90.5</v>
      </c>
      <c r="O14" s="21">
        <v>159</v>
      </c>
      <c r="P14" s="21">
        <f t="shared" si="5"/>
        <v>1.0226522569873393</v>
      </c>
      <c r="Q14" s="23">
        <f t="shared" si="6"/>
        <v>1.1300024939086621E-2</v>
      </c>
      <c r="R14" s="24"/>
    </row>
    <row r="15" spans="1:22" x14ac:dyDescent="0.25">
      <c r="A15" s="19">
        <v>1980</v>
      </c>
      <c r="B15" s="70">
        <v>2.6407478880640847</v>
      </c>
      <c r="C15" s="21">
        <v>5</v>
      </c>
      <c r="D15" s="20">
        <f t="shared" si="0"/>
        <v>2.5087104936608804</v>
      </c>
      <c r="E15" s="21">
        <v>17.578948639861824</v>
      </c>
      <c r="F15" s="21">
        <f t="shared" si="1"/>
        <v>2.0677055644574103</v>
      </c>
      <c r="G15" s="21">
        <v>10</v>
      </c>
      <c r="H15" s="21">
        <f t="shared" si="7"/>
        <v>1.8609350080116691</v>
      </c>
      <c r="I15" s="21">
        <v>20</v>
      </c>
      <c r="J15" s="22">
        <f t="shared" si="2"/>
        <v>37.360000966294983</v>
      </c>
      <c r="K15" s="23">
        <f t="shared" si="8"/>
        <v>1.6541644515659282</v>
      </c>
      <c r="L15" s="23">
        <f t="shared" si="3"/>
        <v>7.2511318424807805E-2</v>
      </c>
      <c r="M15" s="23">
        <f t="shared" si="4"/>
        <v>2.055659621684089</v>
      </c>
      <c r="N15" s="21">
        <v>90.5</v>
      </c>
      <c r="O15" s="21">
        <v>159</v>
      </c>
      <c r="P15" s="21">
        <f t="shared" si="5"/>
        <v>1.1700452563673589</v>
      </c>
      <c r="Q15" s="23">
        <f t="shared" si="6"/>
        <v>1.2928676865937667E-2</v>
      </c>
      <c r="R15" s="24"/>
    </row>
    <row r="16" spans="1:22" x14ac:dyDescent="0.25">
      <c r="A16" s="25">
        <v>1981</v>
      </c>
      <c r="B16" s="76">
        <v>2.8510026775925255</v>
      </c>
      <c r="C16" s="27">
        <v>5</v>
      </c>
      <c r="D16" s="26">
        <f t="shared" si="0"/>
        <v>2.708452543712899</v>
      </c>
      <c r="E16" s="27">
        <v>17.578948639861824</v>
      </c>
      <c r="F16" s="27">
        <f t="shared" si="1"/>
        <v>2.2323350621185774</v>
      </c>
      <c r="G16" s="27">
        <v>10</v>
      </c>
      <c r="H16" s="27">
        <f t="shared" si="7"/>
        <v>2.0091015559067196</v>
      </c>
      <c r="I16" s="27">
        <v>20</v>
      </c>
      <c r="J16" s="28">
        <f t="shared" si="2"/>
        <v>37.36000096629499</v>
      </c>
      <c r="K16" s="29">
        <f t="shared" si="8"/>
        <v>1.7858680496948618</v>
      </c>
      <c r="L16" s="29">
        <f t="shared" si="3"/>
        <v>7.8284626835939147E-2</v>
      </c>
      <c r="M16" s="29">
        <f t="shared" si="4"/>
        <v>2.2193300284854569</v>
      </c>
      <c r="N16" s="27">
        <v>90.5</v>
      </c>
      <c r="O16" s="27">
        <v>159</v>
      </c>
      <c r="P16" s="27">
        <f t="shared" si="5"/>
        <v>1.2632035696725399</v>
      </c>
      <c r="Q16" s="29">
        <f t="shared" si="6"/>
        <v>1.3958050493619225E-2</v>
      </c>
      <c r="R16" s="24"/>
    </row>
    <row r="17" spans="1:18" x14ac:dyDescent="0.25">
      <c r="A17" s="25">
        <v>1982</v>
      </c>
      <c r="B17" s="76">
        <v>2.8725065648022774</v>
      </c>
      <c r="C17" s="27">
        <v>5</v>
      </c>
      <c r="D17" s="26">
        <f t="shared" si="0"/>
        <v>2.7288812365621635</v>
      </c>
      <c r="E17" s="27">
        <v>17.578948639861824</v>
      </c>
      <c r="F17" s="27">
        <f t="shared" si="1"/>
        <v>2.2491726055440746</v>
      </c>
      <c r="G17" s="27">
        <v>10</v>
      </c>
      <c r="H17" s="27">
        <f t="shared" si="7"/>
        <v>2.0242553449896672</v>
      </c>
      <c r="I17" s="27">
        <v>20</v>
      </c>
      <c r="J17" s="28">
        <f t="shared" si="2"/>
        <v>37.360000966294983</v>
      </c>
      <c r="K17" s="29">
        <f t="shared" si="8"/>
        <v>1.7993380844352598</v>
      </c>
      <c r="L17" s="29">
        <f t="shared" si="3"/>
        <v>7.8875094112230565E-2</v>
      </c>
      <c r="M17" s="29">
        <f t="shared" si="4"/>
        <v>2.2360694805346801</v>
      </c>
      <c r="N17" s="27">
        <v>90.5</v>
      </c>
      <c r="O17" s="27">
        <v>159</v>
      </c>
      <c r="P17" s="27">
        <f t="shared" si="5"/>
        <v>1.2727313709961545</v>
      </c>
      <c r="Q17" s="29">
        <f t="shared" si="6"/>
        <v>1.406333006625585E-2</v>
      </c>
      <c r="R17" s="24"/>
    </row>
    <row r="18" spans="1:18" x14ac:dyDescent="0.25">
      <c r="A18" s="25">
        <v>1983</v>
      </c>
      <c r="B18" s="76">
        <v>3.0160036344622454</v>
      </c>
      <c r="C18" s="27">
        <v>5</v>
      </c>
      <c r="D18" s="26">
        <f t="shared" si="0"/>
        <v>2.865203452739133</v>
      </c>
      <c r="E18" s="27">
        <v>17.578948639861824</v>
      </c>
      <c r="F18" s="27">
        <f t="shared" si="1"/>
        <v>2.3615308093545733</v>
      </c>
      <c r="G18" s="27">
        <v>10</v>
      </c>
      <c r="H18" s="27">
        <f t="shared" si="7"/>
        <v>2.125377728419116</v>
      </c>
      <c r="I18" s="27">
        <v>20</v>
      </c>
      <c r="J18" s="28">
        <f t="shared" si="2"/>
        <v>37.360000966294983</v>
      </c>
      <c r="K18" s="29">
        <f t="shared" si="8"/>
        <v>1.8892246474836587</v>
      </c>
      <c r="L18" s="29">
        <f t="shared" si="3"/>
        <v>8.2815327012982304E-2</v>
      </c>
      <c r="M18" s="29">
        <f t="shared" si="4"/>
        <v>2.3477731131545418</v>
      </c>
      <c r="N18" s="27">
        <v>90.5</v>
      </c>
      <c r="O18" s="27">
        <v>159</v>
      </c>
      <c r="P18" s="27">
        <f t="shared" si="5"/>
        <v>1.3363111115753838</v>
      </c>
      <c r="Q18" s="29">
        <f t="shared" si="6"/>
        <v>1.4765868636192087E-2</v>
      </c>
      <c r="R18" s="24"/>
    </row>
    <row r="19" spans="1:18" x14ac:dyDescent="0.25">
      <c r="A19" s="25">
        <v>1984</v>
      </c>
      <c r="B19" s="76">
        <v>2.5638846995348055</v>
      </c>
      <c r="C19" s="27">
        <v>5</v>
      </c>
      <c r="D19" s="26">
        <f t="shared" si="0"/>
        <v>2.435690464558065</v>
      </c>
      <c r="E19" s="27">
        <v>17.578948639861824</v>
      </c>
      <c r="F19" s="27">
        <f t="shared" si="1"/>
        <v>2.0075216887673908</v>
      </c>
      <c r="G19" s="27">
        <v>10</v>
      </c>
      <c r="H19" s="27">
        <f t="shared" si="7"/>
        <v>1.8067695198906517</v>
      </c>
      <c r="I19" s="27">
        <v>20</v>
      </c>
      <c r="J19" s="28">
        <f t="shared" si="2"/>
        <v>37.36000096629499</v>
      </c>
      <c r="K19" s="29">
        <f t="shared" si="8"/>
        <v>1.6060173510139126</v>
      </c>
      <c r="L19" s="29">
        <f t="shared" si="3"/>
        <v>7.0400760592390685E-2</v>
      </c>
      <c r="M19" s="29">
        <f t="shared" si="4"/>
        <v>1.9958263624139796</v>
      </c>
      <c r="N19" s="27">
        <v>90.5</v>
      </c>
      <c r="O19" s="27">
        <v>159</v>
      </c>
      <c r="P19" s="27">
        <f t="shared" si="5"/>
        <v>1.1359892188582714</v>
      </c>
      <c r="Q19" s="29">
        <f t="shared" si="6"/>
        <v>1.2552367059207419E-2</v>
      </c>
      <c r="R19" s="24"/>
    </row>
    <row r="20" spans="1:18" x14ac:dyDescent="0.25">
      <c r="A20" s="25">
        <v>1985</v>
      </c>
      <c r="B20" s="76">
        <v>2.8113261576296598</v>
      </c>
      <c r="C20" s="27">
        <v>5</v>
      </c>
      <c r="D20" s="26">
        <f t="shared" si="0"/>
        <v>2.6707598497481766</v>
      </c>
      <c r="E20" s="27">
        <v>17.578948639861824</v>
      </c>
      <c r="F20" s="27">
        <f t="shared" si="1"/>
        <v>2.2012683474668937</v>
      </c>
      <c r="G20" s="27">
        <v>10</v>
      </c>
      <c r="H20" s="27">
        <f t="shared" si="7"/>
        <v>1.9811415127202043</v>
      </c>
      <c r="I20" s="27">
        <v>20</v>
      </c>
      <c r="J20" s="28">
        <f t="shared" si="2"/>
        <v>37.36000096629499</v>
      </c>
      <c r="K20" s="29">
        <f t="shared" si="8"/>
        <v>1.761014677973515</v>
      </c>
      <c r="L20" s="29">
        <f t="shared" si="3"/>
        <v>7.7195163965962293E-2</v>
      </c>
      <c r="M20" s="29">
        <f t="shared" si="4"/>
        <v>2.1884443008530479</v>
      </c>
      <c r="N20" s="27">
        <v>90.5</v>
      </c>
      <c r="O20" s="27">
        <v>159</v>
      </c>
      <c r="P20" s="27">
        <f t="shared" si="5"/>
        <v>1.2456239574037788</v>
      </c>
      <c r="Q20" s="29">
        <f t="shared" si="6"/>
        <v>1.3763800634295898E-2</v>
      </c>
      <c r="R20" s="24"/>
    </row>
    <row r="21" spans="1:18" x14ac:dyDescent="0.25">
      <c r="A21" s="19">
        <v>1986</v>
      </c>
      <c r="B21" s="70">
        <v>3.0007761707241754</v>
      </c>
      <c r="C21" s="21">
        <v>5</v>
      </c>
      <c r="D21" s="20">
        <f t="shared" si="0"/>
        <v>2.8507373621879664</v>
      </c>
      <c r="E21" s="21">
        <v>17.578948639861824</v>
      </c>
      <c r="F21" s="21">
        <f t="shared" si="1"/>
        <v>2.349607705431592</v>
      </c>
      <c r="G21" s="21">
        <v>10</v>
      </c>
      <c r="H21" s="21">
        <f t="shared" si="7"/>
        <v>2.1146469348884329</v>
      </c>
      <c r="I21" s="21">
        <v>20</v>
      </c>
      <c r="J21" s="22">
        <f t="shared" si="2"/>
        <v>37.36000096629499</v>
      </c>
      <c r="K21" s="23">
        <f t="shared" si="8"/>
        <v>1.8796861643452736</v>
      </c>
      <c r="L21" s="23">
        <f t="shared" si="3"/>
        <v>8.2397201724724325E-2</v>
      </c>
      <c r="M21" s="23">
        <f t="shared" si="4"/>
        <v>2.3359194702950723</v>
      </c>
      <c r="N21" s="21">
        <v>90.5</v>
      </c>
      <c r="O21" s="21">
        <v>159</v>
      </c>
      <c r="P21" s="21">
        <f t="shared" si="5"/>
        <v>1.32956422680317</v>
      </c>
      <c r="Q21" s="23">
        <f t="shared" si="6"/>
        <v>1.4691317423239448E-2</v>
      </c>
      <c r="R21" s="24"/>
    </row>
    <row r="22" spans="1:18" x14ac:dyDescent="0.25">
      <c r="A22" s="19">
        <v>1987</v>
      </c>
      <c r="B22" s="70">
        <v>3.5448995797902265</v>
      </c>
      <c r="C22" s="21">
        <v>5</v>
      </c>
      <c r="D22" s="20">
        <f t="shared" si="0"/>
        <v>3.3676546008007153</v>
      </c>
      <c r="E22" s="21">
        <v>17.578948639861824</v>
      </c>
      <c r="F22" s="21">
        <f t="shared" si="1"/>
        <v>2.7756563281580138</v>
      </c>
      <c r="G22" s="21">
        <v>10</v>
      </c>
      <c r="H22" s="21">
        <f t="shared" si="7"/>
        <v>2.4980906953422126</v>
      </c>
      <c r="I22" s="21">
        <v>20</v>
      </c>
      <c r="J22" s="22">
        <f t="shared" si="2"/>
        <v>37.360000966294983</v>
      </c>
      <c r="K22" s="23">
        <f t="shared" si="8"/>
        <v>2.220525062526411</v>
      </c>
      <c r="L22" s="23">
        <f t="shared" si="3"/>
        <v>9.733808493266459E-2</v>
      </c>
      <c r="M22" s="23">
        <f t="shared" si="4"/>
        <v>2.7594860387985749</v>
      </c>
      <c r="N22" s="21">
        <v>90.5</v>
      </c>
      <c r="O22" s="21">
        <v>159</v>
      </c>
      <c r="P22" s="21">
        <f t="shared" si="5"/>
        <v>1.5706508585614529</v>
      </c>
      <c r="Q22" s="23">
        <f t="shared" si="6"/>
        <v>1.7355258105651413E-2</v>
      </c>
      <c r="R22" s="24"/>
    </row>
    <row r="23" spans="1:18" x14ac:dyDescent="0.25">
      <c r="A23" s="19">
        <v>1988</v>
      </c>
      <c r="B23" s="70">
        <v>3.2465642816448819</v>
      </c>
      <c r="C23" s="21">
        <v>5</v>
      </c>
      <c r="D23" s="20">
        <f t="shared" si="0"/>
        <v>3.0842360675626379</v>
      </c>
      <c r="E23" s="21">
        <v>17.578948639861824</v>
      </c>
      <c r="F23" s="21">
        <f t="shared" si="1"/>
        <v>2.5420597933137077</v>
      </c>
      <c r="G23" s="21">
        <v>10</v>
      </c>
      <c r="H23" s="21">
        <f t="shared" si="7"/>
        <v>2.2878538139823368</v>
      </c>
      <c r="I23" s="21">
        <v>20</v>
      </c>
      <c r="J23" s="22">
        <f t="shared" si="2"/>
        <v>37.360000966294983</v>
      </c>
      <c r="K23" s="23">
        <f t="shared" si="8"/>
        <v>2.0336478346509663</v>
      </c>
      <c r="L23" s="23">
        <f t="shared" si="3"/>
        <v>8.9146206450453319E-2</v>
      </c>
      <c r="M23" s="23">
        <f t="shared" si="4"/>
        <v>2.5272503797671262</v>
      </c>
      <c r="N23" s="21">
        <v>90.5</v>
      </c>
      <c r="O23" s="21">
        <v>159</v>
      </c>
      <c r="P23" s="21">
        <f t="shared" si="5"/>
        <v>1.438466411125314</v>
      </c>
      <c r="Q23" s="23">
        <f t="shared" si="6"/>
        <v>1.5894656476522807E-2</v>
      </c>
      <c r="R23" s="24"/>
    </row>
    <row r="24" spans="1:18" x14ac:dyDescent="0.25">
      <c r="A24" s="19">
        <v>1989</v>
      </c>
      <c r="B24" s="70">
        <v>3.2345059782961854</v>
      </c>
      <c r="C24" s="21">
        <v>5</v>
      </c>
      <c r="D24" s="20">
        <f t="shared" si="0"/>
        <v>3.0727806793813759</v>
      </c>
      <c r="E24" s="21">
        <v>17.578948639861824</v>
      </c>
      <c r="F24" s="21">
        <f t="shared" si="1"/>
        <v>2.5326181419373266</v>
      </c>
      <c r="G24" s="21">
        <v>10</v>
      </c>
      <c r="H24" s="21">
        <f t="shared" si="7"/>
        <v>2.279356327743594</v>
      </c>
      <c r="I24" s="21">
        <v>20</v>
      </c>
      <c r="J24" s="22">
        <f t="shared" si="2"/>
        <v>37.36000096629499</v>
      </c>
      <c r="K24" s="23">
        <f t="shared" si="8"/>
        <v>2.0260945135498614</v>
      </c>
      <c r="L24" s="23">
        <f t="shared" si="3"/>
        <v>8.8815101963829537E-2</v>
      </c>
      <c r="M24" s="23">
        <f t="shared" si="4"/>
        <v>2.5178637331235856</v>
      </c>
      <c r="N24" s="21">
        <v>90.5</v>
      </c>
      <c r="O24" s="21">
        <v>159</v>
      </c>
      <c r="P24" s="21">
        <f t="shared" si="5"/>
        <v>1.4331236971552483</v>
      </c>
      <c r="Q24" s="23">
        <f t="shared" si="6"/>
        <v>1.5835620963041419E-2</v>
      </c>
      <c r="R24" s="24"/>
    </row>
    <row r="25" spans="1:18" x14ac:dyDescent="0.25">
      <c r="A25" s="19">
        <v>1990</v>
      </c>
      <c r="B25" s="70">
        <v>3.2563711749826068</v>
      </c>
      <c r="C25" s="21">
        <v>5</v>
      </c>
      <c r="D25" s="20">
        <f t="shared" si="0"/>
        <v>3.0935526162334765</v>
      </c>
      <c r="E25" s="21">
        <v>17.578948639861824</v>
      </c>
      <c r="F25" s="21">
        <f t="shared" si="1"/>
        <v>2.5497385906786918</v>
      </c>
      <c r="G25" s="21">
        <v>10</v>
      </c>
      <c r="H25" s="21">
        <f t="shared" si="7"/>
        <v>2.2947647316108224</v>
      </c>
      <c r="I25" s="21">
        <v>20</v>
      </c>
      <c r="J25" s="22">
        <f t="shared" si="2"/>
        <v>37.36000096629499</v>
      </c>
      <c r="K25" s="23">
        <f t="shared" si="8"/>
        <v>2.0397908725429534</v>
      </c>
      <c r="L25" s="23">
        <f t="shared" si="3"/>
        <v>8.9415490303252756E-2</v>
      </c>
      <c r="M25" s="23">
        <f t="shared" si="4"/>
        <v>2.5348844423520638</v>
      </c>
      <c r="N25" s="21">
        <v>90.5</v>
      </c>
      <c r="O25" s="21">
        <v>159</v>
      </c>
      <c r="P25" s="21">
        <f t="shared" si="5"/>
        <v>1.4428115851123382</v>
      </c>
      <c r="Q25" s="23">
        <f t="shared" si="6"/>
        <v>1.5942669448755119E-2</v>
      </c>
      <c r="R25" s="24"/>
    </row>
    <row r="26" spans="1:18" x14ac:dyDescent="0.25">
      <c r="A26" s="25">
        <v>1991</v>
      </c>
      <c r="B26" s="76">
        <v>3.1823422221692885</v>
      </c>
      <c r="C26" s="27">
        <v>5</v>
      </c>
      <c r="D26" s="26">
        <f t="shared" si="0"/>
        <v>3.0232251110608241</v>
      </c>
      <c r="E26" s="27">
        <v>17.578948639861824</v>
      </c>
      <c r="F26" s="27">
        <f t="shared" si="1"/>
        <v>2.4917739215200365</v>
      </c>
      <c r="G26" s="27">
        <v>10</v>
      </c>
      <c r="H26" s="27">
        <f t="shared" si="7"/>
        <v>2.2425965293680328</v>
      </c>
      <c r="I26" s="27">
        <v>20</v>
      </c>
      <c r="J26" s="28">
        <f t="shared" si="2"/>
        <v>37.360000966294983</v>
      </c>
      <c r="K26" s="29">
        <f t="shared" si="8"/>
        <v>1.9934191372160293</v>
      </c>
      <c r="L26" s="29">
        <f t="shared" si="3"/>
        <v>8.7382756699880729E-2</v>
      </c>
      <c r="M26" s="29">
        <f t="shared" si="4"/>
        <v>2.4772574610632687</v>
      </c>
      <c r="N26" s="27">
        <v>90.5</v>
      </c>
      <c r="O26" s="27">
        <v>159</v>
      </c>
      <c r="P26" s="27">
        <f t="shared" si="5"/>
        <v>1.4100113221775208</v>
      </c>
      <c r="Q26" s="29">
        <f t="shared" si="6"/>
        <v>1.5580235604171501E-2</v>
      </c>
      <c r="R26" s="24"/>
    </row>
    <row r="27" spans="1:18" x14ac:dyDescent="0.25">
      <c r="A27" s="25">
        <v>1992</v>
      </c>
      <c r="B27" s="76">
        <v>3.157742130133927</v>
      </c>
      <c r="C27" s="27">
        <v>5</v>
      </c>
      <c r="D27" s="26">
        <f t="shared" si="0"/>
        <v>2.9998550236272306</v>
      </c>
      <c r="E27" s="27">
        <v>17.578948639861824</v>
      </c>
      <c r="F27" s="27">
        <f t="shared" si="1"/>
        <v>2.4725120497534849</v>
      </c>
      <c r="G27" s="27">
        <v>10</v>
      </c>
      <c r="H27" s="27">
        <f t="shared" si="7"/>
        <v>2.2252608447781363</v>
      </c>
      <c r="I27" s="27">
        <v>20</v>
      </c>
      <c r="J27" s="28">
        <f t="shared" si="2"/>
        <v>37.360000966294983</v>
      </c>
      <c r="K27" s="29">
        <f t="shared" si="8"/>
        <v>1.978009639802788</v>
      </c>
      <c r="L27" s="29">
        <f t="shared" si="3"/>
        <v>8.6707271881766051E-2</v>
      </c>
      <c r="M27" s="29">
        <f t="shared" si="4"/>
        <v>2.4581078042121267</v>
      </c>
      <c r="N27" s="27">
        <v>90.5</v>
      </c>
      <c r="O27" s="27">
        <v>159</v>
      </c>
      <c r="P27" s="27">
        <f t="shared" si="5"/>
        <v>1.3991116747245123</v>
      </c>
      <c r="Q27" s="29">
        <f t="shared" si="6"/>
        <v>1.5459797510768092E-2</v>
      </c>
      <c r="R27" s="24"/>
    </row>
    <row r="28" spans="1:18" x14ac:dyDescent="0.25">
      <c r="A28" s="25">
        <v>1993</v>
      </c>
      <c r="B28" s="76">
        <v>3.3875962099745252</v>
      </c>
      <c r="C28" s="27">
        <v>5</v>
      </c>
      <c r="D28" s="26">
        <f t="shared" si="0"/>
        <v>3.2182163994757991</v>
      </c>
      <c r="E28" s="27">
        <v>17.578948639861824</v>
      </c>
      <c r="F28" s="27">
        <f t="shared" si="1"/>
        <v>2.6524877914923382</v>
      </c>
      <c r="G28" s="27">
        <v>10</v>
      </c>
      <c r="H28" s="27">
        <f t="shared" si="7"/>
        <v>2.3872390123431044</v>
      </c>
      <c r="I28" s="27">
        <v>20</v>
      </c>
      <c r="J28" s="28">
        <f t="shared" si="2"/>
        <v>37.360000966294969</v>
      </c>
      <c r="K28" s="29">
        <f t="shared" si="8"/>
        <v>2.1219902331938707</v>
      </c>
      <c r="L28" s="29">
        <f t="shared" si="3"/>
        <v>9.3018749948224469E-2</v>
      </c>
      <c r="M28" s="29">
        <f t="shared" si="4"/>
        <v>2.6370350516571897</v>
      </c>
      <c r="N28" s="27">
        <v>90.5</v>
      </c>
      <c r="O28" s="27">
        <v>159</v>
      </c>
      <c r="P28" s="27">
        <f t="shared" si="5"/>
        <v>1.5009539130501615</v>
      </c>
      <c r="Q28" s="29">
        <f t="shared" si="6"/>
        <v>1.6585126111051507E-2</v>
      </c>
      <c r="R28" s="24"/>
    </row>
    <row r="29" spans="1:18" x14ac:dyDescent="0.25">
      <c r="A29" s="25">
        <v>1994</v>
      </c>
      <c r="B29" s="76">
        <v>3.4774109552953401</v>
      </c>
      <c r="C29" s="27">
        <v>5</v>
      </c>
      <c r="D29" s="26">
        <f t="shared" si="0"/>
        <v>3.3035404075305732</v>
      </c>
      <c r="E29" s="27">
        <v>17.578948639861824</v>
      </c>
      <c r="F29" s="27">
        <f t="shared" si="1"/>
        <v>2.722812735993692</v>
      </c>
      <c r="G29" s="27">
        <v>10</v>
      </c>
      <c r="H29" s="27">
        <f t="shared" si="7"/>
        <v>2.4505314623943226</v>
      </c>
      <c r="I29" s="27">
        <v>20</v>
      </c>
      <c r="J29" s="28">
        <f t="shared" si="2"/>
        <v>37.360000966294969</v>
      </c>
      <c r="K29" s="29">
        <f t="shared" si="8"/>
        <v>2.1782501887949537</v>
      </c>
      <c r="L29" s="29">
        <f t="shared" si="3"/>
        <v>9.5484939782792488E-2</v>
      </c>
      <c r="M29" s="29">
        <f t="shared" si="4"/>
        <v>2.7069503003722755</v>
      </c>
      <c r="N29" s="27">
        <v>90.5</v>
      </c>
      <c r="O29" s="27">
        <v>159</v>
      </c>
      <c r="P29" s="27">
        <f t="shared" si="5"/>
        <v>1.5407484414068611</v>
      </c>
      <c r="Q29" s="29">
        <f t="shared" si="6"/>
        <v>1.7024844656429405E-2</v>
      </c>
      <c r="R29" s="24"/>
    </row>
    <row r="30" spans="1:18" x14ac:dyDescent="0.25">
      <c r="A30" s="25">
        <v>1995</v>
      </c>
      <c r="B30" s="76">
        <v>3.391512352665973</v>
      </c>
      <c r="C30" s="27">
        <v>5</v>
      </c>
      <c r="D30" s="26">
        <f t="shared" si="0"/>
        <v>3.2219367350326742</v>
      </c>
      <c r="E30" s="27">
        <v>17.578948639861824</v>
      </c>
      <c r="F30" s="27">
        <f t="shared" si="1"/>
        <v>2.6555541311724395</v>
      </c>
      <c r="G30" s="27">
        <v>10</v>
      </c>
      <c r="H30" s="27">
        <f t="shared" si="7"/>
        <v>2.3899987180551956</v>
      </c>
      <c r="I30" s="27">
        <v>20</v>
      </c>
      <c r="J30" s="28">
        <f t="shared" si="2"/>
        <v>37.360000966294983</v>
      </c>
      <c r="K30" s="29">
        <f t="shared" si="8"/>
        <v>2.1244433049379516</v>
      </c>
      <c r="L30" s="29">
        <f t="shared" si="3"/>
        <v>9.3126281860293772E-2</v>
      </c>
      <c r="M30" s="29">
        <f t="shared" si="4"/>
        <v>2.640083527598398</v>
      </c>
      <c r="N30" s="27">
        <v>90.5</v>
      </c>
      <c r="O30" s="27">
        <v>159</v>
      </c>
      <c r="P30" s="27">
        <f t="shared" si="5"/>
        <v>1.5026890518720442</v>
      </c>
      <c r="Q30" s="29">
        <f t="shared" si="6"/>
        <v>1.6604298915713196E-2</v>
      </c>
      <c r="R30" s="24"/>
    </row>
    <row r="31" spans="1:18" x14ac:dyDescent="0.25">
      <c r="A31" s="19">
        <v>1996</v>
      </c>
      <c r="B31" s="70">
        <v>3.0863282255147291</v>
      </c>
      <c r="C31" s="21">
        <v>5</v>
      </c>
      <c r="D31" s="20">
        <f t="shared" si="0"/>
        <v>2.9320118142389928</v>
      </c>
      <c r="E31" s="21">
        <v>17.578948639861824</v>
      </c>
      <c r="F31" s="21">
        <f t="shared" si="1"/>
        <v>2.4165949632992394</v>
      </c>
      <c r="G31" s="21">
        <v>10</v>
      </c>
      <c r="H31" s="21">
        <f t="shared" si="7"/>
        <v>2.1749354669693153</v>
      </c>
      <c r="I31" s="21">
        <v>20</v>
      </c>
      <c r="J31" s="22">
        <f t="shared" si="2"/>
        <v>37.360000966294983</v>
      </c>
      <c r="K31" s="23">
        <f t="shared" si="8"/>
        <v>1.9332759706393916</v>
      </c>
      <c r="L31" s="23">
        <f t="shared" si="3"/>
        <v>8.474634391843909E-2</v>
      </c>
      <c r="M31" s="23">
        <f t="shared" si="4"/>
        <v>2.402516476915789</v>
      </c>
      <c r="N31" s="21">
        <v>90.5</v>
      </c>
      <c r="O31" s="21">
        <v>159</v>
      </c>
      <c r="P31" s="21">
        <f t="shared" si="5"/>
        <v>1.3674700701942071</v>
      </c>
      <c r="Q31" s="23">
        <f t="shared" si="6"/>
        <v>1.511016652148295E-2</v>
      </c>
      <c r="R31" s="24"/>
    </row>
    <row r="32" spans="1:18" x14ac:dyDescent="0.25">
      <c r="A32" s="19">
        <v>1997</v>
      </c>
      <c r="B32" s="70">
        <v>3.4286040683962251</v>
      </c>
      <c r="C32" s="21">
        <v>5</v>
      </c>
      <c r="D32" s="20">
        <f t="shared" si="0"/>
        <v>3.2571738649764139</v>
      </c>
      <c r="E32" s="21">
        <v>17.578948639861824</v>
      </c>
      <c r="F32" s="21">
        <f t="shared" si="1"/>
        <v>2.6845969441412079</v>
      </c>
      <c r="G32" s="21">
        <v>10</v>
      </c>
      <c r="H32" s="21">
        <f t="shared" si="7"/>
        <v>2.416137249727087</v>
      </c>
      <c r="I32" s="21">
        <v>20</v>
      </c>
      <c r="J32" s="22">
        <f t="shared" si="2"/>
        <v>37.36000096629499</v>
      </c>
      <c r="K32" s="23">
        <f t="shared" si="8"/>
        <v>2.1476775553129661</v>
      </c>
      <c r="L32" s="23">
        <f t="shared" si="3"/>
        <v>9.4144769547965634E-2</v>
      </c>
      <c r="M32" s="23">
        <f t="shared" si="4"/>
        <v>2.6689571443000517</v>
      </c>
      <c r="N32" s="21">
        <v>90.5</v>
      </c>
      <c r="O32" s="21">
        <v>159</v>
      </c>
      <c r="P32" s="21">
        <f t="shared" si="5"/>
        <v>1.5191234060324195</v>
      </c>
      <c r="Q32" s="23">
        <f t="shared" si="6"/>
        <v>1.6785893989308503E-2</v>
      </c>
      <c r="R32" s="24"/>
    </row>
    <row r="33" spans="1:18" x14ac:dyDescent="0.25">
      <c r="A33" s="19">
        <v>1998</v>
      </c>
      <c r="B33" s="70">
        <v>3.4698708279623927</v>
      </c>
      <c r="C33" s="21">
        <v>5</v>
      </c>
      <c r="D33" s="20">
        <f t="shared" si="0"/>
        <v>3.2963772865642729</v>
      </c>
      <c r="E33" s="21">
        <v>17.578948639861824</v>
      </c>
      <c r="F33" s="21">
        <f t="shared" si="1"/>
        <v>2.7169088163830684</v>
      </c>
      <c r="G33" s="21">
        <v>10</v>
      </c>
      <c r="H33" s="21">
        <f t="shared" si="7"/>
        <v>2.4452179347447616</v>
      </c>
      <c r="I33" s="21">
        <v>20</v>
      </c>
      <c r="J33" s="22">
        <f t="shared" si="2"/>
        <v>37.36000096629499</v>
      </c>
      <c r="K33" s="23">
        <f t="shared" si="8"/>
        <v>2.1735270531064548</v>
      </c>
      <c r="L33" s="23">
        <f t="shared" si="3"/>
        <v>9.5277898218365145E-2</v>
      </c>
      <c r="M33" s="23">
        <f t="shared" si="4"/>
        <v>2.7010807755415427</v>
      </c>
      <c r="N33" s="21">
        <v>90.5</v>
      </c>
      <c r="O33" s="21">
        <v>159</v>
      </c>
      <c r="P33" s="21">
        <f t="shared" si="5"/>
        <v>1.5374076112359096</v>
      </c>
      <c r="Q33" s="23">
        <f t="shared" si="6"/>
        <v>1.6987929405921653E-2</v>
      </c>
      <c r="R33" s="24"/>
    </row>
    <row r="34" spans="1:18" x14ac:dyDescent="0.25">
      <c r="A34" s="19">
        <v>1999</v>
      </c>
      <c r="B34" s="70">
        <v>3.5715664386766979</v>
      </c>
      <c r="C34" s="21">
        <v>5</v>
      </c>
      <c r="D34" s="20">
        <f t="shared" si="0"/>
        <v>3.3929881167428628</v>
      </c>
      <c r="E34" s="21">
        <v>17.578948639861824</v>
      </c>
      <c r="F34" s="21">
        <f t="shared" si="1"/>
        <v>2.7965364783440201</v>
      </c>
      <c r="G34" s="21">
        <v>10</v>
      </c>
      <c r="H34" s="21">
        <f t="shared" si="7"/>
        <v>2.5168828305096183</v>
      </c>
      <c r="I34" s="21">
        <v>20</v>
      </c>
      <c r="J34" s="22">
        <f t="shared" si="2"/>
        <v>37.36000096629499</v>
      </c>
      <c r="K34" s="23">
        <f t="shared" si="8"/>
        <v>2.237229182675216</v>
      </c>
      <c r="L34" s="23">
        <f t="shared" si="3"/>
        <v>9.807032033644783E-2</v>
      </c>
      <c r="M34" s="23">
        <f t="shared" si="4"/>
        <v>2.7802445463781278</v>
      </c>
      <c r="N34" s="21">
        <v>90.5</v>
      </c>
      <c r="O34" s="21">
        <v>159</v>
      </c>
      <c r="P34" s="21">
        <f t="shared" si="5"/>
        <v>1.5824662355171104</v>
      </c>
      <c r="Q34" s="23">
        <f t="shared" si="6"/>
        <v>1.7485814757095142E-2</v>
      </c>
      <c r="R34" s="24"/>
    </row>
    <row r="35" spans="1:18" x14ac:dyDescent="0.25">
      <c r="A35" s="19">
        <v>2000</v>
      </c>
      <c r="B35" s="70">
        <v>3.4305320027333286</v>
      </c>
      <c r="C35" s="21">
        <v>5</v>
      </c>
      <c r="D35" s="20">
        <f t="shared" si="0"/>
        <v>3.2590054025966619</v>
      </c>
      <c r="E35" s="21">
        <v>17.578948639861824</v>
      </c>
      <c r="F35" s="21">
        <f t="shared" si="1"/>
        <v>2.6861065167038727</v>
      </c>
      <c r="G35" s="21">
        <v>10</v>
      </c>
      <c r="H35" s="21">
        <f t="shared" si="7"/>
        <v>2.4174958650334855</v>
      </c>
      <c r="I35" s="21">
        <v>20</v>
      </c>
      <c r="J35" s="22">
        <f t="shared" si="2"/>
        <v>37.36000096629499</v>
      </c>
      <c r="K35" s="23">
        <f t="shared" si="8"/>
        <v>2.1488852133630982</v>
      </c>
      <c r="L35" s="23">
        <f t="shared" si="3"/>
        <v>9.4197707983039919E-2</v>
      </c>
      <c r="M35" s="23">
        <f t="shared" si="4"/>
        <v>2.6704579224651899</v>
      </c>
      <c r="N35" s="21">
        <v>90.5</v>
      </c>
      <c r="O35" s="21">
        <v>159</v>
      </c>
      <c r="P35" s="21">
        <f t="shared" si="5"/>
        <v>1.5199776225352182</v>
      </c>
      <c r="Q35" s="23">
        <f t="shared" si="6"/>
        <v>1.6795332845693019E-2</v>
      </c>
      <c r="R35" s="24"/>
    </row>
    <row r="36" spans="1:18" x14ac:dyDescent="0.25">
      <c r="A36" s="25">
        <v>2001</v>
      </c>
      <c r="B36" s="76">
        <v>3.2830909312392418</v>
      </c>
      <c r="C36" s="27">
        <v>5</v>
      </c>
      <c r="D36" s="26">
        <f t="shared" si="0"/>
        <v>3.1189363846772795</v>
      </c>
      <c r="E36" s="27">
        <v>17.578948639861824</v>
      </c>
      <c r="F36" s="27">
        <f t="shared" si="1"/>
        <v>2.5706601595048975</v>
      </c>
      <c r="G36" s="27">
        <v>10</v>
      </c>
      <c r="H36" s="27">
        <f t="shared" si="7"/>
        <v>2.3135941435544076</v>
      </c>
      <c r="I36" s="27">
        <v>20</v>
      </c>
      <c r="J36" s="28">
        <f t="shared" si="2"/>
        <v>37.36000096629499</v>
      </c>
      <c r="K36" s="29">
        <f t="shared" si="8"/>
        <v>2.0565281276039178</v>
      </c>
      <c r="L36" s="29">
        <f t="shared" si="3"/>
        <v>9.0149178196336124E-2</v>
      </c>
      <c r="M36" s="29">
        <f t="shared" si="4"/>
        <v>2.555684127277031</v>
      </c>
      <c r="N36" s="27">
        <v>90.5</v>
      </c>
      <c r="O36" s="27">
        <v>159</v>
      </c>
      <c r="P36" s="27">
        <f t="shared" si="5"/>
        <v>1.4546503994878699</v>
      </c>
      <c r="Q36" s="29">
        <f t="shared" si="6"/>
        <v>1.6073485077214032E-2</v>
      </c>
      <c r="R36" s="24"/>
    </row>
    <row r="37" spans="1:18" x14ac:dyDescent="0.25">
      <c r="A37" s="25">
        <v>2002</v>
      </c>
      <c r="B37" s="76">
        <v>3.0915653939103924</v>
      </c>
      <c r="C37" s="27">
        <v>5</v>
      </c>
      <c r="D37" s="26">
        <f t="shared" si="0"/>
        <v>2.9369871242148728</v>
      </c>
      <c r="E37" s="27">
        <v>17.578948639861824</v>
      </c>
      <c r="F37" s="27">
        <f t="shared" si="1"/>
        <v>2.4206956660897854</v>
      </c>
      <c r="G37" s="27">
        <v>10</v>
      </c>
      <c r="H37" s="27">
        <f t="shared" si="7"/>
        <v>2.1786260994808067</v>
      </c>
      <c r="I37" s="27">
        <v>20</v>
      </c>
      <c r="J37" s="28">
        <f t="shared" si="2"/>
        <v>37.36000096629499</v>
      </c>
      <c r="K37" s="29">
        <f t="shared" si="8"/>
        <v>1.9365565328718284</v>
      </c>
      <c r="L37" s="29">
        <f t="shared" si="3"/>
        <v>8.4890149386162336E-2</v>
      </c>
      <c r="M37" s="29">
        <f t="shared" si="4"/>
        <v>2.4065932900230091</v>
      </c>
      <c r="N37" s="27">
        <v>90.5</v>
      </c>
      <c r="O37" s="27">
        <v>159</v>
      </c>
      <c r="P37" s="27">
        <f t="shared" si="5"/>
        <v>1.3697905204219014</v>
      </c>
      <c r="Q37" s="29">
        <f t="shared" si="6"/>
        <v>1.5135806855490623E-2</v>
      </c>
      <c r="R37" s="24"/>
    </row>
    <row r="38" spans="1:18" x14ac:dyDescent="0.25">
      <c r="A38" s="25">
        <v>2003</v>
      </c>
      <c r="B38" s="76">
        <v>3.1080276330438115</v>
      </c>
      <c r="C38" s="27">
        <v>5</v>
      </c>
      <c r="D38" s="26">
        <f t="shared" si="0"/>
        <v>2.9526262513916208</v>
      </c>
      <c r="E38" s="27">
        <v>17.578948639861824</v>
      </c>
      <c r="F38" s="27">
        <f t="shared" si="1"/>
        <v>2.4335855991324102</v>
      </c>
      <c r="G38" s="27">
        <v>10</v>
      </c>
      <c r="H38" s="27">
        <f t="shared" si="7"/>
        <v>2.1902270392191694</v>
      </c>
      <c r="I38" s="27">
        <v>20</v>
      </c>
      <c r="J38" s="28">
        <f t="shared" si="2"/>
        <v>37.36000096629499</v>
      </c>
      <c r="K38" s="29">
        <f t="shared" si="8"/>
        <v>1.9468684793059281</v>
      </c>
      <c r="L38" s="29">
        <f t="shared" si="3"/>
        <v>8.5342179914780408E-2</v>
      </c>
      <c r="M38" s="29">
        <f t="shared" ref="M38:M43" si="9">+L38*28.3495</f>
        <v>2.4194081294940672</v>
      </c>
      <c r="N38" s="27">
        <v>90.5</v>
      </c>
      <c r="O38" s="27">
        <v>159</v>
      </c>
      <c r="P38" s="27">
        <f t="shared" si="5"/>
        <v>1.3770845013786985</v>
      </c>
      <c r="Q38" s="29">
        <f t="shared" si="6"/>
        <v>1.5216403330151366E-2</v>
      </c>
      <c r="R38" s="24"/>
    </row>
    <row r="39" spans="1:18" x14ac:dyDescent="0.25">
      <c r="A39" s="25">
        <v>2004</v>
      </c>
      <c r="B39" s="76">
        <v>2.983461714149561</v>
      </c>
      <c r="C39" s="27">
        <v>5</v>
      </c>
      <c r="D39" s="26">
        <f t="shared" si="0"/>
        <v>2.8342886284420827</v>
      </c>
      <c r="E39" s="27">
        <v>17.578948639861824</v>
      </c>
      <c r="F39" s="27">
        <f t="shared" si="1"/>
        <v>2.3360504861428049</v>
      </c>
      <c r="G39" s="27">
        <v>10</v>
      </c>
      <c r="H39" s="27">
        <f t="shared" si="7"/>
        <v>2.1024454375285244</v>
      </c>
      <c r="I39" s="27">
        <v>20</v>
      </c>
      <c r="J39" s="28">
        <f t="shared" si="2"/>
        <v>37.36000096629499</v>
      </c>
      <c r="K39" s="29">
        <f t="shared" si="8"/>
        <v>1.868840388914244</v>
      </c>
      <c r="L39" s="29">
        <f t="shared" si="3"/>
        <v>8.1921770472953154E-2</v>
      </c>
      <c r="M39" s="29">
        <f t="shared" si="9"/>
        <v>2.3224412320229852</v>
      </c>
      <c r="N39" s="27">
        <v>90.5</v>
      </c>
      <c r="O39" s="27">
        <v>159</v>
      </c>
      <c r="P39" s="27">
        <f t="shared" si="5"/>
        <v>1.3218926509313218</v>
      </c>
      <c r="Q39" s="29">
        <f t="shared" si="6"/>
        <v>1.4606548629075379E-2</v>
      </c>
      <c r="R39" s="24"/>
    </row>
    <row r="40" spans="1:18" x14ac:dyDescent="0.25">
      <c r="A40" s="25">
        <v>2005</v>
      </c>
      <c r="B40" s="76">
        <v>2.9395717603653964</v>
      </c>
      <c r="C40" s="27">
        <v>5</v>
      </c>
      <c r="D40" s="26">
        <f t="shared" si="0"/>
        <v>2.7925931723471265</v>
      </c>
      <c r="E40" s="27">
        <v>17.578948639861824</v>
      </c>
      <c r="F40" s="27">
        <f t="shared" si="1"/>
        <v>2.3016846528599371</v>
      </c>
      <c r="G40" s="27">
        <v>10</v>
      </c>
      <c r="H40" s="27">
        <f t="shared" si="7"/>
        <v>2.0715161875739434</v>
      </c>
      <c r="I40" s="27">
        <v>20</v>
      </c>
      <c r="J40" s="28">
        <f t="shared" si="2"/>
        <v>37.360000966294983</v>
      </c>
      <c r="K40" s="29">
        <f t="shared" si="8"/>
        <v>1.8413477222879497</v>
      </c>
      <c r="L40" s="29">
        <f t="shared" si="3"/>
        <v>8.0716612483855338E-2</v>
      </c>
      <c r="M40" s="29">
        <f t="shared" si="9"/>
        <v>2.2882756056110569</v>
      </c>
      <c r="N40" s="27">
        <v>90.5</v>
      </c>
      <c r="O40" s="27">
        <v>159</v>
      </c>
      <c r="P40" s="27">
        <f t="shared" si="5"/>
        <v>1.3024461780364822</v>
      </c>
      <c r="Q40" s="29">
        <f t="shared" si="6"/>
        <v>1.4391670475541239E-2</v>
      </c>
      <c r="R40" s="24"/>
    </row>
    <row r="41" spans="1:18" x14ac:dyDescent="0.25">
      <c r="A41" s="19">
        <v>2006</v>
      </c>
      <c r="B41" s="70">
        <v>3.2187812540361422</v>
      </c>
      <c r="C41" s="21">
        <v>5</v>
      </c>
      <c r="D41" s="20">
        <f t="shared" si="0"/>
        <v>3.057842191334335</v>
      </c>
      <c r="E41" s="21">
        <v>17.578948639861824</v>
      </c>
      <c r="F41" s="21">
        <f t="shared" si="1"/>
        <v>2.5203056830316468</v>
      </c>
      <c r="G41" s="21">
        <v>10</v>
      </c>
      <c r="H41" s="21">
        <f t="shared" si="7"/>
        <v>2.2682751147284819</v>
      </c>
      <c r="I41" s="21">
        <v>20</v>
      </c>
      <c r="J41" s="22">
        <f t="shared" si="2"/>
        <v>37.36000096629499</v>
      </c>
      <c r="K41" s="23">
        <f t="shared" si="8"/>
        <v>2.0162445464253174</v>
      </c>
      <c r="L41" s="23">
        <f t="shared" si="3"/>
        <v>8.8383322583027613E-2</v>
      </c>
      <c r="M41" s="23">
        <f t="shared" si="9"/>
        <v>2.5056230035675413</v>
      </c>
      <c r="N41" s="21">
        <v>90.5</v>
      </c>
      <c r="O41" s="21">
        <v>159</v>
      </c>
      <c r="P41" s="21">
        <f t="shared" si="5"/>
        <v>1.4261564894519654</v>
      </c>
      <c r="Q41" s="23">
        <f t="shared" si="6"/>
        <v>1.5758635242563154E-2</v>
      </c>
      <c r="R41" s="24"/>
    </row>
    <row r="42" spans="1:18" x14ac:dyDescent="0.25">
      <c r="A42" s="19">
        <v>2007</v>
      </c>
      <c r="B42" s="70">
        <v>3.1172810708438021</v>
      </c>
      <c r="C42" s="21">
        <v>5</v>
      </c>
      <c r="D42" s="20">
        <f t="shared" si="0"/>
        <v>2.9614170173016121</v>
      </c>
      <c r="E42" s="21">
        <v>17.01071903895555</v>
      </c>
      <c r="F42" s="21">
        <f t="shared" si="1"/>
        <v>2.4576586889166174</v>
      </c>
      <c r="G42" s="21">
        <v>10</v>
      </c>
      <c r="H42" s="21">
        <f t="shared" si="7"/>
        <v>2.2118928200249557</v>
      </c>
      <c r="I42" s="21">
        <v>20</v>
      </c>
      <c r="J42" s="22">
        <f t="shared" si="2"/>
        <v>36.928146469606219</v>
      </c>
      <c r="K42" s="23">
        <f t="shared" si="8"/>
        <v>1.9661269511332939</v>
      </c>
      <c r="L42" s="23">
        <f t="shared" si="3"/>
        <v>8.6186386898993703E-2</v>
      </c>
      <c r="M42" s="23">
        <f t="shared" si="9"/>
        <v>2.443340975393022</v>
      </c>
      <c r="N42" s="21">
        <v>90.5</v>
      </c>
      <c r="O42" s="21">
        <v>159</v>
      </c>
      <c r="P42" s="21">
        <f t="shared" si="5"/>
        <v>1.3907066558054622</v>
      </c>
      <c r="Q42" s="23">
        <f t="shared" si="6"/>
        <v>1.5366924373541018E-2</v>
      </c>
      <c r="R42" s="24"/>
    </row>
    <row r="43" spans="1:18" x14ac:dyDescent="0.25">
      <c r="A43" s="19">
        <v>2008</v>
      </c>
      <c r="B43" s="70">
        <v>3.1361215862585126</v>
      </c>
      <c r="C43" s="21">
        <v>5</v>
      </c>
      <c r="D43" s="20">
        <f t="shared" si="0"/>
        <v>2.979315506945587</v>
      </c>
      <c r="E43" s="21">
        <v>16.442489438049275</v>
      </c>
      <c r="F43" s="21">
        <f t="shared" si="1"/>
        <v>2.4894418693898945</v>
      </c>
      <c r="G43" s="21">
        <v>10</v>
      </c>
      <c r="H43" s="21">
        <f t="shared" si="7"/>
        <v>2.2404976824509051</v>
      </c>
      <c r="I43" s="21">
        <v>20</v>
      </c>
      <c r="J43" s="22">
        <f t="shared" si="2"/>
        <v>36.496291972917447</v>
      </c>
      <c r="K43" s="23">
        <f t="shared" si="8"/>
        <v>1.9915534955119156</v>
      </c>
      <c r="L43" s="23">
        <f t="shared" si="3"/>
        <v>8.7300975145727808E-2</v>
      </c>
      <c r="M43" s="23">
        <f t="shared" si="9"/>
        <v>2.4749389948938103</v>
      </c>
      <c r="N43" s="21">
        <v>90.5</v>
      </c>
      <c r="O43" s="21">
        <v>159</v>
      </c>
      <c r="P43" s="21">
        <f t="shared" si="5"/>
        <v>1.4086916920622001</v>
      </c>
      <c r="Q43" s="23">
        <f t="shared" si="6"/>
        <v>1.5565654055935914E-2</v>
      </c>
      <c r="R43" s="24"/>
    </row>
    <row r="44" spans="1:18" x14ac:dyDescent="0.25">
      <c r="A44" s="19">
        <v>2009</v>
      </c>
      <c r="B44" s="70">
        <v>3.21463468071489</v>
      </c>
      <c r="C44" s="21">
        <v>5</v>
      </c>
      <c r="D44" s="20">
        <f t="shared" si="0"/>
        <v>3.0539029466791456</v>
      </c>
      <c r="E44" s="21">
        <v>15.874259837143001</v>
      </c>
      <c r="F44" s="21">
        <f t="shared" si="1"/>
        <v>2.5691184577491315</v>
      </c>
      <c r="G44" s="21">
        <v>10</v>
      </c>
      <c r="H44" s="21">
        <f t="shared" si="7"/>
        <v>2.3122066119742186</v>
      </c>
      <c r="I44" s="21">
        <v>20</v>
      </c>
      <c r="J44" s="22">
        <f t="shared" si="2"/>
        <v>36.064437476228676</v>
      </c>
      <c r="K44" s="23">
        <f t="shared" si="8"/>
        <v>2.0552947661993053</v>
      </c>
      <c r="L44" s="23">
        <f t="shared" si="3"/>
        <v>9.0095113038873659E-2</v>
      </c>
      <c r="M44" s="23">
        <f t="shared" ref="M44:M49" si="10">+L44*28.3495</f>
        <v>2.5541514070955489</v>
      </c>
      <c r="N44" s="21">
        <v>90.5</v>
      </c>
      <c r="O44" s="21">
        <v>159</v>
      </c>
      <c r="P44" s="21">
        <f t="shared" si="5"/>
        <v>1.4537780021518689</v>
      </c>
      <c r="Q44" s="23">
        <f t="shared" si="6"/>
        <v>1.606384532764496E-2</v>
      </c>
      <c r="R44" s="24"/>
    </row>
    <row r="45" spans="1:18" x14ac:dyDescent="0.25">
      <c r="A45" s="19">
        <v>2010</v>
      </c>
      <c r="B45" s="70">
        <v>2.9252736583453003</v>
      </c>
      <c r="C45" s="21">
        <v>5</v>
      </c>
      <c r="D45" s="20">
        <f t="shared" si="0"/>
        <v>2.7790099754280351</v>
      </c>
      <c r="E45" s="21">
        <v>15.306030236236726</v>
      </c>
      <c r="F45" s="21">
        <f t="shared" si="1"/>
        <v>2.3536538683209853</v>
      </c>
      <c r="G45" s="21">
        <v>10</v>
      </c>
      <c r="H45" s="21">
        <f t="shared" si="7"/>
        <v>2.1182884814888867</v>
      </c>
      <c r="I45" s="21">
        <v>20</v>
      </c>
      <c r="J45" s="22">
        <f t="shared" si="2"/>
        <v>35.632582979539904</v>
      </c>
      <c r="K45" s="23">
        <f t="shared" si="8"/>
        <v>1.8829230946567883</v>
      </c>
      <c r="L45" s="23">
        <f t="shared" si="3"/>
        <v>8.2539094560297566E-2</v>
      </c>
      <c r="M45" s="23">
        <f t="shared" si="10"/>
        <v>2.339942061237156</v>
      </c>
      <c r="N45" s="21">
        <v>90.5</v>
      </c>
      <c r="O45" s="21">
        <v>159</v>
      </c>
      <c r="P45" s="21">
        <f t="shared" si="5"/>
        <v>1.3318538147293246</v>
      </c>
      <c r="Q45" s="23">
        <f t="shared" si="6"/>
        <v>1.4716616737340604E-2</v>
      </c>
      <c r="R45" s="24"/>
    </row>
    <row r="46" spans="1:18" x14ac:dyDescent="0.25">
      <c r="A46" s="31">
        <v>2011</v>
      </c>
      <c r="B46" s="80">
        <v>3.2351555729301515</v>
      </c>
      <c r="C46" s="32">
        <v>5</v>
      </c>
      <c r="D46" s="33">
        <f t="shared" si="0"/>
        <v>3.0733977942836441</v>
      </c>
      <c r="E46" s="27">
        <v>14.737800635330451</v>
      </c>
      <c r="F46" s="32">
        <f t="shared" si="1"/>
        <v>2.620446554631477</v>
      </c>
      <c r="G46" s="32">
        <v>10</v>
      </c>
      <c r="H46" s="27">
        <f t="shared" si="7"/>
        <v>2.3584018991683293</v>
      </c>
      <c r="I46" s="32">
        <v>20</v>
      </c>
      <c r="J46" s="34">
        <f t="shared" si="2"/>
        <v>35.200728482851133</v>
      </c>
      <c r="K46" s="29">
        <f t="shared" si="8"/>
        <v>2.0963572437051816</v>
      </c>
      <c r="L46" s="35">
        <f t="shared" si="3"/>
        <v>9.189511205282988E-2</v>
      </c>
      <c r="M46" s="35">
        <f t="shared" si="10"/>
        <v>2.6051804791417008</v>
      </c>
      <c r="N46" s="27">
        <v>90.5</v>
      </c>
      <c r="O46" s="27">
        <v>159</v>
      </c>
      <c r="P46" s="32">
        <f t="shared" si="5"/>
        <v>1.4828228513353705</v>
      </c>
      <c r="Q46" s="35">
        <f t="shared" si="6"/>
        <v>1.6384782887683653E-2</v>
      </c>
      <c r="R46" s="24"/>
    </row>
    <row r="47" spans="1:18" x14ac:dyDescent="0.25">
      <c r="A47" s="25">
        <v>2012</v>
      </c>
      <c r="B47" s="76">
        <v>2.7820870584265096</v>
      </c>
      <c r="C47" s="27">
        <v>5</v>
      </c>
      <c r="D47" s="26">
        <f t="shared" ref="D47:D56" si="11">+B47-B47*(C47/100)</f>
        <v>2.642982705505184</v>
      </c>
      <c r="E47" s="27">
        <v>14.737800635330451</v>
      </c>
      <c r="F47" s="27">
        <f t="shared" ref="F47:F56" si="12">+(D47-D47*(E47)/100)</f>
        <v>2.2534651835415671</v>
      </c>
      <c r="G47" s="27">
        <v>10</v>
      </c>
      <c r="H47" s="27">
        <f t="shared" si="7"/>
        <v>2.0281186651874106</v>
      </c>
      <c r="I47" s="27">
        <v>20</v>
      </c>
      <c r="J47" s="28">
        <f t="shared" ref="J47:J56" si="13">100-(K47/B47*100)</f>
        <v>35.200728482851147</v>
      </c>
      <c r="K47" s="29">
        <f t="shared" si="8"/>
        <v>1.8027721468332536</v>
      </c>
      <c r="L47" s="29">
        <f t="shared" ref="L47:L56" si="14">+(K47/365)*16</f>
        <v>7.902562835433441E-2</v>
      </c>
      <c r="M47" s="29">
        <f t="shared" si="10"/>
        <v>2.2403370510312031</v>
      </c>
      <c r="N47" s="27">
        <v>90.5</v>
      </c>
      <c r="O47" s="27">
        <v>159</v>
      </c>
      <c r="P47" s="27">
        <f t="shared" ref="P47:P56" si="15">+Q47*N47</f>
        <v>1.2751603969705905</v>
      </c>
      <c r="Q47" s="29">
        <f t="shared" ref="Q47:Q56" si="16">+M47/O47</f>
        <v>1.4090170132271717E-2</v>
      </c>
      <c r="R47" s="24"/>
    </row>
    <row r="48" spans="1:18" x14ac:dyDescent="0.25">
      <c r="A48" s="25">
        <v>2013</v>
      </c>
      <c r="B48" s="76">
        <v>2.8572789212607952</v>
      </c>
      <c r="C48" s="27">
        <v>5</v>
      </c>
      <c r="D48" s="26">
        <f t="shared" si="11"/>
        <v>2.7144149751977555</v>
      </c>
      <c r="E48" s="27">
        <v>14.737800635330451</v>
      </c>
      <c r="F48" s="27">
        <f t="shared" si="12"/>
        <v>2.3143699077375559</v>
      </c>
      <c r="G48" s="27">
        <v>10</v>
      </c>
      <c r="H48" s="27">
        <f t="shared" si="7"/>
        <v>2.0829329169638005</v>
      </c>
      <c r="I48" s="27">
        <v>20</v>
      </c>
      <c r="J48" s="28">
        <f t="shared" si="13"/>
        <v>35.200728482851133</v>
      </c>
      <c r="K48" s="29">
        <f t="shared" si="8"/>
        <v>1.8514959261900448</v>
      </c>
      <c r="L48" s="29">
        <f t="shared" si="14"/>
        <v>8.1161465257645796E-2</v>
      </c>
      <c r="M48" s="29">
        <f t="shared" si="10"/>
        <v>2.3008869593216295</v>
      </c>
      <c r="N48" s="27">
        <v>90.5</v>
      </c>
      <c r="O48" s="27">
        <v>159</v>
      </c>
      <c r="P48" s="27">
        <f t="shared" si="15"/>
        <v>1.309624338481808</v>
      </c>
      <c r="Q48" s="29">
        <f t="shared" si="16"/>
        <v>1.4470987165544839E-2</v>
      </c>
      <c r="R48" s="24"/>
    </row>
    <row r="49" spans="1:18" x14ac:dyDescent="0.25">
      <c r="A49" s="25">
        <v>2014</v>
      </c>
      <c r="B49" s="76">
        <v>2.8709946723348758</v>
      </c>
      <c r="C49" s="27">
        <v>5</v>
      </c>
      <c r="D49" s="26">
        <f t="shared" si="11"/>
        <v>2.7274449387181319</v>
      </c>
      <c r="E49" s="27">
        <v>14.737800635330451</v>
      </c>
      <c r="F49" s="27">
        <f t="shared" si="12"/>
        <v>2.3254795412114428</v>
      </c>
      <c r="G49" s="27">
        <v>10</v>
      </c>
      <c r="H49" s="27">
        <f t="shared" si="7"/>
        <v>2.0929315870902987</v>
      </c>
      <c r="I49" s="27">
        <v>20</v>
      </c>
      <c r="J49" s="28">
        <f t="shared" si="13"/>
        <v>35.200728482851133</v>
      </c>
      <c r="K49" s="29">
        <f t="shared" si="8"/>
        <v>1.8603836329691543</v>
      </c>
      <c r="L49" s="29">
        <f t="shared" si="14"/>
        <v>8.1551063363031417E-2</v>
      </c>
      <c r="M49" s="29">
        <f t="shared" si="10"/>
        <v>2.311931870810259</v>
      </c>
      <c r="N49" s="27">
        <v>90.5</v>
      </c>
      <c r="O49" s="27">
        <v>159</v>
      </c>
      <c r="P49" s="27">
        <f t="shared" si="15"/>
        <v>1.3159109075995499</v>
      </c>
      <c r="Q49" s="29">
        <f t="shared" si="16"/>
        <v>1.4540452017674585E-2</v>
      </c>
      <c r="R49" s="24"/>
    </row>
    <row r="50" spans="1:18" x14ac:dyDescent="0.25">
      <c r="A50" s="31">
        <v>2015</v>
      </c>
      <c r="B50" s="80">
        <v>2.6836363053387462</v>
      </c>
      <c r="C50" s="32">
        <v>5</v>
      </c>
      <c r="D50" s="33">
        <f t="shared" si="11"/>
        <v>2.5494544900718088</v>
      </c>
      <c r="E50" s="32">
        <v>14.737800635330451</v>
      </c>
      <c r="F50" s="32">
        <f t="shared" si="12"/>
        <v>2.1737209700365452</v>
      </c>
      <c r="G50" s="32">
        <v>10</v>
      </c>
      <c r="H50" s="32">
        <f t="shared" si="7"/>
        <v>1.9563488730328906</v>
      </c>
      <c r="I50" s="32">
        <v>20</v>
      </c>
      <c r="J50" s="34">
        <f t="shared" si="13"/>
        <v>35.200728482851133</v>
      </c>
      <c r="K50" s="35">
        <f t="shared" si="8"/>
        <v>1.7389767760292361</v>
      </c>
      <c r="L50" s="35">
        <f t="shared" si="14"/>
        <v>7.6229118949226793E-2</v>
      </c>
      <c r="M50" s="35">
        <f>+L50*28.3495</f>
        <v>2.1610574076511049</v>
      </c>
      <c r="N50" s="32">
        <v>90.5</v>
      </c>
      <c r="O50" s="32">
        <v>159</v>
      </c>
      <c r="P50" s="32">
        <f t="shared" si="15"/>
        <v>1.2300358200781447</v>
      </c>
      <c r="Q50" s="35">
        <f t="shared" si="16"/>
        <v>1.3591556022962924E-2</v>
      </c>
      <c r="R50" s="24"/>
    </row>
    <row r="51" spans="1:18" x14ac:dyDescent="0.25">
      <c r="A51" s="36">
        <v>2016</v>
      </c>
      <c r="B51" s="83">
        <v>2.7780188932682961</v>
      </c>
      <c r="C51" s="38">
        <v>5</v>
      </c>
      <c r="D51" s="37">
        <f t="shared" si="11"/>
        <v>2.6391179486048815</v>
      </c>
      <c r="E51" s="38">
        <v>14.737800635330451</v>
      </c>
      <c r="F51" s="38">
        <f t="shared" si="12"/>
        <v>2.2501700068082711</v>
      </c>
      <c r="G51" s="38">
        <v>10</v>
      </c>
      <c r="H51" s="38">
        <f t="shared" si="7"/>
        <v>2.0251530061274439</v>
      </c>
      <c r="I51" s="38">
        <v>20</v>
      </c>
      <c r="J51" s="39">
        <f t="shared" si="13"/>
        <v>35.200728482851133</v>
      </c>
      <c r="K51" s="40">
        <f t="shared" si="8"/>
        <v>1.8001360054466169</v>
      </c>
      <c r="L51" s="40">
        <f t="shared" si="14"/>
        <v>7.8910071471632523E-2</v>
      </c>
      <c r="M51" s="40">
        <f>+L51*28.3495</f>
        <v>2.237061071185046</v>
      </c>
      <c r="N51" s="38">
        <v>90.5</v>
      </c>
      <c r="O51" s="38">
        <v>159</v>
      </c>
      <c r="P51" s="38">
        <f t="shared" si="15"/>
        <v>1.273295766932369</v>
      </c>
      <c r="Q51" s="40">
        <f t="shared" si="16"/>
        <v>1.4069566485440541E-2</v>
      </c>
      <c r="R51" s="24"/>
    </row>
    <row r="52" spans="1:18" x14ac:dyDescent="0.25">
      <c r="A52" s="41">
        <v>2017</v>
      </c>
      <c r="B52" s="86">
        <v>2.7089895080846724</v>
      </c>
      <c r="C52" s="43">
        <v>5</v>
      </c>
      <c r="D52" s="42">
        <f t="shared" si="11"/>
        <v>2.5735400326804387</v>
      </c>
      <c r="E52" s="43">
        <v>14.737800635330451</v>
      </c>
      <c r="F52" s="43">
        <f t="shared" si="12"/>
        <v>2.1942568333935775</v>
      </c>
      <c r="G52" s="43">
        <v>10</v>
      </c>
      <c r="H52" s="43">
        <f>F52-(F52*G52/100)</f>
        <v>1.9748311500542197</v>
      </c>
      <c r="I52" s="43">
        <v>20</v>
      </c>
      <c r="J52" s="45">
        <f t="shared" si="13"/>
        <v>35.200728482851147</v>
      </c>
      <c r="K52" s="47">
        <f>+F52-F52*I52/100</f>
        <v>1.755405466714862</v>
      </c>
      <c r="L52" s="47">
        <f t="shared" si="14"/>
        <v>7.6949280732706279E-2</v>
      </c>
      <c r="M52" s="47">
        <f>+L52*28.3495</f>
        <v>2.1814736341318568</v>
      </c>
      <c r="N52" s="43">
        <v>90.5</v>
      </c>
      <c r="O52" s="43">
        <v>159</v>
      </c>
      <c r="P52" s="43">
        <f t="shared" si="15"/>
        <v>1.2416563766599562</v>
      </c>
      <c r="Q52" s="47">
        <f t="shared" si="16"/>
        <v>1.3719959963093439E-2</v>
      </c>
      <c r="R52" s="24"/>
    </row>
    <row r="53" spans="1:18" x14ac:dyDescent="0.25">
      <c r="A53" s="41">
        <v>2018</v>
      </c>
      <c r="B53" s="86">
        <v>2.9409460472112405</v>
      </c>
      <c r="C53" s="43">
        <v>5</v>
      </c>
      <c r="D53" s="42">
        <f t="shared" si="11"/>
        <v>2.7938987448506785</v>
      </c>
      <c r="E53" s="43">
        <v>14.737800635330451</v>
      </c>
      <c r="F53" s="43">
        <f t="shared" si="12"/>
        <v>2.3821395178815856</v>
      </c>
      <c r="G53" s="43">
        <v>10</v>
      </c>
      <c r="H53" s="43">
        <f>F53-(F53*G53/100)</f>
        <v>2.1439255660934271</v>
      </c>
      <c r="I53" s="43">
        <v>20</v>
      </c>
      <c r="J53" s="45">
        <f t="shared" si="13"/>
        <v>35.200728482851133</v>
      </c>
      <c r="K53" s="47">
        <f>+F53-F53*I53/100</f>
        <v>1.9057116143052686</v>
      </c>
      <c r="L53" s="47">
        <f t="shared" si="14"/>
        <v>8.35380433668063E-2</v>
      </c>
      <c r="M53" s="47">
        <f>+L53*28.3495</f>
        <v>2.3682617604272753</v>
      </c>
      <c r="N53" s="43">
        <v>90.5</v>
      </c>
      <c r="O53" s="43">
        <v>159</v>
      </c>
      <c r="P53" s="43">
        <f t="shared" si="15"/>
        <v>1.3479728887966567</v>
      </c>
      <c r="Q53" s="47">
        <f t="shared" si="16"/>
        <v>1.4894728053001731E-2</v>
      </c>
      <c r="R53" s="24"/>
    </row>
    <row r="54" spans="1:18" ht="13.2" customHeight="1" x14ac:dyDescent="0.25">
      <c r="A54" s="41">
        <v>2019</v>
      </c>
      <c r="B54" s="86">
        <v>2.737938816921007</v>
      </c>
      <c r="C54" s="43">
        <v>5</v>
      </c>
      <c r="D54" s="42">
        <f t="shared" si="11"/>
        <v>2.6010418760749565</v>
      </c>
      <c r="E54" s="43">
        <v>14.737800635330451</v>
      </c>
      <c r="F54" s="43">
        <f t="shared" si="12"/>
        <v>2.2177055099375704</v>
      </c>
      <c r="G54" s="43">
        <v>10</v>
      </c>
      <c r="H54" s="43">
        <f>F54-(F54*G54/100)</f>
        <v>1.9959349589438133</v>
      </c>
      <c r="I54" s="43">
        <v>20</v>
      </c>
      <c r="J54" s="45">
        <f t="shared" si="13"/>
        <v>35.200728482851147</v>
      </c>
      <c r="K54" s="47">
        <f>+F54-F54*I54/100</f>
        <v>1.7741644079500563</v>
      </c>
      <c r="L54" s="47">
        <f t="shared" si="14"/>
        <v>7.777159048548192E-2</v>
      </c>
      <c r="M54" s="47">
        <f>+L54*28.3495</f>
        <v>2.2047857044681698</v>
      </c>
      <c r="N54" s="43">
        <v>90.5</v>
      </c>
      <c r="O54" s="43">
        <v>159</v>
      </c>
      <c r="P54" s="43">
        <f t="shared" si="15"/>
        <v>1.2549251965683608</v>
      </c>
      <c r="Q54" s="47">
        <f t="shared" si="16"/>
        <v>1.3866576757661446E-2</v>
      </c>
      <c r="R54" s="24"/>
    </row>
    <row r="55" spans="1:18" ht="13.2" customHeight="1" x14ac:dyDescent="0.25">
      <c r="A55" s="36">
        <v>2020</v>
      </c>
      <c r="B55" s="83">
        <v>2.8557218946156797</v>
      </c>
      <c r="C55" s="38">
        <v>5</v>
      </c>
      <c r="D55" s="37">
        <f t="shared" si="11"/>
        <v>2.7129357998848955</v>
      </c>
      <c r="E55" s="38">
        <v>14.737800635330451</v>
      </c>
      <c r="F55" s="38">
        <f t="shared" si="12"/>
        <v>2.3131087303333522</v>
      </c>
      <c r="G55" s="38">
        <v>10</v>
      </c>
      <c r="H55" s="38">
        <f t="shared" ref="H55:H56" si="17">F55-(F55*G55/100)</f>
        <v>2.0817978573000171</v>
      </c>
      <c r="I55" s="38">
        <v>20</v>
      </c>
      <c r="J55" s="39">
        <f t="shared" si="13"/>
        <v>35.200728482851133</v>
      </c>
      <c r="K55" s="40">
        <f t="shared" ref="K55:K56" si="18">+F55-F55*I55/100</f>
        <v>1.8504869842666818</v>
      </c>
      <c r="L55" s="40">
        <f t="shared" si="14"/>
        <v>8.1117237666484682E-2</v>
      </c>
      <c r="M55" s="40">
        <f t="shared" ref="M55:M56" si="19">+L55*28.3495</f>
        <v>2.2996331292260073</v>
      </c>
      <c r="N55" s="38">
        <v>90.5</v>
      </c>
      <c r="O55" s="38">
        <v>159</v>
      </c>
      <c r="P55" s="43">
        <f t="shared" si="15"/>
        <v>1.3089106804714066</v>
      </c>
      <c r="Q55" s="47">
        <f t="shared" si="16"/>
        <v>1.4463101441673001E-2</v>
      </c>
      <c r="R55" s="24"/>
    </row>
    <row r="56" spans="1:18" ht="13.8" thickBot="1" x14ac:dyDescent="0.3">
      <c r="A56" s="163">
        <v>2021</v>
      </c>
      <c r="B56" s="162">
        <v>3.1224160875044782</v>
      </c>
      <c r="C56" s="140">
        <v>5</v>
      </c>
      <c r="D56" s="139">
        <f t="shared" si="11"/>
        <v>2.9662952831292544</v>
      </c>
      <c r="E56" s="140">
        <v>14.737800635330451</v>
      </c>
      <c r="F56" s="141">
        <f t="shared" si="12"/>
        <v>2.5291285980464542</v>
      </c>
      <c r="G56" s="140">
        <v>10</v>
      </c>
      <c r="H56" s="141">
        <f t="shared" si="17"/>
        <v>2.2762157382418087</v>
      </c>
      <c r="I56" s="140">
        <v>20</v>
      </c>
      <c r="J56" s="147">
        <f t="shared" si="13"/>
        <v>35.200728482851133</v>
      </c>
      <c r="K56" s="148">
        <f t="shared" si="18"/>
        <v>2.0233028784371632</v>
      </c>
      <c r="L56" s="148">
        <f t="shared" si="14"/>
        <v>8.8692728917793451E-2</v>
      </c>
      <c r="M56" s="148">
        <f t="shared" si="19"/>
        <v>2.5143945184549854</v>
      </c>
      <c r="N56" s="140">
        <v>90.5</v>
      </c>
      <c r="O56" s="134">
        <v>159</v>
      </c>
      <c r="P56" s="134">
        <f t="shared" si="15"/>
        <v>1.4311490812589696</v>
      </c>
      <c r="Q56" s="136">
        <f t="shared" si="16"/>
        <v>1.5813802002861543E-2</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V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128</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0.69933480287926975</v>
      </c>
      <c r="C5" s="21">
        <v>5</v>
      </c>
      <c r="D5" s="20">
        <f t="shared" ref="D5:D46" si="0">+B5-B5*(C5/100)</f>
        <v>0.66436806273530624</v>
      </c>
      <c r="E5" s="21">
        <v>14.629115889840037</v>
      </c>
      <c r="F5" s="21">
        <f t="shared" ref="F5:F46" si="1">+(D5-D5*(E5)/100)</f>
        <v>0.56717688890267315</v>
      </c>
      <c r="G5" s="21">
        <v>49</v>
      </c>
      <c r="H5" s="21">
        <f>F5-(F5*G5/100)</f>
        <v>0.28926021334036334</v>
      </c>
      <c r="I5" s="21">
        <v>37</v>
      </c>
      <c r="J5" s="22">
        <v>73.941818188635324</v>
      </c>
      <c r="K5" s="23">
        <f>+H5-H5*I5/100</f>
        <v>0.18223393440442889</v>
      </c>
      <c r="L5" s="23">
        <f t="shared" ref="L5:L46" si="2">+(K5/365)*16</f>
        <v>7.9883368506051024E-3</v>
      </c>
      <c r="M5" s="23">
        <f t="shared" ref="M5:M37" si="3">+L5*28.3495</f>
        <v>0.22646535554622935</v>
      </c>
      <c r="N5" s="21">
        <v>82</v>
      </c>
      <c r="O5" s="21">
        <v>165</v>
      </c>
      <c r="P5" s="21">
        <f t="shared" ref="P5:P46" si="4">+Q5*N5</f>
        <v>0.11254641911994427</v>
      </c>
      <c r="Q5" s="23">
        <f t="shared" ref="Q5:Q46" si="5">+M5/O5</f>
        <v>1.3725173063407839E-3</v>
      </c>
      <c r="R5" s="24"/>
    </row>
    <row r="6" spans="1:22" x14ac:dyDescent="0.25">
      <c r="A6" s="25">
        <v>1971</v>
      </c>
      <c r="B6" s="76">
        <v>0.6433562392553247</v>
      </c>
      <c r="C6" s="27">
        <v>5</v>
      </c>
      <c r="D6" s="26">
        <f t="shared" si="0"/>
        <v>0.61118842729255851</v>
      </c>
      <c r="E6" s="27">
        <v>14.629115889840037</v>
      </c>
      <c r="F6" s="27">
        <f t="shared" si="1"/>
        <v>0.52177696395863937</v>
      </c>
      <c r="G6" s="27">
        <v>49</v>
      </c>
      <c r="H6" s="27">
        <f t="shared" ref="H6:H51" si="6">F6-(F6*G6/100)</f>
        <v>0.26610625161890605</v>
      </c>
      <c r="I6" s="27">
        <v>37</v>
      </c>
      <c r="J6" s="28">
        <v>73.941818188635324</v>
      </c>
      <c r="K6" s="29">
        <f t="shared" ref="K6:K51" si="7">+H6-H6*I6/100</f>
        <v>0.1676469385199108</v>
      </c>
      <c r="L6" s="29">
        <f t="shared" si="2"/>
        <v>7.3489068940234877E-3</v>
      </c>
      <c r="M6" s="29">
        <f t="shared" si="3"/>
        <v>0.20833783599211886</v>
      </c>
      <c r="N6" s="27">
        <v>82</v>
      </c>
      <c r="O6" s="27">
        <v>165</v>
      </c>
      <c r="P6" s="27">
        <f t="shared" si="4"/>
        <v>0.10353759122032574</v>
      </c>
      <c r="Q6" s="29">
        <f t="shared" si="5"/>
        <v>1.262653551467387E-3</v>
      </c>
      <c r="R6" s="24"/>
    </row>
    <row r="7" spans="1:22" x14ac:dyDescent="0.25">
      <c r="A7" s="25">
        <v>1972</v>
      </c>
      <c r="B7" s="76">
        <v>0.77466936006403175</v>
      </c>
      <c r="C7" s="27">
        <v>5</v>
      </c>
      <c r="D7" s="26">
        <f t="shared" si="0"/>
        <v>0.73593589206083021</v>
      </c>
      <c r="E7" s="27">
        <v>14.629115889840037</v>
      </c>
      <c r="F7" s="27">
        <f t="shared" si="1"/>
        <v>0.62827497753632322</v>
      </c>
      <c r="G7" s="27">
        <v>49</v>
      </c>
      <c r="H7" s="27">
        <f t="shared" si="6"/>
        <v>0.32042023854352486</v>
      </c>
      <c r="I7" s="27">
        <v>37</v>
      </c>
      <c r="J7" s="28">
        <v>73.941818188635324</v>
      </c>
      <c r="K7" s="29">
        <f t="shared" si="7"/>
        <v>0.20186475028242068</v>
      </c>
      <c r="L7" s="29">
        <f t="shared" si="2"/>
        <v>8.8488657658047417E-3</v>
      </c>
      <c r="M7" s="29">
        <f t="shared" si="3"/>
        <v>0.25086092002768151</v>
      </c>
      <c r="N7" s="27">
        <v>82</v>
      </c>
      <c r="O7" s="27">
        <v>165</v>
      </c>
      <c r="P7" s="27">
        <f t="shared" si="4"/>
        <v>0.12467027540769626</v>
      </c>
      <c r="Q7" s="29">
        <f t="shared" si="5"/>
        <v>1.5203692122889789E-3</v>
      </c>
      <c r="R7" s="24"/>
    </row>
    <row r="8" spans="1:22" x14ac:dyDescent="0.25">
      <c r="A8" s="25">
        <v>1973</v>
      </c>
      <c r="B8" s="76">
        <v>0.90746499676748049</v>
      </c>
      <c r="C8" s="27">
        <v>5</v>
      </c>
      <c r="D8" s="26">
        <f t="shared" si="0"/>
        <v>0.86209174692910651</v>
      </c>
      <c r="E8" s="27">
        <v>14.629115889840037</v>
      </c>
      <c r="F8" s="27">
        <f t="shared" si="1"/>
        <v>0.73597534619410099</v>
      </c>
      <c r="G8" s="27">
        <v>49</v>
      </c>
      <c r="H8" s="27">
        <f t="shared" si="6"/>
        <v>0.3753474265589915</v>
      </c>
      <c r="I8" s="27">
        <v>37</v>
      </c>
      <c r="J8" s="28">
        <v>73.941818188635324</v>
      </c>
      <c r="K8" s="29">
        <f t="shared" si="7"/>
        <v>0.23646887873216466</v>
      </c>
      <c r="L8" s="29">
        <f t="shared" si="2"/>
        <v>1.0365759067711327E-2</v>
      </c>
      <c r="M8" s="29">
        <f t="shared" si="3"/>
        <v>0.29386408669008224</v>
      </c>
      <c r="N8" s="27">
        <v>82</v>
      </c>
      <c r="O8" s="27">
        <v>165</v>
      </c>
      <c r="P8" s="27">
        <f t="shared" si="4"/>
        <v>0.14604154611264694</v>
      </c>
      <c r="Q8" s="29">
        <f t="shared" si="5"/>
        <v>1.7809944647883772E-3</v>
      </c>
      <c r="R8" s="24"/>
    </row>
    <row r="9" spans="1:22" x14ac:dyDescent="0.25">
      <c r="A9" s="25">
        <v>1974</v>
      </c>
      <c r="B9" s="76">
        <v>0.8959383504634002</v>
      </c>
      <c r="C9" s="27">
        <v>5</v>
      </c>
      <c r="D9" s="26">
        <f t="shared" si="0"/>
        <v>0.85114143294023015</v>
      </c>
      <c r="E9" s="27">
        <v>14.629115889840037</v>
      </c>
      <c r="F9" s="27">
        <f t="shared" si="1"/>
        <v>0.72662696632895873</v>
      </c>
      <c r="G9" s="27">
        <v>49</v>
      </c>
      <c r="H9" s="27">
        <f t="shared" si="6"/>
        <v>0.37057975282776895</v>
      </c>
      <c r="I9" s="27">
        <v>37</v>
      </c>
      <c r="J9" s="28">
        <v>73.941818188635324</v>
      </c>
      <c r="K9" s="29">
        <f t="shared" si="7"/>
        <v>0.23346524428149446</v>
      </c>
      <c r="L9" s="29">
        <f t="shared" si="2"/>
        <v>1.0234092900010715E-2</v>
      </c>
      <c r="M9" s="29">
        <f t="shared" si="3"/>
        <v>0.29013141666885378</v>
      </c>
      <c r="N9" s="27">
        <v>82</v>
      </c>
      <c r="O9" s="27">
        <v>165</v>
      </c>
      <c r="P9" s="27">
        <f t="shared" si="4"/>
        <v>0.14418652222330916</v>
      </c>
      <c r="Q9" s="29">
        <f t="shared" si="5"/>
        <v>1.7583722222354774E-3</v>
      </c>
      <c r="R9" s="24"/>
    </row>
    <row r="10" spans="1:22" x14ac:dyDescent="0.25">
      <c r="A10" s="25">
        <v>1975</v>
      </c>
      <c r="B10" s="76">
        <v>1.0251281410176272</v>
      </c>
      <c r="C10" s="27">
        <v>5</v>
      </c>
      <c r="D10" s="26">
        <f t="shared" si="0"/>
        <v>0.97387173396674576</v>
      </c>
      <c r="E10" s="27">
        <v>14.629115889840037</v>
      </c>
      <c r="F10" s="27">
        <f t="shared" si="1"/>
        <v>0.83140290938635586</v>
      </c>
      <c r="G10" s="27">
        <v>49</v>
      </c>
      <c r="H10" s="27">
        <f t="shared" si="6"/>
        <v>0.42401548378704146</v>
      </c>
      <c r="I10" s="27">
        <v>37</v>
      </c>
      <c r="J10" s="28">
        <v>73.941818188635324</v>
      </c>
      <c r="K10" s="29">
        <f t="shared" si="7"/>
        <v>0.26712975478583612</v>
      </c>
      <c r="L10" s="29">
        <f t="shared" si="2"/>
        <v>1.1709797470064049E-2</v>
      </c>
      <c r="M10" s="29">
        <f t="shared" si="3"/>
        <v>0.33196690337758078</v>
      </c>
      <c r="N10" s="27">
        <v>82</v>
      </c>
      <c r="O10" s="27">
        <v>165</v>
      </c>
      <c r="P10" s="27">
        <f t="shared" si="4"/>
        <v>0.16497749137552498</v>
      </c>
      <c r="Q10" s="29">
        <f t="shared" si="5"/>
        <v>2.0119206265307925E-3</v>
      </c>
      <c r="R10" s="24"/>
    </row>
    <row r="11" spans="1:22" x14ac:dyDescent="0.25">
      <c r="A11" s="19">
        <v>1976</v>
      </c>
      <c r="B11" s="70">
        <v>1.1443116930767996</v>
      </c>
      <c r="C11" s="21">
        <v>5</v>
      </c>
      <c r="D11" s="20">
        <f t="shared" si="0"/>
        <v>1.0870961084229596</v>
      </c>
      <c r="E11" s="21">
        <v>14.629115889840037</v>
      </c>
      <c r="F11" s="21">
        <f t="shared" si="1"/>
        <v>0.92806355888782366</v>
      </c>
      <c r="G11" s="21">
        <v>49</v>
      </c>
      <c r="H11" s="21">
        <f t="shared" si="6"/>
        <v>0.47331241503279003</v>
      </c>
      <c r="I11" s="21">
        <v>37</v>
      </c>
      <c r="J11" s="22">
        <v>73.941818188635324</v>
      </c>
      <c r="K11" s="23">
        <f t="shared" si="7"/>
        <v>0.29818682147065773</v>
      </c>
      <c r="L11" s="23">
        <f t="shared" si="2"/>
        <v>1.3071203132960339E-2</v>
      </c>
      <c r="M11" s="23">
        <f t="shared" si="3"/>
        <v>0.37056207321785911</v>
      </c>
      <c r="N11" s="21">
        <v>82</v>
      </c>
      <c r="O11" s="21">
        <v>165</v>
      </c>
      <c r="P11" s="21">
        <f t="shared" si="4"/>
        <v>0.18415812123554209</v>
      </c>
      <c r="Q11" s="23">
        <f t="shared" si="5"/>
        <v>2.2458307467749035E-3</v>
      </c>
      <c r="R11" s="24"/>
    </row>
    <row r="12" spans="1:22" x14ac:dyDescent="0.25">
      <c r="A12" s="19">
        <v>1977</v>
      </c>
      <c r="B12" s="70">
        <v>1.3562538878218664</v>
      </c>
      <c r="C12" s="21">
        <v>5</v>
      </c>
      <c r="D12" s="20">
        <f t="shared" si="0"/>
        <v>1.2884411934307731</v>
      </c>
      <c r="E12" s="21">
        <v>14.629115889840037</v>
      </c>
      <c r="F12" s="21">
        <f t="shared" si="1"/>
        <v>1.0999536380713473</v>
      </c>
      <c r="G12" s="21">
        <v>49</v>
      </c>
      <c r="H12" s="21">
        <f t="shared" si="6"/>
        <v>0.56097635541638713</v>
      </c>
      <c r="I12" s="21">
        <v>37</v>
      </c>
      <c r="J12" s="22">
        <v>73.941818188635324</v>
      </c>
      <c r="K12" s="23">
        <f t="shared" si="7"/>
        <v>0.35341510391232389</v>
      </c>
      <c r="L12" s="23">
        <f t="shared" si="2"/>
        <v>1.5492168938622417E-2</v>
      </c>
      <c r="M12" s="23">
        <f t="shared" si="3"/>
        <v>0.43919524332547616</v>
      </c>
      <c r="N12" s="21">
        <v>82</v>
      </c>
      <c r="O12" s="21">
        <v>165</v>
      </c>
      <c r="P12" s="21">
        <f t="shared" si="4"/>
        <v>0.2182667269859942</v>
      </c>
      <c r="Q12" s="23">
        <f t="shared" si="5"/>
        <v>2.6617893534877342E-3</v>
      </c>
      <c r="R12" s="24"/>
    </row>
    <row r="13" spans="1:22" x14ac:dyDescent="0.25">
      <c r="A13" s="19">
        <v>1978</v>
      </c>
      <c r="B13" s="70">
        <v>1.4340588988476315</v>
      </c>
      <c r="C13" s="21">
        <v>5</v>
      </c>
      <c r="D13" s="20">
        <f t="shared" si="0"/>
        <v>1.3623559539052499</v>
      </c>
      <c r="E13" s="21">
        <v>14.629115889840037</v>
      </c>
      <c r="F13" s="21">
        <f t="shared" si="1"/>
        <v>1.1630553225763152</v>
      </c>
      <c r="G13" s="21">
        <v>49</v>
      </c>
      <c r="H13" s="21">
        <f t="shared" si="6"/>
        <v>0.5931582145139207</v>
      </c>
      <c r="I13" s="21">
        <v>37</v>
      </c>
      <c r="J13" s="22">
        <v>73.941818188635324</v>
      </c>
      <c r="K13" s="23">
        <f t="shared" si="7"/>
        <v>0.37368967514377005</v>
      </c>
      <c r="L13" s="23">
        <f t="shared" si="2"/>
        <v>1.6380917266576221E-2</v>
      </c>
      <c r="M13" s="23">
        <f t="shared" si="3"/>
        <v>0.46439081404880256</v>
      </c>
      <c r="N13" s="21">
        <v>82</v>
      </c>
      <c r="O13" s="21">
        <v>165</v>
      </c>
      <c r="P13" s="21">
        <f t="shared" si="4"/>
        <v>0.23078816213334433</v>
      </c>
      <c r="Q13" s="23">
        <f t="shared" si="5"/>
        <v>2.8144897821139551E-3</v>
      </c>
      <c r="R13" s="24"/>
    </row>
    <row r="14" spans="1:22" x14ac:dyDescent="0.25">
      <c r="A14" s="19">
        <v>1979</v>
      </c>
      <c r="B14" s="70">
        <v>1.4507564817489058</v>
      </c>
      <c r="C14" s="21">
        <v>5</v>
      </c>
      <c r="D14" s="20">
        <f t="shared" si="0"/>
        <v>1.3782186576614606</v>
      </c>
      <c r="E14" s="21">
        <v>14.629115889840037</v>
      </c>
      <c r="F14" s="21">
        <f t="shared" si="1"/>
        <v>1.1765974530167678</v>
      </c>
      <c r="G14" s="21">
        <v>49</v>
      </c>
      <c r="H14" s="21">
        <f t="shared" si="6"/>
        <v>0.60006470103855158</v>
      </c>
      <c r="I14" s="21">
        <v>37</v>
      </c>
      <c r="J14" s="22">
        <v>73.941818188635324</v>
      </c>
      <c r="K14" s="23">
        <f t="shared" si="7"/>
        <v>0.37804076165428752</v>
      </c>
      <c r="L14" s="23">
        <f t="shared" si="2"/>
        <v>1.6571649825941372E-2</v>
      </c>
      <c r="M14" s="23">
        <f t="shared" si="3"/>
        <v>0.46979798674052492</v>
      </c>
      <c r="N14" s="21">
        <v>82</v>
      </c>
      <c r="O14" s="21">
        <v>165</v>
      </c>
      <c r="P14" s="21">
        <f t="shared" si="4"/>
        <v>0.23347536310741238</v>
      </c>
      <c r="Q14" s="23">
        <f t="shared" si="5"/>
        <v>2.8472605257001508E-3</v>
      </c>
      <c r="R14" s="24"/>
    </row>
    <row r="15" spans="1:22" x14ac:dyDescent="0.25">
      <c r="A15" s="19">
        <v>1980</v>
      </c>
      <c r="B15" s="70">
        <v>1.486435453132273</v>
      </c>
      <c r="C15" s="21">
        <v>5</v>
      </c>
      <c r="D15" s="20">
        <f t="shared" si="0"/>
        <v>1.4121136804756593</v>
      </c>
      <c r="E15" s="21">
        <v>14.629115889840037</v>
      </c>
      <c r="F15" s="21">
        <f t="shared" si="1"/>
        <v>1.2055339336625897</v>
      </c>
      <c r="G15" s="21">
        <v>49</v>
      </c>
      <c r="H15" s="21">
        <f t="shared" si="6"/>
        <v>0.61482230616792077</v>
      </c>
      <c r="I15" s="21">
        <v>37</v>
      </c>
      <c r="J15" s="22">
        <v>73.941818188635324</v>
      </c>
      <c r="K15" s="23">
        <f t="shared" si="7"/>
        <v>0.38733805288579004</v>
      </c>
      <c r="L15" s="23">
        <f t="shared" si="2"/>
        <v>1.6979202318281206E-2</v>
      </c>
      <c r="M15" s="23">
        <f t="shared" si="3"/>
        <v>0.48135189612211304</v>
      </c>
      <c r="N15" s="21">
        <v>82</v>
      </c>
      <c r="O15" s="21">
        <v>165</v>
      </c>
      <c r="P15" s="21">
        <f t="shared" si="4"/>
        <v>0.23921730595159557</v>
      </c>
      <c r="Q15" s="23">
        <f t="shared" si="5"/>
        <v>2.9172842189218971E-3</v>
      </c>
      <c r="R15" s="24"/>
    </row>
    <row r="16" spans="1:22" x14ac:dyDescent="0.25">
      <c r="A16" s="25">
        <v>1981</v>
      </c>
      <c r="B16" s="76">
        <v>1.5402276858318185</v>
      </c>
      <c r="C16" s="27">
        <v>5</v>
      </c>
      <c r="D16" s="26">
        <f t="shared" si="0"/>
        <v>1.4632163015402275</v>
      </c>
      <c r="E16" s="27">
        <v>14.629115889840037</v>
      </c>
      <c r="F16" s="27">
        <f t="shared" si="1"/>
        <v>1.2491606930688763</v>
      </c>
      <c r="G16" s="27">
        <v>49</v>
      </c>
      <c r="H16" s="27">
        <f t="shared" si="6"/>
        <v>0.63707195346512702</v>
      </c>
      <c r="I16" s="27">
        <v>37</v>
      </c>
      <c r="J16" s="28">
        <v>73.941818188635324</v>
      </c>
      <c r="K16" s="29">
        <f t="shared" si="7"/>
        <v>0.40135533068302998</v>
      </c>
      <c r="L16" s="29">
        <f t="shared" si="2"/>
        <v>1.7593658331310904E-2</v>
      </c>
      <c r="M16" s="29">
        <f t="shared" si="3"/>
        <v>0.49877141686349846</v>
      </c>
      <c r="N16" s="27">
        <v>82</v>
      </c>
      <c r="O16" s="27">
        <v>165</v>
      </c>
      <c r="P16" s="27">
        <f t="shared" si="4"/>
        <v>0.24787427989579924</v>
      </c>
      <c r="Q16" s="29">
        <f t="shared" si="5"/>
        <v>3.0228570718999906E-3</v>
      </c>
      <c r="R16" s="24"/>
    </row>
    <row r="17" spans="1:18" x14ac:dyDescent="0.25">
      <c r="A17" s="25">
        <v>1982</v>
      </c>
      <c r="B17" s="76">
        <v>1.6512481265181662</v>
      </c>
      <c r="C17" s="27">
        <v>5</v>
      </c>
      <c r="D17" s="26">
        <f t="shared" si="0"/>
        <v>1.5686857201922579</v>
      </c>
      <c r="E17" s="27">
        <v>14.629115889840037</v>
      </c>
      <c r="F17" s="27">
        <f t="shared" si="1"/>
        <v>1.3392008682379608</v>
      </c>
      <c r="G17" s="27">
        <v>49</v>
      </c>
      <c r="H17" s="27">
        <f t="shared" si="6"/>
        <v>0.68299244280136007</v>
      </c>
      <c r="I17" s="27">
        <v>37</v>
      </c>
      <c r="J17" s="28">
        <v>73.941818188635324</v>
      </c>
      <c r="K17" s="29">
        <f t="shared" si="7"/>
        <v>0.43028523896485688</v>
      </c>
      <c r="L17" s="29">
        <f t="shared" si="2"/>
        <v>1.8861818694349889E-2</v>
      </c>
      <c r="M17" s="29">
        <f t="shared" si="3"/>
        <v>0.53472312907547215</v>
      </c>
      <c r="N17" s="27">
        <v>82</v>
      </c>
      <c r="O17" s="27">
        <v>165</v>
      </c>
      <c r="P17" s="27">
        <f t="shared" si="4"/>
        <v>0.26574119141932556</v>
      </c>
      <c r="Q17" s="29">
        <f t="shared" si="5"/>
        <v>3.2407462368210433E-3</v>
      </c>
      <c r="R17" s="24"/>
    </row>
    <row r="18" spans="1:18" x14ac:dyDescent="0.25">
      <c r="A18" s="25">
        <v>1983</v>
      </c>
      <c r="B18" s="76">
        <v>1.6755794747916197</v>
      </c>
      <c r="C18" s="27">
        <v>5</v>
      </c>
      <c r="D18" s="26">
        <f t="shared" si="0"/>
        <v>1.5918005010520386</v>
      </c>
      <c r="E18" s="27">
        <v>14.629115889840037</v>
      </c>
      <c r="F18" s="27">
        <f t="shared" si="1"/>
        <v>1.3589341610180816</v>
      </c>
      <c r="G18" s="27">
        <v>49</v>
      </c>
      <c r="H18" s="27">
        <f t="shared" si="6"/>
        <v>0.69305642211922169</v>
      </c>
      <c r="I18" s="27">
        <v>37</v>
      </c>
      <c r="J18" s="28">
        <v>73.941818188635324</v>
      </c>
      <c r="K18" s="29">
        <f t="shared" si="7"/>
        <v>0.43662554593510966</v>
      </c>
      <c r="L18" s="29">
        <f t="shared" si="2"/>
        <v>1.9139749958799329E-2</v>
      </c>
      <c r="M18" s="29">
        <f t="shared" si="3"/>
        <v>0.54260234145698161</v>
      </c>
      <c r="N18" s="27">
        <v>82</v>
      </c>
      <c r="O18" s="27">
        <v>165</v>
      </c>
      <c r="P18" s="27">
        <f t="shared" si="4"/>
        <v>0.26965692120892421</v>
      </c>
      <c r="Q18" s="29">
        <f t="shared" si="5"/>
        <v>3.2884990391332217E-3</v>
      </c>
      <c r="R18" s="24"/>
    </row>
    <row r="19" spans="1:18" x14ac:dyDescent="0.25">
      <c r="A19" s="25">
        <v>1984</v>
      </c>
      <c r="B19" s="76">
        <v>1.5015993365714961</v>
      </c>
      <c r="C19" s="27">
        <v>5</v>
      </c>
      <c r="D19" s="26">
        <f t="shared" si="0"/>
        <v>1.4265193697429213</v>
      </c>
      <c r="E19" s="27">
        <v>14.629115889840037</v>
      </c>
      <c r="F19" s="27">
        <f t="shared" si="1"/>
        <v>1.2178321979522135</v>
      </c>
      <c r="G19" s="27">
        <v>49</v>
      </c>
      <c r="H19" s="27">
        <f t="shared" si="6"/>
        <v>0.62109442095562883</v>
      </c>
      <c r="I19" s="27">
        <v>37</v>
      </c>
      <c r="J19" s="28">
        <v>73.941818188635324</v>
      </c>
      <c r="K19" s="29">
        <f t="shared" si="7"/>
        <v>0.39128948520204621</v>
      </c>
      <c r="L19" s="29">
        <f t="shared" si="2"/>
        <v>1.7152415789678736E-2</v>
      </c>
      <c r="M19" s="29">
        <f t="shared" si="3"/>
        <v>0.48626241142949733</v>
      </c>
      <c r="N19" s="27">
        <v>82</v>
      </c>
      <c r="O19" s="27">
        <v>165</v>
      </c>
      <c r="P19" s="27">
        <f t="shared" si="4"/>
        <v>0.24165768325587139</v>
      </c>
      <c r="Q19" s="29">
        <f t="shared" si="5"/>
        <v>2.9470449177545293E-3</v>
      </c>
      <c r="R19" s="24"/>
    </row>
    <row r="20" spans="1:18" x14ac:dyDescent="0.25">
      <c r="A20" s="25">
        <v>1985</v>
      </c>
      <c r="B20" s="76">
        <v>1.4664564340409114</v>
      </c>
      <c r="C20" s="27">
        <v>5</v>
      </c>
      <c r="D20" s="26">
        <f t="shared" si="0"/>
        <v>1.3931336123388658</v>
      </c>
      <c r="E20" s="27">
        <v>14.629115889840037</v>
      </c>
      <c r="F20" s="27">
        <f t="shared" si="1"/>
        <v>1.1893304816894983</v>
      </c>
      <c r="G20" s="27">
        <v>49</v>
      </c>
      <c r="H20" s="27">
        <f t="shared" si="6"/>
        <v>0.60655854566164413</v>
      </c>
      <c r="I20" s="27">
        <v>37</v>
      </c>
      <c r="J20" s="28">
        <v>73.941818188635324</v>
      </c>
      <c r="K20" s="29">
        <f t="shared" si="7"/>
        <v>0.38213188376683582</v>
      </c>
      <c r="L20" s="29">
        <f t="shared" si="2"/>
        <v>1.6750986685669517E-2</v>
      </c>
      <c r="M20" s="29">
        <f t="shared" si="3"/>
        <v>0.47488209704538792</v>
      </c>
      <c r="N20" s="27">
        <v>82</v>
      </c>
      <c r="O20" s="27">
        <v>165</v>
      </c>
      <c r="P20" s="27">
        <f t="shared" si="4"/>
        <v>0.23600201186498065</v>
      </c>
      <c r="Q20" s="29">
        <f t="shared" si="5"/>
        <v>2.8780733154265934E-3</v>
      </c>
      <c r="R20" s="24"/>
    </row>
    <row r="21" spans="1:18" x14ac:dyDescent="0.25">
      <c r="A21" s="19">
        <v>1986</v>
      </c>
      <c r="B21" s="70">
        <v>1.7219957531861494</v>
      </c>
      <c r="C21" s="21">
        <v>5</v>
      </c>
      <c r="D21" s="20">
        <f t="shared" si="0"/>
        <v>1.6358959655268419</v>
      </c>
      <c r="E21" s="21">
        <v>14.629115889840037</v>
      </c>
      <c r="F21" s="21">
        <f t="shared" si="1"/>
        <v>1.3965788488927027</v>
      </c>
      <c r="G21" s="21">
        <v>49</v>
      </c>
      <c r="H21" s="21">
        <f t="shared" si="6"/>
        <v>0.71225521293527838</v>
      </c>
      <c r="I21" s="21">
        <v>37</v>
      </c>
      <c r="J21" s="22">
        <v>73.941818188635324</v>
      </c>
      <c r="K21" s="23">
        <f t="shared" si="7"/>
        <v>0.44872078414922539</v>
      </c>
      <c r="L21" s="23">
        <f t="shared" si="2"/>
        <v>1.9669952181883853E-2</v>
      </c>
      <c r="M21" s="23">
        <f t="shared" si="3"/>
        <v>0.5576333093803163</v>
      </c>
      <c r="N21" s="21">
        <v>82</v>
      </c>
      <c r="O21" s="21">
        <v>165</v>
      </c>
      <c r="P21" s="21">
        <f t="shared" si="4"/>
        <v>0.27712685678294507</v>
      </c>
      <c r="Q21" s="23">
        <f t="shared" si="5"/>
        <v>3.3795958144261593E-3</v>
      </c>
      <c r="R21" s="24"/>
    </row>
    <row r="22" spans="1:18" x14ac:dyDescent="0.25">
      <c r="A22" s="19">
        <v>1987</v>
      </c>
      <c r="B22" s="70">
        <v>1.6181776247508277</v>
      </c>
      <c r="C22" s="21">
        <v>5</v>
      </c>
      <c r="D22" s="20">
        <f t="shared" si="0"/>
        <v>1.5372687435132864</v>
      </c>
      <c r="E22" s="21">
        <v>14.629115889840037</v>
      </c>
      <c r="F22" s="21">
        <f t="shared" si="1"/>
        <v>1.3123799174864399</v>
      </c>
      <c r="G22" s="21">
        <v>49</v>
      </c>
      <c r="H22" s="21">
        <f t="shared" si="6"/>
        <v>0.66931375791808434</v>
      </c>
      <c r="I22" s="21">
        <v>37</v>
      </c>
      <c r="J22" s="22">
        <v>73.941818188635324</v>
      </c>
      <c r="K22" s="23">
        <f t="shared" si="7"/>
        <v>0.42166766748839313</v>
      </c>
      <c r="L22" s="23">
        <f t="shared" si="2"/>
        <v>1.8484062136477505E-2</v>
      </c>
      <c r="M22" s="23">
        <f t="shared" si="3"/>
        <v>0.52401391953806897</v>
      </c>
      <c r="N22" s="21">
        <v>82</v>
      </c>
      <c r="O22" s="21">
        <v>165</v>
      </c>
      <c r="P22" s="21">
        <f t="shared" si="4"/>
        <v>0.2604190388007373</v>
      </c>
      <c r="Q22" s="23">
        <f t="shared" si="5"/>
        <v>3.1758419365943576E-3</v>
      </c>
      <c r="R22" s="24"/>
    </row>
    <row r="23" spans="1:18" x14ac:dyDescent="0.25">
      <c r="A23" s="19">
        <v>1988</v>
      </c>
      <c r="B23" s="70">
        <v>1.7561760012407102</v>
      </c>
      <c r="C23" s="21">
        <v>5</v>
      </c>
      <c r="D23" s="20">
        <f t="shared" si="0"/>
        <v>1.6683672011786745</v>
      </c>
      <c r="E23" s="21">
        <v>14.629115889840037</v>
      </c>
      <c r="F23" s="21">
        <f t="shared" si="1"/>
        <v>1.4242998298501655</v>
      </c>
      <c r="G23" s="21">
        <v>49</v>
      </c>
      <c r="H23" s="21">
        <f t="shared" si="6"/>
        <v>0.72639291322358446</v>
      </c>
      <c r="I23" s="21">
        <v>37</v>
      </c>
      <c r="J23" s="22">
        <v>73.941818188635324</v>
      </c>
      <c r="K23" s="23">
        <f t="shared" si="7"/>
        <v>0.4576275353308582</v>
      </c>
      <c r="L23" s="23">
        <f t="shared" si="2"/>
        <v>2.0060385110393784E-2</v>
      </c>
      <c r="M23" s="23">
        <f t="shared" si="3"/>
        <v>0.56870188768710861</v>
      </c>
      <c r="N23" s="21">
        <v>82</v>
      </c>
      <c r="O23" s="21">
        <v>165</v>
      </c>
      <c r="P23" s="21">
        <f t="shared" si="4"/>
        <v>0.28262760478995702</v>
      </c>
      <c r="Q23" s="23">
        <f t="shared" si="5"/>
        <v>3.4466781071945977E-3</v>
      </c>
      <c r="R23" s="24"/>
    </row>
    <row r="24" spans="1:18" x14ac:dyDescent="0.25">
      <c r="A24" s="19">
        <v>1989</v>
      </c>
      <c r="B24" s="70">
        <v>1.962226390988995</v>
      </c>
      <c r="C24" s="21">
        <v>5</v>
      </c>
      <c r="D24" s="20">
        <f t="shared" si="0"/>
        <v>1.8641150714395451</v>
      </c>
      <c r="E24" s="21">
        <v>14.629115889840037</v>
      </c>
      <c r="F24" s="21">
        <f t="shared" si="1"/>
        <v>1.5914115173186798</v>
      </c>
      <c r="G24" s="21">
        <v>49</v>
      </c>
      <c r="H24" s="21">
        <f t="shared" si="6"/>
        <v>0.81161987383252665</v>
      </c>
      <c r="I24" s="21">
        <v>37</v>
      </c>
      <c r="J24" s="22">
        <v>73.941818188635324</v>
      </c>
      <c r="K24" s="23">
        <f t="shared" si="7"/>
        <v>0.51132052051449173</v>
      </c>
      <c r="L24" s="23">
        <f t="shared" si="2"/>
        <v>2.2414050214333885E-2</v>
      </c>
      <c r="M24" s="23">
        <f t="shared" si="3"/>
        <v>0.6354271165512585</v>
      </c>
      <c r="N24" s="21">
        <v>82</v>
      </c>
      <c r="O24" s="21">
        <v>165</v>
      </c>
      <c r="P24" s="21">
        <f t="shared" si="4"/>
        <v>0.31578802155880725</v>
      </c>
      <c r="Q24" s="23">
        <f t="shared" si="5"/>
        <v>3.8510734336439909E-3</v>
      </c>
      <c r="R24" s="24"/>
    </row>
    <row r="25" spans="1:18" x14ac:dyDescent="0.25">
      <c r="A25" s="19">
        <v>1990</v>
      </c>
      <c r="B25" s="70">
        <v>2.048558361185294</v>
      </c>
      <c r="C25" s="21">
        <v>5</v>
      </c>
      <c r="D25" s="20">
        <f t="shared" si="0"/>
        <v>1.9461304431260293</v>
      </c>
      <c r="E25" s="21">
        <v>14.629115889840037</v>
      </c>
      <c r="F25" s="21">
        <f t="shared" si="1"/>
        <v>1.661428765233665</v>
      </c>
      <c r="G25" s="21">
        <v>49</v>
      </c>
      <c r="H25" s="21">
        <f t="shared" si="6"/>
        <v>0.84732867026916914</v>
      </c>
      <c r="I25" s="21">
        <v>37</v>
      </c>
      <c r="J25" s="22">
        <v>73.941818188635324</v>
      </c>
      <c r="K25" s="23">
        <f t="shared" si="7"/>
        <v>0.53381706226957659</v>
      </c>
      <c r="L25" s="23">
        <f t="shared" si="2"/>
        <v>2.3400199989899249E-2</v>
      </c>
      <c r="M25" s="23">
        <f t="shared" si="3"/>
        <v>0.66338396961364876</v>
      </c>
      <c r="N25" s="21">
        <v>82</v>
      </c>
      <c r="O25" s="21">
        <v>165</v>
      </c>
      <c r="P25" s="21">
        <f t="shared" si="4"/>
        <v>0.32968173035344966</v>
      </c>
      <c r="Q25" s="23">
        <f t="shared" si="5"/>
        <v>4.0205089067493864E-3</v>
      </c>
      <c r="R25" s="24"/>
    </row>
    <row r="26" spans="1:18" x14ac:dyDescent="0.25">
      <c r="A26" s="25">
        <v>1991</v>
      </c>
      <c r="B26" s="76">
        <v>1.9103920029349923</v>
      </c>
      <c r="C26" s="27">
        <v>5</v>
      </c>
      <c r="D26" s="26">
        <f t="shared" si="0"/>
        <v>1.8148724027882428</v>
      </c>
      <c r="E26" s="27">
        <v>14.629115889840037</v>
      </c>
      <c r="F26" s="27">
        <f t="shared" si="1"/>
        <v>1.5493726157316263</v>
      </c>
      <c r="G26" s="27">
        <v>49</v>
      </c>
      <c r="H26" s="27">
        <f t="shared" si="6"/>
        <v>0.79018003402312942</v>
      </c>
      <c r="I26" s="27">
        <v>37</v>
      </c>
      <c r="J26" s="28">
        <v>73.941818188635324</v>
      </c>
      <c r="K26" s="29">
        <f t="shared" si="7"/>
        <v>0.49781342143457152</v>
      </c>
      <c r="L26" s="29">
        <f t="shared" si="2"/>
        <v>2.1821958199871629E-2</v>
      </c>
      <c r="M26" s="29">
        <f t="shared" si="3"/>
        <v>0.61864160398726076</v>
      </c>
      <c r="N26" s="27">
        <v>82</v>
      </c>
      <c r="O26" s="27">
        <v>165</v>
      </c>
      <c r="P26" s="27">
        <f t="shared" si="4"/>
        <v>0.30744613046639629</v>
      </c>
      <c r="Q26" s="29">
        <f t="shared" si="5"/>
        <v>3.7493430544682472E-3</v>
      </c>
      <c r="R26" s="24"/>
    </row>
    <row r="27" spans="1:18" x14ac:dyDescent="0.25">
      <c r="A27" s="25">
        <v>1992</v>
      </c>
      <c r="B27" s="76">
        <v>1.9919577724664645</v>
      </c>
      <c r="C27" s="27">
        <v>5</v>
      </c>
      <c r="D27" s="26">
        <f t="shared" si="0"/>
        <v>1.8923598838431412</v>
      </c>
      <c r="E27" s="27">
        <v>14.629115889840037</v>
      </c>
      <c r="F27" s="27">
        <f t="shared" si="1"/>
        <v>1.6155243633828857</v>
      </c>
      <c r="G27" s="27">
        <v>49</v>
      </c>
      <c r="H27" s="27">
        <f t="shared" si="6"/>
        <v>0.82391742532527179</v>
      </c>
      <c r="I27" s="27">
        <v>37</v>
      </c>
      <c r="J27" s="28">
        <v>73.941818188635324</v>
      </c>
      <c r="K27" s="29">
        <f t="shared" si="7"/>
        <v>0.51906797795492121</v>
      </c>
      <c r="L27" s="29">
        <f t="shared" si="2"/>
        <v>2.2753664787065038E-2</v>
      </c>
      <c r="M27" s="29">
        <f t="shared" si="3"/>
        <v>0.6450550198809003</v>
      </c>
      <c r="N27" s="27">
        <v>82</v>
      </c>
      <c r="O27" s="27">
        <v>165</v>
      </c>
      <c r="P27" s="27">
        <f t="shared" si="4"/>
        <v>0.32057279775899289</v>
      </c>
      <c r="Q27" s="29">
        <f t="shared" si="5"/>
        <v>3.9094243629145473E-3</v>
      </c>
      <c r="R27" s="24"/>
    </row>
    <row r="28" spans="1:18" x14ac:dyDescent="0.25">
      <c r="A28" s="25">
        <v>1993</v>
      </c>
      <c r="B28" s="76">
        <v>2.0367524158997909</v>
      </c>
      <c r="C28" s="27">
        <v>5</v>
      </c>
      <c r="D28" s="26">
        <f t="shared" si="0"/>
        <v>1.9349147951048014</v>
      </c>
      <c r="E28" s="27">
        <v>14.629115889840037</v>
      </c>
      <c r="F28" s="27">
        <f t="shared" si="1"/>
        <v>1.6518538673592591</v>
      </c>
      <c r="G28" s="27">
        <v>49</v>
      </c>
      <c r="H28" s="27">
        <f t="shared" si="6"/>
        <v>0.84244547235322209</v>
      </c>
      <c r="I28" s="27">
        <v>37</v>
      </c>
      <c r="J28" s="28">
        <v>73.941818188635324</v>
      </c>
      <c r="K28" s="29">
        <f t="shared" si="7"/>
        <v>0.53074064758252992</v>
      </c>
      <c r="L28" s="29">
        <f t="shared" si="2"/>
        <v>2.3265343455672546E-2</v>
      </c>
      <c r="M28" s="29">
        <f t="shared" si="3"/>
        <v>0.65956085429658884</v>
      </c>
      <c r="N28" s="27">
        <v>82</v>
      </c>
      <c r="O28" s="27">
        <v>165</v>
      </c>
      <c r="P28" s="27">
        <f t="shared" si="4"/>
        <v>0.32778175789285019</v>
      </c>
      <c r="Q28" s="29">
        <f t="shared" si="5"/>
        <v>3.9973385108884171E-3</v>
      </c>
      <c r="R28" s="24"/>
    </row>
    <row r="29" spans="1:18" x14ac:dyDescent="0.25">
      <c r="A29" s="25">
        <v>1994</v>
      </c>
      <c r="B29" s="76">
        <v>2.0167934526792086</v>
      </c>
      <c r="C29" s="27">
        <v>5</v>
      </c>
      <c r="D29" s="26">
        <f t="shared" si="0"/>
        <v>1.9159537800452482</v>
      </c>
      <c r="E29" s="27">
        <v>14.629115889840037</v>
      </c>
      <c r="F29" s="27">
        <f t="shared" si="1"/>
        <v>1.635666681166658</v>
      </c>
      <c r="G29" s="27">
        <v>49</v>
      </c>
      <c r="H29" s="27">
        <f t="shared" si="6"/>
        <v>0.8341900073949956</v>
      </c>
      <c r="I29" s="27">
        <v>37</v>
      </c>
      <c r="J29" s="28">
        <v>73.941818188635324</v>
      </c>
      <c r="K29" s="29">
        <f t="shared" si="7"/>
        <v>0.52553970465884725</v>
      </c>
      <c r="L29" s="29">
        <f t="shared" si="2"/>
        <v>2.3037356916552208E-2</v>
      </c>
      <c r="M29" s="29">
        <f t="shared" si="3"/>
        <v>0.65309754990579683</v>
      </c>
      <c r="N29" s="27">
        <v>82</v>
      </c>
      <c r="O29" s="27">
        <v>165</v>
      </c>
      <c r="P29" s="27">
        <f t="shared" si="4"/>
        <v>0.32456969146833542</v>
      </c>
      <c r="Q29" s="29">
        <f t="shared" si="5"/>
        <v>3.9581669691260415E-3</v>
      </c>
      <c r="R29" s="24"/>
    </row>
    <row r="30" spans="1:18" x14ac:dyDescent="0.25">
      <c r="A30" s="25">
        <v>1995</v>
      </c>
      <c r="B30" s="76">
        <v>1.9073931654392871</v>
      </c>
      <c r="C30" s="27">
        <v>5</v>
      </c>
      <c r="D30" s="26">
        <f t="shared" si="0"/>
        <v>1.8120235071673227</v>
      </c>
      <c r="E30" s="27">
        <v>14.629115889840037</v>
      </c>
      <c r="F30" s="27">
        <f t="shared" si="1"/>
        <v>1.5469404883526712</v>
      </c>
      <c r="G30" s="27">
        <v>49</v>
      </c>
      <c r="H30" s="27">
        <f t="shared" si="6"/>
        <v>0.78893964905986225</v>
      </c>
      <c r="I30" s="27">
        <v>37</v>
      </c>
      <c r="J30" s="28">
        <v>73.941818188635324</v>
      </c>
      <c r="K30" s="29">
        <f t="shared" si="7"/>
        <v>0.49703197890771322</v>
      </c>
      <c r="L30" s="29">
        <f t="shared" si="2"/>
        <v>2.1787703184995649E-2</v>
      </c>
      <c r="M30" s="29">
        <f t="shared" si="3"/>
        <v>0.6176704914430341</v>
      </c>
      <c r="N30" s="27">
        <v>82</v>
      </c>
      <c r="O30" s="27">
        <v>165</v>
      </c>
      <c r="P30" s="27">
        <f t="shared" si="4"/>
        <v>0.30696351695956847</v>
      </c>
      <c r="Q30" s="29">
        <f t="shared" si="5"/>
        <v>3.7434575238971765E-3</v>
      </c>
      <c r="R30" s="24"/>
    </row>
    <row r="31" spans="1:18" x14ac:dyDescent="0.25">
      <c r="A31" s="19">
        <v>1996</v>
      </c>
      <c r="B31" s="70">
        <v>1.8949111311358082</v>
      </c>
      <c r="C31" s="21">
        <v>5</v>
      </c>
      <c r="D31" s="20">
        <f t="shared" si="0"/>
        <v>1.8001655745790177</v>
      </c>
      <c r="E31" s="21">
        <v>14.629115889840037</v>
      </c>
      <c r="F31" s="21">
        <f t="shared" si="1"/>
        <v>1.5368172664648485</v>
      </c>
      <c r="G31" s="21">
        <v>49</v>
      </c>
      <c r="H31" s="21">
        <f t="shared" si="6"/>
        <v>0.78377680589707266</v>
      </c>
      <c r="I31" s="21">
        <v>37</v>
      </c>
      <c r="J31" s="22">
        <v>73.941818188635324</v>
      </c>
      <c r="K31" s="23">
        <f t="shared" si="7"/>
        <v>0.49377938771515578</v>
      </c>
      <c r="L31" s="23">
        <f t="shared" si="2"/>
        <v>2.1645123845047926E-2</v>
      </c>
      <c r="M31" s="23">
        <f t="shared" si="3"/>
        <v>0.61362843844518611</v>
      </c>
      <c r="N31" s="21">
        <v>82</v>
      </c>
      <c r="O31" s="21">
        <v>165</v>
      </c>
      <c r="P31" s="21">
        <f t="shared" si="4"/>
        <v>0.3049547391060925</v>
      </c>
      <c r="Q31" s="23">
        <f t="shared" si="5"/>
        <v>3.7189602330011278E-3</v>
      </c>
      <c r="R31" s="24"/>
    </row>
    <row r="32" spans="1:18" x14ac:dyDescent="0.25">
      <c r="A32" s="19">
        <v>1997</v>
      </c>
      <c r="B32" s="70">
        <v>2.3405200211057045</v>
      </c>
      <c r="C32" s="21">
        <v>5</v>
      </c>
      <c r="D32" s="20">
        <f t="shared" si="0"/>
        <v>2.2234940200504192</v>
      </c>
      <c r="E32" s="21">
        <v>14.62911588984</v>
      </c>
      <c r="F32" s="21">
        <f t="shared" si="1"/>
        <v>1.8982165030535811</v>
      </c>
      <c r="G32" s="21">
        <v>49</v>
      </c>
      <c r="H32" s="21">
        <f t="shared" si="6"/>
        <v>0.96809041655732642</v>
      </c>
      <c r="I32" s="21">
        <v>37</v>
      </c>
      <c r="J32" s="22">
        <v>73.94181818863531</v>
      </c>
      <c r="K32" s="23">
        <f t="shared" si="7"/>
        <v>0.60989696243111569</v>
      </c>
      <c r="L32" s="23">
        <f t="shared" si="2"/>
        <v>2.6735209312048907E-2</v>
      </c>
      <c r="M32" s="23">
        <f t="shared" si="3"/>
        <v>0.75792981639193047</v>
      </c>
      <c r="N32" s="21">
        <v>82</v>
      </c>
      <c r="O32" s="21">
        <v>165</v>
      </c>
      <c r="P32" s="21">
        <f t="shared" si="4"/>
        <v>0.3766681511765958</v>
      </c>
      <c r="Q32" s="23">
        <f t="shared" si="5"/>
        <v>4.5935140387389729E-3</v>
      </c>
      <c r="R32" s="24"/>
    </row>
    <row r="33" spans="1:18" x14ac:dyDescent="0.25">
      <c r="A33" s="19">
        <v>1998</v>
      </c>
      <c r="B33" s="70">
        <v>2.751342737627438</v>
      </c>
      <c r="C33" s="21">
        <v>5</v>
      </c>
      <c r="D33" s="20">
        <f t="shared" si="0"/>
        <v>2.6137756007460662</v>
      </c>
      <c r="E33" s="21">
        <v>14.629115889840037</v>
      </c>
      <c r="F33" s="21">
        <f t="shared" si="1"/>
        <v>2.2314033390125614</v>
      </c>
      <c r="G33" s="21">
        <v>49</v>
      </c>
      <c r="H33" s="21">
        <f t="shared" si="6"/>
        <v>1.1380157028964064</v>
      </c>
      <c r="I33" s="21">
        <v>37</v>
      </c>
      <c r="J33" s="22">
        <v>73.941818188635324</v>
      </c>
      <c r="K33" s="23">
        <f t="shared" si="7"/>
        <v>0.71694989282473598</v>
      </c>
      <c r="L33" s="23">
        <f t="shared" si="2"/>
        <v>3.1427940507385684E-2</v>
      </c>
      <c r="M33" s="23">
        <f t="shared" si="3"/>
        <v>0.89096639941413036</v>
      </c>
      <c r="N33" s="21">
        <v>82</v>
      </c>
      <c r="O33" s="21">
        <v>165</v>
      </c>
      <c r="P33" s="21">
        <f t="shared" si="4"/>
        <v>0.44278330152702233</v>
      </c>
      <c r="Q33" s="23">
        <f t="shared" si="5"/>
        <v>5.3997963600856385E-3</v>
      </c>
      <c r="R33" s="24"/>
    </row>
    <row r="34" spans="1:18" x14ac:dyDescent="0.25">
      <c r="A34" s="19">
        <v>1999</v>
      </c>
      <c r="B34" s="70">
        <v>3.0306017687391464</v>
      </c>
      <c r="C34" s="21">
        <v>5</v>
      </c>
      <c r="D34" s="20">
        <f t="shared" si="0"/>
        <v>2.879071680302189</v>
      </c>
      <c r="E34" s="21">
        <v>14.629115889840037</v>
      </c>
      <c r="F34" s="21">
        <f t="shared" si="1"/>
        <v>2.4578889476392169</v>
      </c>
      <c r="G34" s="21">
        <v>49</v>
      </c>
      <c r="H34" s="21">
        <f t="shared" si="6"/>
        <v>1.2535233632960008</v>
      </c>
      <c r="I34" s="21">
        <v>37</v>
      </c>
      <c r="J34" s="22">
        <v>73.941818188635324</v>
      </c>
      <c r="K34" s="23">
        <f t="shared" si="7"/>
        <v>0.78971971887648051</v>
      </c>
      <c r="L34" s="23">
        <f t="shared" si="2"/>
        <v>3.4617850690475856E-2</v>
      </c>
      <c r="M34" s="23">
        <f t="shared" si="3"/>
        <v>0.98139875814964528</v>
      </c>
      <c r="N34" s="21">
        <v>82</v>
      </c>
      <c r="O34" s="21">
        <v>165</v>
      </c>
      <c r="P34" s="21">
        <f t="shared" si="4"/>
        <v>0.48772544344406615</v>
      </c>
      <c r="Q34" s="23">
        <f t="shared" si="5"/>
        <v>5.9478712615130018E-3</v>
      </c>
      <c r="R34" s="24"/>
    </row>
    <row r="35" spans="1:18" x14ac:dyDescent="0.25">
      <c r="A35" s="19">
        <v>2000</v>
      </c>
      <c r="B35" s="70">
        <v>3.2209196168351713</v>
      </c>
      <c r="C35" s="21">
        <v>5</v>
      </c>
      <c r="D35" s="20">
        <f t="shared" si="0"/>
        <v>3.0598736359934127</v>
      </c>
      <c r="E35" s="21">
        <v>14.629115889840037</v>
      </c>
      <c r="F35" s="21">
        <f t="shared" si="1"/>
        <v>2.6122411757012745</v>
      </c>
      <c r="G35" s="21">
        <v>49</v>
      </c>
      <c r="H35" s="21">
        <f t="shared" si="6"/>
        <v>1.3322429996076499</v>
      </c>
      <c r="I35" s="21">
        <v>37</v>
      </c>
      <c r="J35" s="22">
        <v>73.941818188635324</v>
      </c>
      <c r="K35" s="23">
        <f t="shared" si="7"/>
        <v>0.83931308975281949</v>
      </c>
      <c r="L35" s="23">
        <f t="shared" si="2"/>
        <v>3.6791806674096199E-2</v>
      </c>
      <c r="M35" s="23">
        <f t="shared" si="3"/>
        <v>1.0430293233072903</v>
      </c>
      <c r="N35" s="21">
        <v>82</v>
      </c>
      <c r="O35" s="21">
        <v>165</v>
      </c>
      <c r="P35" s="21">
        <f t="shared" si="4"/>
        <v>0.51835396673453216</v>
      </c>
      <c r="Q35" s="23">
        <f t="shared" si="5"/>
        <v>6.3213898382260018E-3</v>
      </c>
      <c r="R35" s="24"/>
    </row>
    <row r="36" spans="1:18" x14ac:dyDescent="0.25">
      <c r="A36" s="25">
        <v>2001</v>
      </c>
      <c r="B36" s="76">
        <v>3.1617446765676904</v>
      </c>
      <c r="C36" s="27">
        <v>5</v>
      </c>
      <c r="D36" s="26">
        <f t="shared" si="0"/>
        <v>3.0036574427393061</v>
      </c>
      <c r="E36" s="27">
        <v>14.629115889840037</v>
      </c>
      <c r="F36" s="27">
        <f t="shared" si="1"/>
        <v>2.5642489145071674</v>
      </c>
      <c r="G36" s="27">
        <v>49</v>
      </c>
      <c r="H36" s="27">
        <f t="shared" si="6"/>
        <v>1.3077669463986554</v>
      </c>
      <c r="I36" s="27">
        <v>37</v>
      </c>
      <c r="J36" s="28">
        <v>73.941818188635324</v>
      </c>
      <c r="K36" s="29">
        <f t="shared" si="7"/>
        <v>0.82389317623115299</v>
      </c>
      <c r="L36" s="29">
        <f t="shared" si="2"/>
        <v>3.6115865259447801E-2</v>
      </c>
      <c r="M36" s="29">
        <f t="shared" si="3"/>
        <v>1.0238667221727153</v>
      </c>
      <c r="N36" s="27">
        <v>82</v>
      </c>
      <c r="O36" s="27">
        <v>165</v>
      </c>
      <c r="P36" s="27">
        <f t="shared" si="4"/>
        <v>0.50883073465553119</v>
      </c>
      <c r="Q36" s="29">
        <f t="shared" si="5"/>
        <v>6.2052528616528199E-3</v>
      </c>
      <c r="R36" s="24"/>
    </row>
    <row r="37" spans="1:18" x14ac:dyDescent="0.25">
      <c r="A37" s="25">
        <v>2002</v>
      </c>
      <c r="B37" s="76">
        <v>3.8188493189308623</v>
      </c>
      <c r="C37" s="27">
        <v>5</v>
      </c>
      <c r="D37" s="26">
        <f t="shared" si="0"/>
        <v>3.627906852984319</v>
      </c>
      <c r="E37" s="27">
        <v>14.629115889840037</v>
      </c>
      <c r="F37" s="27">
        <f t="shared" si="1"/>
        <v>3.0971761550857946</v>
      </c>
      <c r="G37" s="27">
        <v>49</v>
      </c>
      <c r="H37" s="27">
        <f t="shared" si="6"/>
        <v>1.5795598390937553</v>
      </c>
      <c r="I37" s="27">
        <v>37</v>
      </c>
      <c r="J37" s="28">
        <v>73.941818188635324</v>
      </c>
      <c r="K37" s="29">
        <f t="shared" si="7"/>
        <v>0.99512269862906577</v>
      </c>
      <c r="L37" s="29">
        <f t="shared" si="2"/>
        <v>4.362181692620562E-2</v>
      </c>
      <c r="M37" s="29">
        <f t="shared" si="3"/>
        <v>1.2366566989494663</v>
      </c>
      <c r="N37" s="27">
        <v>82</v>
      </c>
      <c r="O37" s="27">
        <v>165</v>
      </c>
      <c r="P37" s="27">
        <f t="shared" si="4"/>
        <v>0.61458090493246198</v>
      </c>
      <c r="Q37" s="29">
        <f t="shared" si="5"/>
        <v>7.4948890845422198E-3</v>
      </c>
      <c r="R37" s="24"/>
    </row>
    <row r="38" spans="1:18" x14ac:dyDescent="0.25">
      <c r="A38" s="25">
        <v>2003</v>
      </c>
      <c r="B38" s="76">
        <v>4.3932615911345243</v>
      </c>
      <c r="C38" s="27">
        <v>5</v>
      </c>
      <c r="D38" s="26">
        <f t="shared" si="0"/>
        <v>4.173598511577798</v>
      </c>
      <c r="E38" s="27">
        <v>14.629115889840037</v>
      </c>
      <c r="F38" s="27">
        <f t="shared" si="1"/>
        <v>3.5630379485424433</v>
      </c>
      <c r="G38" s="27">
        <v>49</v>
      </c>
      <c r="H38" s="27">
        <f t="shared" si="6"/>
        <v>1.8171493537566461</v>
      </c>
      <c r="I38" s="27">
        <v>37</v>
      </c>
      <c r="J38" s="28">
        <v>73.941818188635324</v>
      </c>
      <c r="K38" s="29">
        <f t="shared" si="7"/>
        <v>1.1448040928666869</v>
      </c>
      <c r="L38" s="29">
        <f t="shared" si="2"/>
        <v>5.0183193111964362E-2</v>
      </c>
      <c r="M38" s="29">
        <f t="shared" ref="M38:M43" si="8">+L38*28.3495</f>
        <v>1.4226684331276336</v>
      </c>
      <c r="N38" s="27">
        <v>82</v>
      </c>
      <c r="O38" s="27">
        <v>165</v>
      </c>
      <c r="P38" s="27">
        <f t="shared" si="4"/>
        <v>0.70702310009979363</v>
      </c>
      <c r="Q38" s="29">
        <f t="shared" si="5"/>
        <v>8.6222329280462636E-3</v>
      </c>
      <c r="R38" s="24"/>
    </row>
    <row r="39" spans="1:18" x14ac:dyDescent="0.25">
      <c r="A39" s="25">
        <v>2004</v>
      </c>
      <c r="B39" s="76">
        <v>4.4306865101324382</v>
      </c>
      <c r="C39" s="27">
        <v>5</v>
      </c>
      <c r="D39" s="26">
        <f t="shared" si="0"/>
        <v>4.2091521846258164</v>
      </c>
      <c r="E39" s="27">
        <v>14.629115889840037</v>
      </c>
      <c r="F39" s="27">
        <f t="shared" si="1"/>
        <v>3.5933904335571722</v>
      </c>
      <c r="G39" s="27">
        <v>49</v>
      </c>
      <c r="H39" s="27">
        <f t="shared" si="6"/>
        <v>1.8326291211141577</v>
      </c>
      <c r="I39" s="27">
        <v>37</v>
      </c>
      <c r="J39" s="28">
        <v>73.941818188635324</v>
      </c>
      <c r="K39" s="29">
        <f t="shared" si="7"/>
        <v>1.1545563463019193</v>
      </c>
      <c r="L39" s="29">
        <f t="shared" si="2"/>
        <v>5.0610689152960846E-2</v>
      </c>
      <c r="M39" s="29">
        <f t="shared" si="8"/>
        <v>1.4347877321418634</v>
      </c>
      <c r="N39" s="27">
        <v>82</v>
      </c>
      <c r="O39" s="27">
        <v>165</v>
      </c>
      <c r="P39" s="27">
        <f t="shared" si="4"/>
        <v>0.7130460244583805</v>
      </c>
      <c r="Q39" s="29">
        <f t="shared" si="5"/>
        <v>8.6956832251022017E-3</v>
      </c>
      <c r="R39" s="24"/>
    </row>
    <row r="40" spans="1:18" x14ac:dyDescent="0.25">
      <c r="A40" s="25">
        <v>2005</v>
      </c>
      <c r="B40" s="76">
        <v>4.9036902311483663</v>
      </c>
      <c r="C40" s="27">
        <v>5</v>
      </c>
      <c r="D40" s="26">
        <f t="shared" si="0"/>
        <v>4.6585057195909476</v>
      </c>
      <c r="E40" s="27">
        <v>14.629115889840037</v>
      </c>
      <c r="F40" s="27">
        <f t="shared" si="1"/>
        <v>3.9770075191371612</v>
      </c>
      <c r="G40" s="27">
        <v>49</v>
      </c>
      <c r="H40" s="27">
        <f t="shared" si="6"/>
        <v>2.0282738347599523</v>
      </c>
      <c r="I40" s="27">
        <v>37</v>
      </c>
      <c r="J40" s="28">
        <v>73.941818188635324</v>
      </c>
      <c r="K40" s="29">
        <f t="shared" si="7"/>
        <v>1.2778125158987699</v>
      </c>
      <c r="L40" s="29">
        <f t="shared" si="2"/>
        <v>5.6013699327069365E-2</v>
      </c>
      <c r="M40" s="29">
        <f t="shared" si="8"/>
        <v>1.5879603690727528</v>
      </c>
      <c r="N40" s="27">
        <v>82</v>
      </c>
      <c r="O40" s="27">
        <v>165</v>
      </c>
      <c r="P40" s="27">
        <f t="shared" si="4"/>
        <v>0.78916818341797423</v>
      </c>
      <c r="Q40" s="29">
        <f t="shared" si="5"/>
        <v>9.6240022368045634E-3</v>
      </c>
      <c r="R40" s="24"/>
    </row>
    <row r="41" spans="1:18" x14ac:dyDescent="0.25">
      <c r="A41" s="19">
        <v>2006</v>
      </c>
      <c r="B41" s="70">
        <v>5.2019974158502036</v>
      </c>
      <c r="C41" s="21">
        <v>5</v>
      </c>
      <c r="D41" s="20">
        <f t="shared" si="0"/>
        <v>4.9418975450576932</v>
      </c>
      <c r="E41" s="21">
        <v>14.629115889840037</v>
      </c>
      <c r="F41" s="21">
        <f t="shared" si="1"/>
        <v>4.2189416260340433</v>
      </c>
      <c r="G41" s="21">
        <v>49</v>
      </c>
      <c r="H41" s="21">
        <f t="shared" si="6"/>
        <v>2.1516602292773621</v>
      </c>
      <c r="I41" s="21">
        <v>37</v>
      </c>
      <c r="J41" s="22">
        <v>73.941818188635324</v>
      </c>
      <c r="K41" s="23">
        <f t="shared" si="7"/>
        <v>1.3555459444447382</v>
      </c>
      <c r="L41" s="23">
        <f t="shared" si="2"/>
        <v>5.9421192085248799E-2</v>
      </c>
      <c r="M41" s="23">
        <f t="shared" si="8"/>
        <v>1.6845610850207609</v>
      </c>
      <c r="N41" s="21">
        <v>82</v>
      </c>
      <c r="O41" s="21">
        <v>165</v>
      </c>
      <c r="P41" s="21">
        <f t="shared" si="4"/>
        <v>0.83717581194971147</v>
      </c>
      <c r="Q41" s="23">
        <f t="shared" si="5"/>
        <v>1.0209461121337944E-2</v>
      </c>
      <c r="R41" s="24"/>
    </row>
    <row r="42" spans="1:18" x14ac:dyDescent="0.25">
      <c r="A42" s="19">
        <v>2007</v>
      </c>
      <c r="B42" s="70">
        <v>5.018784100737343</v>
      </c>
      <c r="C42" s="21">
        <v>5</v>
      </c>
      <c r="D42" s="20">
        <f t="shared" si="0"/>
        <v>4.7678448957004758</v>
      </c>
      <c r="E42" s="21">
        <v>18.134278226301653</v>
      </c>
      <c r="F42" s="21">
        <f t="shared" si="1"/>
        <v>3.9032306369156293</v>
      </c>
      <c r="G42" s="21">
        <v>49</v>
      </c>
      <c r="H42" s="21">
        <f t="shared" si="6"/>
        <v>1.9906476248269709</v>
      </c>
      <c r="I42" s="21">
        <v>37</v>
      </c>
      <c r="J42" s="22">
        <v>75.011716414405186</v>
      </c>
      <c r="K42" s="23">
        <f t="shared" si="7"/>
        <v>1.2541080036409917</v>
      </c>
      <c r="L42" s="23">
        <f t="shared" si="2"/>
        <v>5.497459741987909E-2</v>
      </c>
      <c r="M42" s="23">
        <f t="shared" si="8"/>
        <v>1.5585023495548622</v>
      </c>
      <c r="N42" s="21">
        <v>82</v>
      </c>
      <c r="O42" s="21">
        <v>165</v>
      </c>
      <c r="P42" s="21">
        <f t="shared" si="4"/>
        <v>0.77452844038484059</v>
      </c>
      <c r="Q42" s="23">
        <f t="shared" si="5"/>
        <v>9.445468785180983E-3</v>
      </c>
      <c r="R42" s="24"/>
    </row>
    <row r="43" spans="1:18" x14ac:dyDescent="0.25">
      <c r="A43" s="19">
        <v>2008</v>
      </c>
      <c r="B43" s="70">
        <v>5.0746802795575663</v>
      </c>
      <c r="C43" s="21">
        <v>5</v>
      </c>
      <c r="D43" s="20">
        <f t="shared" si="0"/>
        <v>4.8209462655796882</v>
      </c>
      <c r="E43" s="21">
        <v>21.639440562763269</v>
      </c>
      <c r="F43" s="21">
        <f t="shared" si="1"/>
        <v>3.777720463876816</v>
      </c>
      <c r="G43" s="21">
        <v>49</v>
      </c>
      <c r="H43" s="21">
        <f t="shared" si="6"/>
        <v>1.9266374365771761</v>
      </c>
      <c r="I43" s="21">
        <v>37</v>
      </c>
      <c r="J43" s="22">
        <v>76.081614640175047</v>
      </c>
      <c r="K43" s="23">
        <f t="shared" si="7"/>
        <v>1.2137815850436211</v>
      </c>
      <c r="L43" s="23">
        <f t="shared" si="2"/>
        <v>5.3206864001912157E-2</v>
      </c>
      <c r="M43" s="23">
        <f t="shared" si="8"/>
        <v>1.5083879910222087</v>
      </c>
      <c r="N43" s="21">
        <v>82</v>
      </c>
      <c r="O43" s="21">
        <v>165</v>
      </c>
      <c r="P43" s="21">
        <f t="shared" si="4"/>
        <v>0.74962312281103705</v>
      </c>
      <c r="Q43" s="23">
        <f t="shared" si="5"/>
        <v>9.1417454001345988E-3</v>
      </c>
      <c r="R43" s="24"/>
    </row>
    <row r="44" spans="1:18" x14ac:dyDescent="0.25">
      <c r="A44" s="19">
        <v>2009</v>
      </c>
      <c r="B44" s="70">
        <v>5.0866468399304674</v>
      </c>
      <c r="C44" s="21">
        <v>5</v>
      </c>
      <c r="D44" s="20">
        <f t="shared" si="0"/>
        <v>4.8323144979339441</v>
      </c>
      <c r="E44" s="21">
        <v>25.144602899224886</v>
      </c>
      <c r="F44" s="21">
        <f t="shared" si="1"/>
        <v>3.6172482065867815</v>
      </c>
      <c r="G44" s="21">
        <v>49</v>
      </c>
      <c r="H44" s="21">
        <f t="shared" si="6"/>
        <v>1.8447965853592585</v>
      </c>
      <c r="I44" s="21">
        <v>37</v>
      </c>
      <c r="J44" s="22">
        <v>77.151512865944909</v>
      </c>
      <c r="K44" s="23">
        <f t="shared" si="7"/>
        <v>1.1622218487763329</v>
      </c>
      <c r="L44" s="23">
        <f t="shared" si="2"/>
        <v>5.0946711179236513E-2</v>
      </c>
      <c r="M44" s="23">
        <f t="shared" ref="M44:M49" si="9">+L44*28.3495</f>
        <v>1.4443137885757655</v>
      </c>
      <c r="N44" s="21">
        <v>82</v>
      </c>
      <c r="O44" s="21">
        <v>165</v>
      </c>
      <c r="P44" s="21">
        <f t="shared" si="4"/>
        <v>0.71778018583765313</v>
      </c>
      <c r="Q44" s="23">
        <f t="shared" si="5"/>
        <v>8.7534169004591846E-3</v>
      </c>
      <c r="R44" s="24"/>
    </row>
    <row r="45" spans="1:18" x14ac:dyDescent="0.25">
      <c r="A45" s="19">
        <v>2010</v>
      </c>
      <c r="B45" s="70">
        <v>5.6973549237523491</v>
      </c>
      <c r="C45" s="21">
        <v>5</v>
      </c>
      <c r="D45" s="20">
        <f t="shared" si="0"/>
        <v>5.4124871775647314</v>
      </c>
      <c r="E45" s="21">
        <v>28.649765235686502</v>
      </c>
      <c r="F45" s="21">
        <f t="shared" si="1"/>
        <v>3.8618223077808018</v>
      </c>
      <c r="G45" s="21">
        <v>49</v>
      </c>
      <c r="H45" s="21">
        <f t="shared" si="6"/>
        <v>1.9695293769682087</v>
      </c>
      <c r="I45" s="21">
        <v>37</v>
      </c>
      <c r="J45" s="22">
        <v>78.221411091714771</v>
      </c>
      <c r="K45" s="23">
        <f t="shared" si="7"/>
        <v>1.2408035074899715</v>
      </c>
      <c r="L45" s="23">
        <f t="shared" si="2"/>
        <v>5.4391386629697377E-2</v>
      </c>
      <c r="M45" s="23">
        <f t="shared" si="9"/>
        <v>1.5419686152586058</v>
      </c>
      <c r="N45" s="21">
        <v>82</v>
      </c>
      <c r="O45" s="21">
        <v>165</v>
      </c>
      <c r="P45" s="21">
        <f t="shared" si="4"/>
        <v>0.76631167546185253</v>
      </c>
      <c r="Q45" s="23">
        <f t="shared" si="5"/>
        <v>9.3452643349006409E-3</v>
      </c>
      <c r="R45" s="24"/>
    </row>
    <row r="46" spans="1:18" x14ac:dyDescent="0.25">
      <c r="A46" s="25">
        <v>2011</v>
      </c>
      <c r="B46" s="76">
        <v>5.7187853204611194</v>
      </c>
      <c r="C46" s="27">
        <v>5</v>
      </c>
      <c r="D46" s="26">
        <f t="shared" si="0"/>
        <v>5.4328460544380635</v>
      </c>
      <c r="E46" s="27">
        <v>32.154927572148118</v>
      </c>
      <c r="F46" s="27">
        <f t="shared" si="1"/>
        <v>3.6859183405271976</v>
      </c>
      <c r="G46" s="27">
        <v>49</v>
      </c>
      <c r="H46" s="27">
        <f t="shared" si="6"/>
        <v>1.8798183536688706</v>
      </c>
      <c r="I46" s="27">
        <v>37</v>
      </c>
      <c r="J46" s="28">
        <v>79.291309317484632</v>
      </c>
      <c r="K46" s="29">
        <f t="shared" si="7"/>
        <v>1.1842855628113884</v>
      </c>
      <c r="L46" s="29">
        <f t="shared" si="2"/>
        <v>5.1913887684882781E-2</v>
      </c>
      <c r="M46" s="29">
        <f t="shared" si="9"/>
        <v>1.4717327589225844</v>
      </c>
      <c r="N46" s="27">
        <v>82</v>
      </c>
      <c r="O46" s="27">
        <v>165</v>
      </c>
      <c r="P46" s="27">
        <f t="shared" si="4"/>
        <v>0.73140658322213281</v>
      </c>
      <c r="Q46" s="29">
        <f t="shared" si="5"/>
        <v>8.9195924783186924E-3</v>
      </c>
      <c r="R46" s="24"/>
    </row>
    <row r="47" spans="1:18" x14ac:dyDescent="0.25">
      <c r="A47" s="25">
        <v>2012</v>
      </c>
      <c r="B47" s="76">
        <v>6.42222971100027</v>
      </c>
      <c r="C47" s="27">
        <v>5</v>
      </c>
      <c r="D47" s="26">
        <f t="shared" ref="D47:D56" si="10">+B47-B47*(C47/100)</f>
        <v>6.1011182254502563</v>
      </c>
      <c r="E47" s="27">
        <v>32.154927572148118</v>
      </c>
      <c r="F47" s="27">
        <f t="shared" ref="F47:F56" si="11">+(D47-D47*(E47)/100)</f>
        <v>4.1393080789655983</v>
      </c>
      <c r="G47" s="27">
        <v>49</v>
      </c>
      <c r="H47" s="27">
        <f t="shared" si="6"/>
        <v>2.1110471202724552</v>
      </c>
      <c r="I47" s="27">
        <v>37</v>
      </c>
      <c r="J47" s="28">
        <v>79.291309317484632</v>
      </c>
      <c r="K47" s="29">
        <f t="shared" si="7"/>
        <v>1.3299596857716467</v>
      </c>
      <c r="L47" s="29">
        <f t="shared" ref="L47:L56" si="12">+(K47/365)*16</f>
        <v>5.8299602663962592E-2</v>
      </c>
      <c r="M47" s="29">
        <f t="shared" si="9"/>
        <v>1.6527645857220075</v>
      </c>
      <c r="N47" s="27">
        <v>82</v>
      </c>
      <c r="O47" s="27">
        <v>165</v>
      </c>
      <c r="P47" s="27">
        <f t="shared" ref="P47:P56" si="13">+Q47*N47</f>
        <v>0.82137391532851289</v>
      </c>
      <c r="Q47" s="29">
        <f t="shared" ref="Q47:Q56" si="14">+M47/O47</f>
        <v>1.0016755064981864E-2</v>
      </c>
      <c r="R47" s="24"/>
    </row>
    <row r="48" spans="1:18" x14ac:dyDescent="0.25">
      <c r="A48" s="25">
        <v>2013</v>
      </c>
      <c r="B48" s="76">
        <v>6.7422176969251542</v>
      </c>
      <c r="C48" s="27">
        <v>5</v>
      </c>
      <c r="D48" s="26">
        <f t="shared" si="10"/>
        <v>6.4051068120788965</v>
      </c>
      <c r="E48" s="27">
        <v>32.154927572148118</v>
      </c>
      <c r="F48" s="27">
        <f t="shared" si="11"/>
        <v>4.3455493557362015</v>
      </c>
      <c r="G48" s="27">
        <v>49</v>
      </c>
      <c r="H48" s="27">
        <f t="shared" si="6"/>
        <v>2.2162301714254626</v>
      </c>
      <c r="I48" s="27">
        <v>37</v>
      </c>
      <c r="J48" s="28">
        <v>79.291309317484632</v>
      </c>
      <c r="K48" s="29">
        <f t="shared" si="7"/>
        <v>1.3962250079980416</v>
      </c>
      <c r="L48" s="29">
        <f t="shared" si="12"/>
        <v>6.1204383912242921E-2</v>
      </c>
      <c r="M48" s="29">
        <f t="shared" si="9"/>
        <v>1.7351136817201307</v>
      </c>
      <c r="N48" s="27">
        <v>82</v>
      </c>
      <c r="O48" s="27">
        <v>165</v>
      </c>
      <c r="P48" s="27">
        <f t="shared" si="13"/>
        <v>0.86229892061242852</v>
      </c>
      <c r="Q48" s="29">
        <f t="shared" si="14"/>
        <v>1.0515840495273519E-2</v>
      </c>
      <c r="R48" s="24"/>
    </row>
    <row r="49" spans="1:18" x14ac:dyDescent="0.25">
      <c r="A49" s="25">
        <v>2014</v>
      </c>
      <c r="B49" s="76">
        <v>7.1936186869511634</v>
      </c>
      <c r="C49" s="27">
        <v>5</v>
      </c>
      <c r="D49" s="26">
        <f t="shared" si="10"/>
        <v>6.8339377526036049</v>
      </c>
      <c r="E49" s="27">
        <v>32.154927572148118</v>
      </c>
      <c r="F49" s="27">
        <f t="shared" si="11"/>
        <v>4.6364900179282289</v>
      </c>
      <c r="G49" s="27">
        <v>49</v>
      </c>
      <c r="H49" s="27">
        <f t="shared" si="6"/>
        <v>2.3646099091433967</v>
      </c>
      <c r="I49" s="27">
        <v>37</v>
      </c>
      <c r="J49" s="28">
        <v>79.291309317484632</v>
      </c>
      <c r="K49" s="29">
        <f t="shared" si="7"/>
        <v>1.48970424276034</v>
      </c>
      <c r="L49" s="29">
        <f t="shared" si="12"/>
        <v>6.5302103792234084E-2</v>
      </c>
      <c r="M49" s="29">
        <f t="shared" si="9"/>
        <v>1.8512819914579401</v>
      </c>
      <c r="N49" s="27">
        <v>82</v>
      </c>
      <c r="O49" s="27">
        <v>165</v>
      </c>
      <c r="P49" s="27">
        <f t="shared" si="13"/>
        <v>0.92003105030030963</v>
      </c>
      <c r="Q49" s="29">
        <f t="shared" si="14"/>
        <v>1.1219890857320849E-2</v>
      </c>
      <c r="R49" s="24"/>
    </row>
    <row r="50" spans="1:18" x14ac:dyDescent="0.25">
      <c r="A50" s="31">
        <v>2015</v>
      </c>
      <c r="B50" s="80">
        <v>6.9853467758320091</v>
      </c>
      <c r="C50" s="32">
        <v>5</v>
      </c>
      <c r="D50" s="33">
        <f t="shared" si="10"/>
        <v>6.6360794370404088</v>
      </c>
      <c r="E50" s="32">
        <v>32.154927572148118</v>
      </c>
      <c r="F50" s="32">
        <f t="shared" si="11"/>
        <v>4.502252900429851</v>
      </c>
      <c r="G50" s="32">
        <v>49</v>
      </c>
      <c r="H50" s="32">
        <f t="shared" si="6"/>
        <v>2.296148979219224</v>
      </c>
      <c r="I50" s="32">
        <v>37</v>
      </c>
      <c r="J50" s="34">
        <v>79.291309317484632</v>
      </c>
      <c r="K50" s="35">
        <f t="shared" si="7"/>
        <v>1.446573856908111</v>
      </c>
      <c r="L50" s="35">
        <f t="shared" si="12"/>
        <v>6.3411456741177472E-2</v>
      </c>
      <c r="M50" s="35">
        <f>+L50*28.3495</f>
        <v>1.7976830928840106</v>
      </c>
      <c r="N50" s="32">
        <v>82</v>
      </c>
      <c r="O50" s="32">
        <v>165</v>
      </c>
      <c r="P50" s="32">
        <f t="shared" si="13"/>
        <v>0.89339402191811446</v>
      </c>
      <c r="Q50" s="35">
        <f t="shared" si="14"/>
        <v>1.0895049047781883E-2</v>
      </c>
      <c r="R50" s="24"/>
    </row>
    <row r="51" spans="1:18" x14ac:dyDescent="0.25">
      <c r="A51" s="36">
        <v>2016</v>
      </c>
      <c r="B51" s="83">
        <v>7.2794057897040068</v>
      </c>
      <c r="C51" s="38">
        <v>5</v>
      </c>
      <c r="D51" s="37">
        <f t="shared" si="10"/>
        <v>6.9154355002188064</v>
      </c>
      <c r="E51" s="38">
        <v>32.154927572148118</v>
      </c>
      <c r="F51" s="38">
        <f t="shared" si="11"/>
        <v>4.6917822238248306</v>
      </c>
      <c r="G51" s="38">
        <v>49</v>
      </c>
      <c r="H51" s="38">
        <f t="shared" si="6"/>
        <v>2.3928089341506635</v>
      </c>
      <c r="I51" s="38">
        <v>37</v>
      </c>
      <c r="J51" s="39">
        <v>79.291309317484632</v>
      </c>
      <c r="K51" s="40">
        <f t="shared" si="7"/>
        <v>1.5074696285149178</v>
      </c>
      <c r="L51" s="40">
        <f t="shared" si="12"/>
        <v>6.6080860428051197E-2</v>
      </c>
      <c r="M51" s="40">
        <f>+L51*28.3495</f>
        <v>1.8733593527050374</v>
      </c>
      <c r="N51" s="38">
        <v>82</v>
      </c>
      <c r="O51" s="38">
        <v>165</v>
      </c>
      <c r="P51" s="38">
        <f t="shared" si="13"/>
        <v>0.93100282982917004</v>
      </c>
      <c r="Q51" s="40">
        <f t="shared" si="14"/>
        <v>1.1353693046697196E-2</v>
      </c>
      <c r="R51" s="24"/>
    </row>
    <row r="52" spans="1:18" x14ac:dyDescent="0.25">
      <c r="A52" s="41">
        <v>2017</v>
      </c>
      <c r="B52" s="86">
        <v>7.7552623048533258</v>
      </c>
      <c r="C52" s="43">
        <v>5</v>
      </c>
      <c r="D52" s="42">
        <f t="shared" si="10"/>
        <v>7.3674991896106592</v>
      </c>
      <c r="E52" s="43">
        <v>32.154927572148118</v>
      </c>
      <c r="F52" s="43">
        <f t="shared" si="11"/>
        <v>4.9984851613127521</v>
      </c>
      <c r="G52" s="43">
        <v>49</v>
      </c>
      <c r="H52" s="43">
        <f>F52-(F52*G52/100)</f>
        <v>2.5492274322695039</v>
      </c>
      <c r="I52" s="43">
        <v>37</v>
      </c>
      <c r="J52" s="45">
        <v>79.291309317484632</v>
      </c>
      <c r="K52" s="47">
        <f>+H52-H52*I52/100</f>
        <v>1.6060132823297875</v>
      </c>
      <c r="L52" s="47">
        <f t="shared" si="12"/>
        <v>7.0400582239113968E-2</v>
      </c>
      <c r="M52" s="47">
        <f>+L52*28.3495</f>
        <v>1.9958213061877614</v>
      </c>
      <c r="N52" s="43">
        <v>82</v>
      </c>
      <c r="O52" s="43">
        <v>165</v>
      </c>
      <c r="P52" s="43">
        <f t="shared" si="13"/>
        <v>0.99186270974179669</v>
      </c>
      <c r="Q52" s="47">
        <f t="shared" si="14"/>
        <v>1.2095886704168252E-2</v>
      </c>
      <c r="R52" s="24"/>
    </row>
    <row r="53" spans="1:18" x14ac:dyDescent="0.25">
      <c r="A53" s="41">
        <v>2018</v>
      </c>
      <c r="B53" s="86">
        <v>7.8111106843384279</v>
      </c>
      <c r="C53" s="43">
        <v>5</v>
      </c>
      <c r="D53" s="42">
        <f t="shared" si="10"/>
        <v>7.4205551501215066</v>
      </c>
      <c r="E53" s="43">
        <v>32.154927572148118</v>
      </c>
      <c r="F53" s="43">
        <f t="shared" si="11"/>
        <v>5.0344810161486286</v>
      </c>
      <c r="G53" s="43">
        <v>49</v>
      </c>
      <c r="H53" s="43">
        <f>F53-(F53*G53/100)</f>
        <v>2.5675853182358006</v>
      </c>
      <c r="I53" s="43">
        <v>37</v>
      </c>
      <c r="J53" s="45">
        <v>79.291309317484632</v>
      </c>
      <c r="K53" s="47">
        <f>+H53-H53*I53/100</f>
        <v>1.6175787504885544</v>
      </c>
      <c r="L53" s="47">
        <f t="shared" si="12"/>
        <v>7.0907561665251695E-2</v>
      </c>
      <c r="M53" s="47">
        <f>+L53*28.3495</f>
        <v>2.010193919429053</v>
      </c>
      <c r="N53" s="43">
        <v>82</v>
      </c>
      <c r="O53" s="43">
        <v>165</v>
      </c>
      <c r="P53" s="43">
        <f t="shared" si="13"/>
        <v>0.99900546298898396</v>
      </c>
      <c r="Q53" s="47">
        <f t="shared" si="14"/>
        <v>1.2182993451085171E-2</v>
      </c>
      <c r="R53" s="24"/>
    </row>
    <row r="54" spans="1:18" ht="13.2" customHeight="1" x14ac:dyDescent="0.25">
      <c r="A54" s="41">
        <v>2019</v>
      </c>
      <c r="B54" s="86">
        <v>7.6362407599717521</v>
      </c>
      <c r="C54" s="43">
        <v>5</v>
      </c>
      <c r="D54" s="42">
        <f t="shared" si="10"/>
        <v>7.2544287219731647</v>
      </c>
      <c r="E54" s="43">
        <v>32.154927572148118</v>
      </c>
      <c r="F54" s="43">
        <f t="shared" si="11"/>
        <v>4.9217724206495834</v>
      </c>
      <c r="G54" s="43">
        <v>49</v>
      </c>
      <c r="H54" s="43">
        <f>F54-(F54*G54/100)</f>
        <v>2.5101039345312874</v>
      </c>
      <c r="I54" s="43">
        <v>37</v>
      </c>
      <c r="J54" s="45">
        <v>79.291309317484632</v>
      </c>
      <c r="K54" s="47">
        <f>+H54-H54*I54/100</f>
        <v>1.5813654787547111</v>
      </c>
      <c r="L54" s="47">
        <f t="shared" si="12"/>
        <v>6.9320130575548977E-2</v>
      </c>
      <c r="M54" s="47">
        <f>+L54*28.3495</f>
        <v>1.9651910417515257</v>
      </c>
      <c r="N54" s="43">
        <v>82</v>
      </c>
      <c r="O54" s="43">
        <v>165</v>
      </c>
      <c r="P54" s="43">
        <f t="shared" si="13"/>
        <v>0.97664039650681889</v>
      </c>
      <c r="Q54" s="47">
        <f t="shared" si="14"/>
        <v>1.1910248737888035E-2</v>
      </c>
      <c r="R54" s="24"/>
    </row>
    <row r="55" spans="1:18" ht="13.2" customHeight="1" x14ac:dyDescent="0.25">
      <c r="A55" s="41">
        <v>2020</v>
      </c>
      <c r="B55" s="86">
        <v>7.2973790030418924</v>
      </c>
      <c r="C55" s="43">
        <v>5</v>
      </c>
      <c r="D55" s="42">
        <f t="shared" si="10"/>
        <v>6.932510052889798</v>
      </c>
      <c r="E55" s="43">
        <v>32.154927572148118</v>
      </c>
      <c r="F55" s="43">
        <f t="shared" si="11"/>
        <v>4.7033664664511967</v>
      </c>
      <c r="G55" s="43">
        <v>49</v>
      </c>
      <c r="H55" s="43">
        <f t="shared" ref="H55:H56" si="15">F55-(F55*G55/100)</f>
        <v>2.3987168978901101</v>
      </c>
      <c r="I55" s="43">
        <v>37</v>
      </c>
      <c r="J55" s="45">
        <v>79.291309317484632</v>
      </c>
      <c r="K55" s="47">
        <f t="shared" ref="K55:K56" si="16">+H55-H55*I55/100</f>
        <v>1.5111916456707695</v>
      </c>
      <c r="L55" s="47">
        <f t="shared" si="12"/>
        <v>6.6244017344472092E-2</v>
      </c>
      <c r="M55" s="47">
        <f t="shared" ref="M55:M56" si="17">+L55*28.3495</f>
        <v>1.8779847697071115</v>
      </c>
      <c r="N55" s="43">
        <v>82</v>
      </c>
      <c r="O55" s="43">
        <v>165</v>
      </c>
      <c r="P55" s="43">
        <f t="shared" si="13"/>
        <v>0.93330152191504934</v>
      </c>
      <c r="Q55" s="47">
        <f t="shared" si="14"/>
        <v>1.1381725877012796E-2</v>
      </c>
      <c r="R55" s="24"/>
    </row>
    <row r="56" spans="1:18" ht="13.8" customHeight="1" thickBot="1" x14ac:dyDescent="0.3">
      <c r="A56" s="155">
        <v>2021</v>
      </c>
      <c r="B56" s="162">
        <v>7.8720626548200325</v>
      </c>
      <c r="C56" s="145">
        <v>5</v>
      </c>
      <c r="D56" s="133">
        <f t="shared" si="10"/>
        <v>7.4784595220790306</v>
      </c>
      <c r="E56" s="145">
        <v>32.154927572148118</v>
      </c>
      <c r="F56" s="134">
        <f t="shared" si="11"/>
        <v>5.0737662792421041</v>
      </c>
      <c r="G56" s="145">
        <v>49</v>
      </c>
      <c r="H56" s="134">
        <f t="shared" si="15"/>
        <v>2.5876208024134733</v>
      </c>
      <c r="I56" s="145">
        <v>37</v>
      </c>
      <c r="J56" s="135">
        <v>79.291309317484632</v>
      </c>
      <c r="K56" s="136">
        <f t="shared" si="16"/>
        <v>1.6302011055204881</v>
      </c>
      <c r="L56" s="136">
        <f t="shared" si="12"/>
        <v>7.1460870378980301E-2</v>
      </c>
      <c r="M56" s="136">
        <f t="shared" si="17"/>
        <v>2.025879944808902</v>
      </c>
      <c r="N56" s="145">
        <v>82</v>
      </c>
      <c r="O56" s="134">
        <v>165</v>
      </c>
      <c r="P56" s="134">
        <f t="shared" si="13"/>
        <v>1.0068009422686663</v>
      </c>
      <c r="Q56" s="136">
        <f t="shared" si="14"/>
        <v>1.2278060271569103E-2</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129</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1.4757232311803836</v>
      </c>
      <c r="C5" s="21">
        <v>5</v>
      </c>
      <c r="D5" s="20">
        <f t="shared" ref="D5:D46" si="0">+B5-B5*(C5/100)</f>
        <v>1.4019370696213644</v>
      </c>
      <c r="E5" s="21">
        <v>17.316554490124737</v>
      </c>
      <c r="F5" s="20">
        <f t="shared" ref="F5:F46" si="1">+(D5-D5*(E5)/100)</f>
        <v>1.1591698730431228</v>
      </c>
      <c r="G5" s="21">
        <v>6</v>
      </c>
      <c r="H5" s="20">
        <f>F5-(F5*G5/100)</f>
        <v>1.0896196806605354</v>
      </c>
      <c r="I5" s="21">
        <v>27</v>
      </c>
      <c r="J5" s="22">
        <f t="shared" ref="J5:J46" si="2">100-(K5/B5*100)</f>
        <v>46.099488706567428</v>
      </c>
      <c r="K5" s="23">
        <f>+H5-H5*I5/100</f>
        <v>0.79542236688219081</v>
      </c>
      <c r="L5" s="23">
        <f t="shared" ref="L5:L46" si="3">+(K5/365)*16</f>
        <v>3.486782978113713E-2</v>
      </c>
      <c r="M5" s="23">
        <f t="shared" ref="M5:M37" si="4">+L5*28.3495</f>
        <v>0.98848554038034708</v>
      </c>
      <c r="N5" s="21">
        <v>76</v>
      </c>
      <c r="O5" s="21">
        <v>165</v>
      </c>
      <c r="P5" s="21">
        <f t="shared" ref="P5:P46" si="5">+Q5*N5</f>
        <v>0.45530243072064469</v>
      </c>
      <c r="Q5" s="23">
        <f t="shared" ref="Q5:Q46" si="6">+M5/O5</f>
        <v>5.9908214568505881E-3</v>
      </c>
      <c r="R5" s="24"/>
    </row>
    <row r="6" spans="1:22" x14ac:dyDescent="0.25">
      <c r="A6" s="25">
        <v>1971</v>
      </c>
      <c r="B6" s="76">
        <v>1.2828600459402586</v>
      </c>
      <c r="C6" s="27">
        <v>5</v>
      </c>
      <c r="D6" s="26">
        <f t="shared" si="0"/>
        <v>1.2187170436432457</v>
      </c>
      <c r="E6" s="27">
        <v>17.316554490124737</v>
      </c>
      <c r="F6" s="26">
        <f t="shared" si="1"/>
        <v>1.0076772427003258</v>
      </c>
      <c r="G6" s="27">
        <v>6</v>
      </c>
      <c r="H6" s="26">
        <f t="shared" ref="H6:H51" si="7">F6-(F6*G6/100)</f>
        <v>0.94721660813830622</v>
      </c>
      <c r="I6" s="27">
        <v>27</v>
      </c>
      <c r="J6" s="28">
        <f t="shared" si="2"/>
        <v>46.099488706567413</v>
      </c>
      <c r="K6" s="29">
        <f t="shared" ref="K6:K51" si="8">+H6-H6*I6/100</f>
        <v>0.69146812394096357</v>
      </c>
      <c r="L6" s="29">
        <f t="shared" si="3"/>
        <v>3.0310931460425801E-2</v>
      </c>
      <c r="M6" s="29">
        <f t="shared" si="4"/>
        <v>0.85929975143734116</v>
      </c>
      <c r="N6" s="27">
        <v>76</v>
      </c>
      <c r="O6" s="27">
        <v>165</v>
      </c>
      <c r="P6" s="27">
        <f t="shared" si="5"/>
        <v>0.39579867338932079</v>
      </c>
      <c r="Q6" s="29">
        <f t="shared" si="6"/>
        <v>5.2078772814384312E-3</v>
      </c>
      <c r="R6" s="24"/>
    </row>
    <row r="7" spans="1:22" x14ac:dyDescent="0.25">
      <c r="A7" s="25">
        <v>1972</v>
      </c>
      <c r="B7" s="76">
        <v>1.08529938636277</v>
      </c>
      <c r="C7" s="27">
        <v>5</v>
      </c>
      <c r="D7" s="26">
        <f t="shared" si="0"/>
        <v>1.0310344170446315</v>
      </c>
      <c r="E7" s="27">
        <v>17.316554490124737</v>
      </c>
      <c r="F7" s="26">
        <f t="shared" si="1"/>
        <v>0.85249478040515791</v>
      </c>
      <c r="G7" s="27">
        <v>6</v>
      </c>
      <c r="H7" s="26">
        <f t="shared" si="7"/>
        <v>0.80134509358084849</v>
      </c>
      <c r="I7" s="27">
        <v>27</v>
      </c>
      <c r="J7" s="28">
        <f t="shared" si="2"/>
        <v>46.099488706567406</v>
      </c>
      <c r="K7" s="29">
        <f t="shared" si="8"/>
        <v>0.58498191831401947</v>
      </c>
      <c r="L7" s="29">
        <f t="shared" si="3"/>
        <v>2.5643042994587154E-2</v>
      </c>
      <c r="M7" s="29">
        <f t="shared" si="4"/>
        <v>0.72696744737504848</v>
      </c>
      <c r="N7" s="27">
        <v>76</v>
      </c>
      <c r="O7" s="27">
        <v>165</v>
      </c>
      <c r="P7" s="27">
        <f t="shared" si="5"/>
        <v>0.33484561212426478</v>
      </c>
      <c r="Q7" s="29">
        <f t="shared" si="6"/>
        <v>4.4058633174245366E-3</v>
      </c>
      <c r="R7" s="24"/>
    </row>
    <row r="8" spans="1:22" x14ac:dyDescent="0.25">
      <c r="A8" s="25">
        <v>1973</v>
      </c>
      <c r="B8" s="76">
        <v>1.1490781420326648</v>
      </c>
      <c r="C8" s="27">
        <v>5</v>
      </c>
      <c r="D8" s="26">
        <f t="shared" si="0"/>
        <v>1.0916242349310314</v>
      </c>
      <c r="E8" s="27">
        <v>17.316554490124737</v>
      </c>
      <c r="F8" s="26">
        <f t="shared" si="1"/>
        <v>0.90259252946179214</v>
      </c>
      <c r="G8" s="27">
        <v>6</v>
      </c>
      <c r="H8" s="26">
        <f t="shared" si="7"/>
        <v>0.84843697769408455</v>
      </c>
      <c r="I8" s="27">
        <v>27</v>
      </c>
      <c r="J8" s="28">
        <f t="shared" si="2"/>
        <v>46.099488706567428</v>
      </c>
      <c r="K8" s="29">
        <f t="shared" si="8"/>
        <v>0.61935899371668168</v>
      </c>
      <c r="L8" s="29">
        <f t="shared" si="3"/>
        <v>2.7149983286210704E-2</v>
      </c>
      <c r="M8" s="29">
        <f t="shared" si="4"/>
        <v>0.76968845117243034</v>
      </c>
      <c r="N8" s="27">
        <v>76</v>
      </c>
      <c r="O8" s="27">
        <v>165</v>
      </c>
      <c r="P8" s="27">
        <f t="shared" si="5"/>
        <v>0.35452316538851336</v>
      </c>
      <c r="Q8" s="29">
        <f t="shared" si="6"/>
        <v>4.6647784919541229E-3</v>
      </c>
      <c r="R8" s="24"/>
    </row>
    <row r="9" spans="1:22" x14ac:dyDescent="0.25">
      <c r="A9" s="25">
        <v>1974</v>
      </c>
      <c r="B9" s="76">
        <v>1.5033621068579497</v>
      </c>
      <c r="C9" s="27">
        <v>5</v>
      </c>
      <c r="D9" s="26">
        <f t="shared" si="0"/>
        <v>1.4281940015150523</v>
      </c>
      <c r="E9" s="27">
        <v>17.316554490124737</v>
      </c>
      <c r="F9" s="26">
        <f t="shared" si="1"/>
        <v>1.1808800090180054</v>
      </c>
      <c r="G9" s="27">
        <v>6</v>
      </c>
      <c r="H9" s="26">
        <f t="shared" si="7"/>
        <v>1.1100272084769252</v>
      </c>
      <c r="I9" s="27">
        <v>27</v>
      </c>
      <c r="J9" s="28">
        <f t="shared" si="2"/>
        <v>46.099488706567406</v>
      </c>
      <c r="K9" s="29">
        <f t="shared" si="8"/>
        <v>0.81031986218815533</v>
      </c>
      <c r="L9" s="29">
        <f t="shared" si="3"/>
        <v>3.5520870671261605E-2</v>
      </c>
      <c r="M9" s="29">
        <f t="shared" si="4"/>
        <v>1.0069989230949308</v>
      </c>
      <c r="N9" s="27">
        <v>76</v>
      </c>
      <c r="O9" s="27">
        <v>165</v>
      </c>
      <c r="P9" s="27">
        <f t="shared" si="5"/>
        <v>0.46382980700130144</v>
      </c>
      <c r="Q9" s="29">
        <f t="shared" si="6"/>
        <v>6.1030237763329137E-3</v>
      </c>
      <c r="R9" s="24"/>
    </row>
    <row r="10" spans="1:22" x14ac:dyDescent="0.25">
      <c r="A10" s="25">
        <v>1975</v>
      </c>
      <c r="B10" s="76">
        <v>1.3297958541113934</v>
      </c>
      <c r="C10" s="27">
        <v>5</v>
      </c>
      <c r="D10" s="26">
        <f t="shared" si="0"/>
        <v>1.2633060614058238</v>
      </c>
      <c r="E10" s="27">
        <v>17.316554490124737</v>
      </c>
      <c r="F10" s="26">
        <f t="shared" si="1"/>
        <v>1.0445449789054357</v>
      </c>
      <c r="G10" s="27">
        <v>6</v>
      </c>
      <c r="H10" s="26">
        <f t="shared" si="7"/>
        <v>0.98187228017110961</v>
      </c>
      <c r="I10" s="27">
        <v>27</v>
      </c>
      <c r="J10" s="28">
        <f t="shared" si="2"/>
        <v>46.099488706567406</v>
      </c>
      <c r="K10" s="29">
        <f t="shared" si="8"/>
        <v>0.71676676452491006</v>
      </c>
      <c r="L10" s="29">
        <f t="shared" si="3"/>
        <v>3.1419912965475506E-2</v>
      </c>
      <c r="M10" s="29">
        <f t="shared" si="4"/>
        <v>0.89073882261474779</v>
      </c>
      <c r="N10" s="27">
        <v>76</v>
      </c>
      <c r="O10" s="27">
        <v>165</v>
      </c>
      <c r="P10" s="27">
        <f t="shared" si="5"/>
        <v>0.4102797001134596</v>
      </c>
      <c r="Q10" s="29">
        <f t="shared" si="6"/>
        <v>5.3984171067560476E-3</v>
      </c>
      <c r="R10" s="24"/>
    </row>
    <row r="11" spans="1:22" x14ac:dyDescent="0.25">
      <c r="A11" s="19">
        <v>1976</v>
      </c>
      <c r="B11" s="70">
        <v>1.2507166280643014</v>
      </c>
      <c r="C11" s="21">
        <v>5</v>
      </c>
      <c r="D11" s="20">
        <f t="shared" si="0"/>
        <v>1.1881807966610862</v>
      </c>
      <c r="E11" s="21">
        <v>17.316554490124737</v>
      </c>
      <c r="F11" s="20">
        <f t="shared" si="1"/>
        <v>0.98242882156607103</v>
      </c>
      <c r="G11" s="21">
        <v>6</v>
      </c>
      <c r="H11" s="20">
        <f t="shared" si="7"/>
        <v>0.92348309227210679</v>
      </c>
      <c r="I11" s="21">
        <v>27</v>
      </c>
      <c r="J11" s="22">
        <f t="shared" si="2"/>
        <v>46.099488706567413</v>
      </c>
      <c r="K11" s="23">
        <f t="shared" si="8"/>
        <v>0.67414265735863799</v>
      </c>
      <c r="L11" s="23">
        <f t="shared" si="3"/>
        <v>2.9551458952707419E-2</v>
      </c>
      <c r="M11" s="23">
        <f t="shared" si="4"/>
        <v>0.83776908557977892</v>
      </c>
      <c r="N11" s="21">
        <v>76</v>
      </c>
      <c r="O11" s="21">
        <v>165</v>
      </c>
      <c r="P11" s="21">
        <f t="shared" si="5"/>
        <v>0.38588151820644362</v>
      </c>
      <c r="Q11" s="23">
        <f t="shared" si="6"/>
        <v>5.0773883974532053E-3</v>
      </c>
      <c r="R11" s="24"/>
    </row>
    <row r="12" spans="1:22" x14ac:dyDescent="0.25">
      <c r="A12" s="19">
        <v>1977</v>
      </c>
      <c r="B12" s="70">
        <v>1.5451395983454341</v>
      </c>
      <c r="C12" s="21">
        <v>5</v>
      </c>
      <c r="D12" s="20">
        <f t="shared" si="0"/>
        <v>1.4678826184281624</v>
      </c>
      <c r="E12" s="21">
        <v>17.316554490124737</v>
      </c>
      <c r="F12" s="20">
        <f t="shared" si="1"/>
        <v>1.2136959249569799</v>
      </c>
      <c r="G12" s="21">
        <v>6</v>
      </c>
      <c r="H12" s="20">
        <f t="shared" si="7"/>
        <v>1.140874169459561</v>
      </c>
      <c r="I12" s="21">
        <v>27</v>
      </c>
      <c r="J12" s="22">
        <f t="shared" si="2"/>
        <v>46.099488706567428</v>
      </c>
      <c r="K12" s="23">
        <f t="shared" si="8"/>
        <v>0.83283814370547948</v>
      </c>
      <c r="L12" s="23">
        <f t="shared" si="3"/>
        <v>3.6507973422705953E-2</v>
      </c>
      <c r="M12" s="23">
        <f t="shared" si="4"/>
        <v>1.0349827925470023</v>
      </c>
      <c r="N12" s="21">
        <v>76</v>
      </c>
      <c r="O12" s="21">
        <v>165</v>
      </c>
      <c r="P12" s="21">
        <f t="shared" si="5"/>
        <v>0.4767193468701344</v>
      </c>
      <c r="Q12" s="23">
        <f t="shared" si="6"/>
        <v>6.2726229851333476E-3</v>
      </c>
      <c r="R12" s="24"/>
    </row>
    <row r="13" spans="1:22" x14ac:dyDescent="0.25">
      <c r="A13" s="19">
        <v>1978</v>
      </c>
      <c r="B13" s="70">
        <v>1.5418828762045962</v>
      </c>
      <c r="C13" s="21">
        <v>5</v>
      </c>
      <c r="D13" s="20">
        <f t="shared" si="0"/>
        <v>1.4647887323943665</v>
      </c>
      <c r="E13" s="21">
        <v>17.316554490124737</v>
      </c>
      <c r="F13" s="20">
        <f t="shared" si="1"/>
        <v>1.2111377933840886</v>
      </c>
      <c r="G13" s="21">
        <v>6</v>
      </c>
      <c r="H13" s="20">
        <f t="shared" si="7"/>
        <v>1.1384695257810433</v>
      </c>
      <c r="I13" s="21">
        <v>27</v>
      </c>
      <c r="J13" s="22">
        <f t="shared" si="2"/>
        <v>46.099488706567413</v>
      </c>
      <c r="K13" s="23">
        <f t="shared" si="8"/>
        <v>0.83108275382016161</v>
      </c>
      <c r="L13" s="23">
        <f t="shared" si="3"/>
        <v>3.6431024824993385E-2</v>
      </c>
      <c r="M13" s="23">
        <f t="shared" si="4"/>
        <v>1.0328013382761498</v>
      </c>
      <c r="N13" s="21">
        <v>76</v>
      </c>
      <c r="O13" s="21">
        <v>165</v>
      </c>
      <c r="P13" s="21">
        <f t="shared" si="5"/>
        <v>0.4757145558120448</v>
      </c>
      <c r="Q13" s="23">
        <f t="shared" si="6"/>
        <v>6.259402050158484E-3</v>
      </c>
      <c r="R13" s="24"/>
    </row>
    <row r="14" spans="1:22" x14ac:dyDescent="0.25">
      <c r="A14" s="19">
        <v>1979</v>
      </c>
      <c r="B14" s="70">
        <v>1.6262691342116371</v>
      </c>
      <c r="C14" s="21">
        <v>5</v>
      </c>
      <c r="D14" s="20">
        <f t="shared" si="0"/>
        <v>1.5449556775010553</v>
      </c>
      <c r="E14" s="21">
        <v>17.316554490124737</v>
      </c>
      <c r="F14" s="20">
        <f t="shared" si="1"/>
        <v>1.2774225857583092</v>
      </c>
      <c r="G14" s="21">
        <v>6</v>
      </c>
      <c r="H14" s="20">
        <f t="shared" si="7"/>
        <v>1.2007772306128106</v>
      </c>
      <c r="I14" s="21">
        <v>27</v>
      </c>
      <c r="J14" s="22">
        <f t="shared" si="2"/>
        <v>46.099488706567413</v>
      </c>
      <c r="K14" s="23">
        <f t="shared" si="8"/>
        <v>0.87656737834735177</v>
      </c>
      <c r="L14" s="23">
        <f t="shared" si="3"/>
        <v>3.842487137960994E-2</v>
      </c>
      <c r="M14" s="23">
        <f t="shared" si="4"/>
        <v>1.089325891176252</v>
      </c>
      <c r="N14" s="21">
        <v>76</v>
      </c>
      <c r="O14" s="21">
        <v>165</v>
      </c>
      <c r="P14" s="21">
        <f t="shared" si="5"/>
        <v>0.50175010745087967</v>
      </c>
      <c r="Q14" s="23">
        <f t="shared" si="6"/>
        <v>6.6019750980378907E-3</v>
      </c>
      <c r="R14" s="24"/>
    </row>
    <row r="15" spans="1:22" x14ac:dyDescent="0.25">
      <c r="A15" s="19">
        <v>1980</v>
      </c>
      <c r="B15" s="70">
        <v>1.5404477310452036</v>
      </c>
      <c r="C15" s="21">
        <v>5</v>
      </c>
      <c r="D15" s="20">
        <f t="shared" si="0"/>
        <v>1.4634253444929435</v>
      </c>
      <c r="E15" s="21">
        <v>17.316554490124737</v>
      </c>
      <c r="F15" s="20">
        <f t="shared" si="1"/>
        <v>1.2100104972915273</v>
      </c>
      <c r="G15" s="21">
        <v>6</v>
      </c>
      <c r="H15" s="20">
        <f t="shared" si="7"/>
        <v>1.1374098674540356</v>
      </c>
      <c r="I15" s="21">
        <v>27</v>
      </c>
      <c r="J15" s="22">
        <f t="shared" si="2"/>
        <v>46.099488706567413</v>
      </c>
      <c r="K15" s="23">
        <f t="shared" si="8"/>
        <v>0.83030920324144597</v>
      </c>
      <c r="L15" s="23">
        <f t="shared" si="3"/>
        <v>3.6397115758529136E-2</v>
      </c>
      <c r="M15" s="23">
        <f t="shared" si="4"/>
        <v>1.0318400331964217</v>
      </c>
      <c r="N15" s="21">
        <v>76</v>
      </c>
      <c r="O15" s="21">
        <v>165</v>
      </c>
      <c r="P15" s="21">
        <f t="shared" si="5"/>
        <v>0.47527177286623062</v>
      </c>
      <c r="Q15" s="23">
        <f t="shared" si="6"/>
        <v>6.2535759587661922E-3</v>
      </c>
      <c r="R15" s="24"/>
    </row>
    <row r="16" spans="1:22" x14ac:dyDescent="0.25">
      <c r="A16" s="25">
        <v>1981</v>
      </c>
      <c r="B16" s="76">
        <v>1.7050346572971657</v>
      </c>
      <c r="C16" s="27">
        <v>5</v>
      </c>
      <c r="D16" s="26">
        <f t="shared" si="0"/>
        <v>1.6197829244323074</v>
      </c>
      <c r="E16" s="27">
        <v>17.316554490124737</v>
      </c>
      <c r="F16" s="26">
        <f t="shared" si="1"/>
        <v>1.3392923317012508</v>
      </c>
      <c r="G16" s="27">
        <v>6</v>
      </c>
      <c r="H16" s="26">
        <f t="shared" si="7"/>
        <v>1.2589347917991758</v>
      </c>
      <c r="I16" s="27">
        <v>27</v>
      </c>
      <c r="J16" s="28">
        <f t="shared" si="2"/>
        <v>46.099488706567428</v>
      </c>
      <c r="K16" s="29">
        <f t="shared" si="8"/>
        <v>0.91902239801339825</v>
      </c>
      <c r="L16" s="29">
        <f t="shared" si="3"/>
        <v>4.0285913337573621E-2</v>
      </c>
      <c r="M16" s="29">
        <f t="shared" si="4"/>
        <v>1.1420855001635433</v>
      </c>
      <c r="N16" s="27">
        <v>76</v>
      </c>
      <c r="O16" s="27">
        <v>165</v>
      </c>
      <c r="P16" s="27">
        <f t="shared" si="5"/>
        <v>0.52605150310563209</v>
      </c>
      <c r="Q16" s="29">
        <f t="shared" si="6"/>
        <v>6.9217303040214747E-3</v>
      </c>
      <c r="R16" s="24"/>
    </row>
    <row r="17" spans="1:18" x14ac:dyDescent="0.25">
      <c r="A17" s="25">
        <v>1982</v>
      </c>
      <c r="B17" s="76">
        <v>1.065085189587748</v>
      </c>
      <c r="C17" s="27">
        <v>5</v>
      </c>
      <c r="D17" s="26">
        <f t="shared" si="0"/>
        <v>1.0118309301083606</v>
      </c>
      <c r="E17" s="27">
        <v>17.316554490124737</v>
      </c>
      <c r="F17" s="26">
        <f t="shared" si="1"/>
        <v>0.83661667574821041</v>
      </c>
      <c r="G17" s="27">
        <v>6</v>
      </c>
      <c r="H17" s="26">
        <f t="shared" si="7"/>
        <v>0.78641967520331779</v>
      </c>
      <c r="I17" s="27">
        <v>27</v>
      </c>
      <c r="J17" s="28">
        <f t="shared" si="2"/>
        <v>46.099488706567413</v>
      </c>
      <c r="K17" s="29">
        <f t="shared" si="8"/>
        <v>0.57408636289842196</v>
      </c>
      <c r="L17" s="29">
        <f t="shared" si="3"/>
        <v>2.5165429606506168E-2</v>
      </c>
      <c r="M17" s="29">
        <f t="shared" si="4"/>
        <v>0.71342734662964657</v>
      </c>
      <c r="N17" s="27">
        <v>76</v>
      </c>
      <c r="O17" s="27">
        <v>165</v>
      </c>
      <c r="P17" s="27">
        <f t="shared" si="5"/>
        <v>0.32860895965971604</v>
      </c>
      <c r="Q17" s="29">
        <f t="shared" si="6"/>
        <v>4.3238021007857372E-3</v>
      </c>
      <c r="R17" s="24"/>
    </row>
    <row r="18" spans="1:18" x14ac:dyDescent="0.25">
      <c r="A18" s="25">
        <v>1983</v>
      </c>
      <c r="B18" s="76">
        <v>1.4135301122032204</v>
      </c>
      <c r="C18" s="27">
        <v>5</v>
      </c>
      <c r="D18" s="26">
        <f t="shared" si="0"/>
        <v>1.3428536065930594</v>
      </c>
      <c r="E18" s="27">
        <v>17.316554490124737</v>
      </c>
      <c r="F18" s="26">
        <f t="shared" si="1"/>
        <v>1.110317630084767</v>
      </c>
      <c r="G18" s="27">
        <v>6</v>
      </c>
      <c r="H18" s="26">
        <f t="shared" si="7"/>
        <v>1.043698572279681</v>
      </c>
      <c r="I18" s="27">
        <v>27</v>
      </c>
      <c r="J18" s="28">
        <f t="shared" si="2"/>
        <v>46.099488706567413</v>
      </c>
      <c r="K18" s="29">
        <f t="shared" si="8"/>
        <v>0.76189995776416719</v>
      </c>
      <c r="L18" s="29">
        <f t="shared" si="3"/>
        <v>3.3398354312949796E-2</v>
      </c>
      <c r="M18" s="29">
        <f t="shared" si="4"/>
        <v>0.94682664559497021</v>
      </c>
      <c r="N18" s="27">
        <v>76</v>
      </c>
      <c r="O18" s="27">
        <v>165</v>
      </c>
      <c r="P18" s="27">
        <f t="shared" si="5"/>
        <v>0.43611409130434992</v>
      </c>
      <c r="Q18" s="29">
        <f t="shared" si="6"/>
        <v>5.7383433066361834E-3</v>
      </c>
      <c r="R18" s="24"/>
    </row>
    <row r="19" spans="1:18" x14ac:dyDescent="0.25">
      <c r="A19" s="25">
        <v>1984</v>
      </c>
      <c r="B19" s="76">
        <v>1.840506371959991</v>
      </c>
      <c r="C19" s="27">
        <v>5</v>
      </c>
      <c r="D19" s="26">
        <f t="shared" si="0"/>
        <v>1.7484810533619914</v>
      </c>
      <c r="E19" s="27">
        <v>17.316554490124737</v>
      </c>
      <c r="F19" s="26">
        <f t="shared" si="1"/>
        <v>1.4457043790070552</v>
      </c>
      <c r="G19" s="27">
        <v>6</v>
      </c>
      <c r="H19" s="26">
        <f t="shared" si="7"/>
        <v>1.3589621162666319</v>
      </c>
      <c r="I19" s="27">
        <v>27</v>
      </c>
      <c r="J19" s="28">
        <f t="shared" si="2"/>
        <v>46.099488706567413</v>
      </c>
      <c r="K19" s="29">
        <f t="shared" si="8"/>
        <v>0.99204234487464127</v>
      </c>
      <c r="L19" s="29">
        <f t="shared" si="3"/>
        <v>4.3486787720532223E-2</v>
      </c>
      <c r="M19" s="29">
        <f t="shared" si="4"/>
        <v>1.2328286884832282</v>
      </c>
      <c r="N19" s="27">
        <v>76</v>
      </c>
      <c r="O19" s="27">
        <v>165</v>
      </c>
      <c r="P19" s="27">
        <f t="shared" si="5"/>
        <v>0.56784836560439611</v>
      </c>
      <c r="Q19" s="29">
        <f t="shared" si="6"/>
        <v>7.4716890211104746E-3</v>
      </c>
      <c r="R19" s="24"/>
    </row>
    <row r="20" spans="1:18" x14ac:dyDescent="0.25">
      <c r="A20" s="25">
        <v>1985</v>
      </c>
      <c r="B20" s="76">
        <v>1.4291597124957016</v>
      </c>
      <c r="C20" s="27">
        <v>5</v>
      </c>
      <c r="D20" s="26">
        <f t="shared" si="0"/>
        <v>1.3577017268709166</v>
      </c>
      <c r="E20" s="27">
        <v>17.316554490124737</v>
      </c>
      <c r="F20" s="26">
        <f t="shared" si="1"/>
        <v>1.1225945675239499</v>
      </c>
      <c r="G20" s="27">
        <v>6</v>
      </c>
      <c r="H20" s="26">
        <f t="shared" si="7"/>
        <v>1.055238893472513</v>
      </c>
      <c r="I20" s="27">
        <v>27</v>
      </c>
      <c r="J20" s="28">
        <f t="shared" si="2"/>
        <v>46.099488706567406</v>
      </c>
      <c r="K20" s="29">
        <f t="shared" si="8"/>
        <v>0.77032439223493454</v>
      </c>
      <c r="L20" s="29">
        <f t="shared" si="3"/>
        <v>3.3767644591120416E-2</v>
      </c>
      <c r="M20" s="29">
        <f t="shared" si="4"/>
        <v>0.95729584033596815</v>
      </c>
      <c r="N20" s="27">
        <v>76</v>
      </c>
      <c r="O20" s="27">
        <v>165</v>
      </c>
      <c r="P20" s="27">
        <f t="shared" si="5"/>
        <v>0.44093626585171863</v>
      </c>
      <c r="Q20" s="29">
        <f t="shared" si="6"/>
        <v>5.8017929717331402E-3</v>
      </c>
      <c r="R20" s="24"/>
    </row>
    <row r="21" spans="1:18" x14ac:dyDescent="0.25">
      <c r="A21" s="19">
        <v>1986</v>
      </c>
      <c r="B21" s="70">
        <v>1.2929262708237237</v>
      </c>
      <c r="C21" s="21">
        <v>5</v>
      </c>
      <c r="D21" s="20">
        <f t="shared" si="0"/>
        <v>1.2282799572825376</v>
      </c>
      <c r="E21" s="21">
        <v>17.316554490124737</v>
      </c>
      <c r="F21" s="20">
        <f t="shared" si="1"/>
        <v>1.0155841891884261</v>
      </c>
      <c r="G21" s="21">
        <v>6</v>
      </c>
      <c r="H21" s="20">
        <f t="shared" si="7"/>
        <v>0.95464913783712047</v>
      </c>
      <c r="I21" s="21">
        <v>27</v>
      </c>
      <c r="J21" s="22">
        <f t="shared" si="2"/>
        <v>46.099488706567413</v>
      </c>
      <c r="K21" s="23">
        <f t="shared" si="8"/>
        <v>0.69689387062109798</v>
      </c>
      <c r="L21" s="23">
        <f t="shared" si="3"/>
        <v>3.0548772410787857E-2</v>
      </c>
      <c r="M21" s="23">
        <f t="shared" si="4"/>
        <v>0.86604242345963034</v>
      </c>
      <c r="N21" s="21">
        <v>76</v>
      </c>
      <c r="O21" s="21">
        <v>165</v>
      </c>
      <c r="P21" s="21">
        <f t="shared" si="5"/>
        <v>0.39890438898746605</v>
      </c>
      <c r="Q21" s="23">
        <f t="shared" si="6"/>
        <v>5.2487419603613958E-3</v>
      </c>
      <c r="R21" s="24"/>
    </row>
    <row r="22" spans="1:18" x14ac:dyDescent="0.25">
      <c r="A22" s="19">
        <v>1987</v>
      </c>
      <c r="B22" s="70">
        <v>1.9115747681257309</v>
      </c>
      <c r="C22" s="21">
        <v>5</v>
      </c>
      <c r="D22" s="20">
        <f t="shared" si="0"/>
        <v>1.8159960297194444</v>
      </c>
      <c r="E22" s="21">
        <v>17.316554490124737</v>
      </c>
      <c r="F22" s="20">
        <f t="shared" si="1"/>
        <v>1.5015280876945749</v>
      </c>
      <c r="G22" s="21">
        <v>6</v>
      </c>
      <c r="H22" s="20">
        <f t="shared" si="7"/>
        <v>1.4114364024329005</v>
      </c>
      <c r="I22" s="21">
        <v>27</v>
      </c>
      <c r="J22" s="22">
        <f t="shared" si="2"/>
        <v>46.099488706567413</v>
      </c>
      <c r="K22" s="23">
        <f t="shared" si="8"/>
        <v>1.0303485737760174</v>
      </c>
      <c r="L22" s="23">
        <f t="shared" si="3"/>
        <v>4.5165964877852821E-2</v>
      </c>
      <c r="M22" s="23">
        <f t="shared" si="4"/>
        <v>1.2804325213046885</v>
      </c>
      <c r="N22" s="21">
        <v>76</v>
      </c>
      <c r="O22" s="21">
        <v>165</v>
      </c>
      <c r="P22" s="21">
        <f t="shared" si="5"/>
        <v>0.58977497951003843</v>
      </c>
      <c r="Q22" s="23">
        <f t="shared" si="6"/>
        <v>7.7601970988162945E-3</v>
      </c>
      <c r="R22" s="24"/>
    </row>
    <row r="23" spans="1:18" x14ac:dyDescent="0.25">
      <c r="A23" s="19">
        <v>1988</v>
      </c>
      <c r="B23" s="70">
        <v>1.7167181588516907</v>
      </c>
      <c r="C23" s="21">
        <v>5</v>
      </c>
      <c r="D23" s="20">
        <f t="shared" si="0"/>
        <v>1.6308822509091061</v>
      </c>
      <c r="E23" s="21">
        <v>17.316554490124737</v>
      </c>
      <c r="F23" s="20">
        <f t="shared" si="1"/>
        <v>1.3484696372606579</v>
      </c>
      <c r="G23" s="21">
        <v>6</v>
      </c>
      <c r="H23" s="20">
        <f t="shared" si="7"/>
        <v>1.2675614590250184</v>
      </c>
      <c r="I23" s="21">
        <v>27</v>
      </c>
      <c r="J23" s="22">
        <f t="shared" si="2"/>
        <v>46.099488706567428</v>
      </c>
      <c r="K23" s="23">
        <f t="shared" si="8"/>
        <v>0.92531986508826336</v>
      </c>
      <c r="L23" s="23">
        <f t="shared" si="3"/>
        <v>4.0561966688800584E-2</v>
      </c>
      <c r="M23" s="23">
        <f t="shared" si="4"/>
        <v>1.1499114746441521</v>
      </c>
      <c r="N23" s="21">
        <v>76</v>
      </c>
      <c r="O23" s="21">
        <v>165</v>
      </c>
      <c r="P23" s="21">
        <f t="shared" si="5"/>
        <v>0.52965619438154887</v>
      </c>
      <c r="Q23" s="23">
        <f t="shared" si="6"/>
        <v>6.9691604523888003E-3</v>
      </c>
      <c r="R23" s="24"/>
    </row>
    <row r="24" spans="1:18" x14ac:dyDescent="0.25">
      <c r="A24" s="19">
        <v>1989</v>
      </c>
      <c r="B24" s="70">
        <v>1.4099505947230957</v>
      </c>
      <c r="C24" s="21">
        <v>5</v>
      </c>
      <c r="D24" s="20">
        <f t="shared" si="0"/>
        <v>1.3394530649869409</v>
      </c>
      <c r="E24" s="21">
        <v>17.316554490124737</v>
      </c>
      <c r="F24" s="20">
        <f t="shared" si="1"/>
        <v>1.1075059451188314</v>
      </c>
      <c r="G24" s="21">
        <v>6</v>
      </c>
      <c r="H24" s="20">
        <f t="shared" si="7"/>
        <v>1.0410555884117014</v>
      </c>
      <c r="I24" s="21">
        <v>27</v>
      </c>
      <c r="J24" s="22">
        <f t="shared" si="2"/>
        <v>46.099488706567413</v>
      </c>
      <c r="K24" s="23">
        <f t="shared" si="8"/>
        <v>0.75997057954054203</v>
      </c>
      <c r="L24" s="23">
        <f t="shared" si="3"/>
        <v>3.3313778829174447E-2</v>
      </c>
      <c r="M24" s="23">
        <f t="shared" si="4"/>
        <v>0.94442897291768091</v>
      </c>
      <c r="N24" s="21">
        <v>76</v>
      </c>
      <c r="O24" s="21">
        <v>165</v>
      </c>
      <c r="P24" s="21">
        <f t="shared" si="5"/>
        <v>0.43500970873784089</v>
      </c>
      <c r="Q24" s="23">
        <f t="shared" si="6"/>
        <v>5.7238119570768541E-3</v>
      </c>
      <c r="R24" s="24"/>
    </row>
    <row r="25" spans="1:18" x14ac:dyDescent="0.25">
      <c r="A25" s="19">
        <v>1990</v>
      </c>
      <c r="B25" s="70">
        <v>1.5437768858042955</v>
      </c>
      <c r="C25" s="21">
        <v>5</v>
      </c>
      <c r="D25" s="20">
        <f t="shared" si="0"/>
        <v>1.4665880415140808</v>
      </c>
      <c r="E25" s="21">
        <v>17.316554490124737</v>
      </c>
      <c r="F25" s="20">
        <f t="shared" si="1"/>
        <v>1.2126255241596418</v>
      </c>
      <c r="G25" s="21">
        <v>6</v>
      </c>
      <c r="H25" s="20">
        <f t="shared" si="7"/>
        <v>1.1398679927100632</v>
      </c>
      <c r="I25" s="21">
        <v>27</v>
      </c>
      <c r="J25" s="22">
        <f t="shared" si="2"/>
        <v>46.099488706567413</v>
      </c>
      <c r="K25" s="23">
        <f t="shared" si="8"/>
        <v>0.83210363467834614</v>
      </c>
      <c r="L25" s="23">
        <f t="shared" si="3"/>
        <v>3.6475775766722021E-2</v>
      </c>
      <c r="M25" s="23">
        <f t="shared" si="4"/>
        <v>1.034070005098686</v>
      </c>
      <c r="N25" s="21">
        <v>76</v>
      </c>
      <c r="O25" s="21">
        <v>165</v>
      </c>
      <c r="P25" s="21">
        <f t="shared" si="5"/>
        <v>0.47629891143939473</v>
      </c>
      <c r="Q25" s="23">
        <f t="shared" si="6"/>
        <v>6.2670909399920359E-3</v>
      </c>
      <c r="R25" s="24"/>
    </row>
    <row r="26" spans="1:18" x14ac:dyDescent="0.25">
      <c r="A26" s="25">
        <v>1991</v>
      </c>
      <c r="B26" s="76">
        <v>1.4165164324064174</v>
      </c>
      <c r="C26" s="27">
        <v>5</v>
      </c>
      <c r="D26" s="26">
        <f t="shared" si="0"/>
        <v>1.3456906107860966</v>
      </c>
      <c r="E26" s="27">
        <v>17.316554490124737</v>
      </c>
      <c r="F26" s="26">
        <f t="shared" si="1"/>
        <v>1.1126633629008298</v>
      </c>
      <c r="G26" s="27">
        <v>6</v>
      </c>
      <c r="H26" s="26">
        <f t="shared" si="7"/>
        <v>1.04590356112678</v>
      </c>
      <c r="I26" s="27">
        <v>27</v>
      </c>
      <c r="J26" s="28">
        <f t="shared" si="2"/>
        <v>46.099488706567413</v>
      </c>
      <c r="K26" s="29">
        <f t="shared" si="8"/>
        <v>0.76350959962254938</v>
      </c>
      <c r="L26" s="29">
        <f t="shared" si="3"/>
        <v>3.3468913956056959E-2</v>
      </c>
      <c r="M26" s="29">
        <f t="shared" si="4"/>
        <v>0.94882697619723677</v>
      </c>
      <c r="N26" s="27">
        <v>76</v>
      </c>
      <c r="O26" s="27">
        <v>165</v>
      </c>
      <c r="P26" s="27">
        <f t="shared" si="5"/>
        <v>0.4370354557029697</v>
      </c>
      <c r="Q26" s="29">
        <f t="shared" si="6"/>
        <v>5.7504665224074958E-3</v>
      </c>
      <c r="R26" s="24"/>
    </row>
    <row r="27" spans="1:18" x14ac:dyDescent="0.25">
      <c r="A27" s="25">
        <v>1992</v>
      </c>
      <c r="B27" s="76">
        <v>1.7666586218440292</v>
      </c>
      <c r="C27" s="27">
        <v>5</v>
      </c>
      <c r="D27" s="26">
        <f t="shared" si="0"/>
        <v>1.6783256907518278</v>
      </c>
      <c r="E27" s="27">
        <v>17.316554490124737</v>
      </c>
      <c r="F27" s="26">
        <f t="shared" si="1"/>
        <v>1.3876975079910252</v>
      </c>
      <c r="G27" s="27">
        <v>6</v>
      </c>
      <c r="H27" s="26">
        <f>F27-(F27*G27/100)</f>
        <v>1.3044356575115637</v>
      </c>
      <c r="I27" s="27">
        <v>27</v>
      </c>
      <c r="J27" s="28">
        <f t="shared" si="2"/>
        <v>46.099488706567413</v>
      </c>
      <c r="K27" s="29">
        <f t="shared" si="8"/>
        <v>0.95223802998344143</v>
      </c>
      <c r="L27" s="29">
        <f t="shared" si="3"/>
        <v>4.1741941040370038E-2</v>
      </c>
      <c r="M27" s="29">
        <f t="shared" si="4"/>
        <v>1.1833631575239703</v>
      </c>
      <c r="N27" s="27">
        <v>76</v>
      </c>
      <c r="O27" s="27">
        <v>165</v>
      </c>
      <c r="P27" s="27">
        <f t="shared" si="5"/>
        <v>0.54506424225346506</v>
      </c>
      <c r="Q27" s="29">
        <f t="shared" si="6"/>
        <v>7.1718979243876983E-3</v>
      </c>
      <c r="R27" s="24"/>
    </row>
    <row r="28" spans="1:18" x14ac:dyDescent="0.25">
      <c r="A28" s="25">
        <v>1993</v>
      </c>
      <c r="B28" s="76">
        <v>1.2688248064398377</v>
      </c>
      <c r="C28" s="27">
        <v>5</v>
      </c>
      <c r="D28" s="26">
        <f t="shared" si="0"/>
        <v>1.2053835661178458</v>
      </c>
      <c r="E28" s="27">
        <v>17.316554490124737</v>
      </c>
      <c r="F28" s="26">
        <f t="shared" si="1"/>
        <v>0.99665266407604025</v>
      </c>
      <c r="G28" s="27">
        <v>6</v>
      </c>
      <c r="H28" s="26">
        <f t="shared" si="7"/>
        <v>0.93685350423147784</v>
      </c>
      <c r="I28" s="27">
        <v>27</v>
      </c>
      <c r="J28" s="28">
        <f t="shared" si="2"/>
        <v>46.099488706567413</v>
      </c>
      <c r="K28" s="29">
        <f t="shared" si="8"/>
        <v>0.68390305808897889</v>
      </c>
      <c r="L28" s="29">
        <f t="shared" si="3"/>
        <v>2.9979312135407294E-2</v>
      </c>
      <c r="M28" s="29">
        <f t="shared" si="4"/>
        <v>0.84989850938272904</v>
      </c>
      <c r="N28" s="27">
        <v>76</v>
      </c>
      <c r="O28" s="27">
        <v>165</v>
      </c>
      <c r="P28" s="27">
        <f t="shared" si="5"/>
        <v>0.3914684043217419</v>
      </c>
      <c r="Q28" s="29">
        <f t="shared" si="6"/>
        <v>5.1509000568650248E-3</v>
      </c>
      <c r="R28" s="24"/>
    </row>
    <row r="29" spans="1:18" x14ac:dyDescent="0.25">
      <c r="A29" s="25">
        <v>1994</v>
      </c>
      <c r="B29" s="76">
        <v>1.5988930897827176</v>
      </c>
      <c r="C29" s="27">
        <v>5</v>
      </c>
      <c r="D29" s="26">
        <f t="shared" si="0"/>
        <v>1.5189484352935818</v>
      </c>
      <c r="E29" s="27">
        <v>17.316554490124737</v>
      </c>
      <c r="F29" s="26">
        <f t="shared" si="1"/>
        <v>1.2559189018190717</v>
      </c>
      <c r="G29" s="27">
        <v>6</v>
      </c>
      <c r="H29" s="26">
        <f t="shared" si="7"/>
        <v>1.1805637677099274</v>
      </c>
      <c r="I29" s="27">
        <v>27</v>
      </c>
      <c r="J29" s="28">
        <f t="shared" si="2"/>
        <v>46.099488706567406</v>
      </c>
      <c r="K29" s="29">
        <f t="shared" si="8"/>
        <v>0.86181155042824709</v>
      </c>
      <c r="L29" s="29">
        <f t="shared" si="3"/>
        <v>3.7778040566717679E-2</v>
      </c>
      <c r="M29" s="29">
        <f t="shared" si="4"/>
        <v>1.0709885610461627</v>
      </c>
      <c r="N29" s="27">
        <v>76</v>
      </c>
      <c r="O29" s="27">
        <v>165</v>
      </c>
      <c r="P29" s="27">
        <f t="shared" si="5"/>
        <v>0.49330382205762646</v>
      </c>
      <c r="Q29" s="29">
        <f t="shared" si="6"/>
        <v>6.4908397639161378E-3</v>
      </c>
      <c r="R29" s="24"/>
    </row>
    <row r="30" spans="1:18" x14ac:dyDescent="0.25">
      <c r="A30" s="25">
        <v>1995</v>
      </c>
      <c r="B30" s="76">
        <v>0.92780906147653219</v>
      </c>
      <c r="C30" s="27">
        <v>5</v>
      </c>
      <c r="D30" s="26">
        <f t="shared" si="0"/>
        <v>0.88141860840270558</v>
      </c>
      <c r="E30" s="27">
        <v>17.316554490124737</v>
      </c>
      <c r="F30" s="26">
        <f t="shared" si="1"/>
        <v>0.7287872747925519</v>
      </c>
      <c r="G30" s="27">
        <v>6</v>
      </c>
      <c r="H30" s="26">
        <f t="shared" si="7"/>
        <v>0.68506003830499873</v>
      </c>
      <c r="I30" s="27">
        <v>27</v>
      </c>
      <c r="J30" s="28">
        <f t="shared" si="2"/>
        <v>46.099488706567428</v>
      </c>
      <c r="K30" s="29">
        <f t="shared" si="8"/>
        <v>0.50009382796264901</v>
      </c>
      <c r="L30" s="29">
        <f t="shared" si="3"/>
        <v>2.1921921225759956E-2</v>
      </c>
      <c r="M30" s="29">
        <f t="shared" si="4"/>
        <v>0.62147550578968191</v>
      </c>
      <c r="N30" s="27">
        <v>76</v>
      </c>
      <c r="O30" s="27">
        <v>165</v>
      </c>
      <c r="P30" s="27">
        <f t="shared" si="5"/>
        <v>0.28625538448494442</v>
      </c>
      <c r="Q30" s="29">
        <f t="shared" si="6"/>
        <v>3.7665182169071632E-3</v>
      </c>
      <c r="R30" s="24"/>
    </row>
    <row r="31" spans="1:18" x14ac:dyDescent="0.25">
      <c r="A31" s="19">
        <v>1996</v>
      </c>
      <c r="B31" s="70">
        <v>1.4282615225444717</v>
      </c>
      <c r="C31" s="21">
        <v>5</v>
      </c>
      <c r="D31" s="20">
        <f t="shared" si="0"/>
        <v>1.3568484464172481</v>
      </c>
      <c r="E31" s="21">
        <v>17.316554490124702</v>
      </c>
      <c r="F31" s="20">
        <f t="shared" si="1"/>
        <v>1.1218890458449948</v>
      </c>
      <c r="G31" s="21">
        <v>6</v>
      </c>
      <c r="H31" s="20">
        <f t="shared" si="7"/>
        <v>1.054575703094295</v>
      </c>
      <c r="I31" s="21">
        <v>27</v>
      </c>
      <c r="J31" s="22">
        <f t="shared" si="2"/>
        <v>46.099488706567406</v>
      </c>
      <c r="K31" s="23">
        <f t="shared" si="8"/>
        <v>0.76984026325883537</v>
      </c>
      <c r="L31" s="23">
        <f t="shared" si="3"/>
        <v>3.3746422499017444E-2</v>
      </c>
      <c r="M31" s="23">
        <f t="shared" si="4"/>
        <v>0.95669420463589494</v>
      </c>
      <c r="N31" s="21">
        <v>76</v>
      </c>
      <c r="O31" s="21">
        <v>165</v>
      </c>
      <c r="P31" s="21">
        <f t="shared" si="5"/>
        <v>0.44065914880198798</v>
      </c>
      <c r="Q31" s="23">
        <f t="shared" si="6"/>
        <v>5.7981466947629994E-3</v>
      </c>
      <c r="R31" s="24"/>
    </row>
    <row r="32" spans="1:18" x14ac:dyDescent="0.25">
      <c r="A32" s="19">
        <v>1997</v>
      </c>
      <c r="B32" s="70">
        <v>1.509739403177581</v>
      </c>
      <c r="C32" s="21">
        <v>5</v>
      </c>
      <c r="D32" s="20">
        <f t="shared" si="0"/>
        <v>1.4342524330187021</v>
      </c>
      <c r="E32" s="21">
        <v>17.316554490124737</v>
      </c>
      <c r="F32" s="20">
        <f t="shared" si="1"/>
        <v>1.1858893289290788</v>
      </c>
      <c r="G32" s="21">
        <v>6</v>
      </c>
      <c r="H32" s="20">
        <f t="shared" si="7"/>
        <v>1.1147359691933341</v>
      </c>
      <c r="I32" s="21">
        <v>27</v>
      </c>
      <c r="J32" s="22">
        <f t="shared" si="2"/>
        <v>46.099488706567413</v>
      </c>
      <c r="K32" s="23">
        <f t="shared" si="8"/>
        <v>0.81375725751113381</v>
      </c>
      <c r="L32" s="23">
        <f t="shared" si="3"/>
        <v>3.5671551014186689E-2</v>
      </c>
      <c r="M32" s="23">
        <f t="shared" si="4"/>
        <v>1.0112706354766856</v>
      </c>
      <c r="N32" s="21">
        <v>76</v>
      </c>
      <c r="O32" s="21">
        <v>165</v>
      </c>
      <c r="P32" s="21">
        <f t="shared" si="5"/>
        <v>0.46579738361350365</v>
      </c>
      <c r="Q32" s="23">
        <f t="shared" si="6"/>
        <v>6.1289129422829429E-3</v>
      </c>
      <c r="R32" s="24"/>
    </row>
    <row r="33" spans="1:18" x14ac:dyDescent="0.25">
      <c r="A33" s="19">
        <v>1998</v>
      </c>
      <c r="B33" s="70">
        <v>1.1781902468174492</v>
      </c>
      <c r="C33" s="21">
        <v>5</v>
      </c>
      <c r="D33" s="20">
        <f t="shared" si="0"/>
        <v>1.1192807344765767</v>
      </c>
      <c r="E33" s="21">
        <v>17.316554490124737</v>
      </c>
      <c r="F33" s="20">
        <f t="shared" si="1"/>
        <v>0.92545987619347192</v>
      </c>
      <c r="G33" s="21">
        <v>6</v>
      </c>
      <c r="H33" s="20">
        <f t="shared" si="7"/>
        <v>0.86993228362186359</v>
      </c>
      <c r="I33" s="21">
        <v>27</v>
      </c>
      <c r="J33" s="22">
        <f t="shared" si="2"/>
        <v>46.099488706567428</v>
      </c>
      <c r="K33" s="23">
        <f t="shared" si="8"/>
        <v>0.63505056704396035</v>
      </c>
      <c r="L33" s="23">
        <f t="shared" si="3"/>
        <v>2.7837833075899633E-2</v>
      </c>
      <c r="M33" s="23">
        <f t="shared" si="4"/>
        <v>0.78918864878521666</v>
      </c>
      <c r="N33" s="21">
        <v>76</v>
      </c>
      <c r="O33" s="21">
        <v>165</v>
      </c>
      <c r="P33" s="21">
        <f t="shared" si="5"/>
        <v>0.36350507459197862</v>
      </c>
      <c r="Q33" s="23">
        <f t="shared" si="6"/>
        <v>4.7829615077891923E-3</v>
      </c>
      <c r="R33" s="24"/>
    </row>
    <row r="34" spans="1:18" x14ac:dyDescent="0.25">
      <c r="A34" s="19">
        <v>1999</v>
      </c>
      <c r="B34" s="70">
        <v>1.2746360085214556</v>
      </c>
      <c r="C34" s="21">
        <v>5</v>
      </c>
      <c r="D34" s="20">
        <f t="shared" si="0"/>
        <v>1.2109042080953829</v>
      </c>
      <c r="E34" s="21">
        <v>17.316554490124737</v>
      </c>
      <c r="F34" s="20">
        <f t="shared" si="1"/>
        <v>1.0012173210773325</v>
      </c>
      <c r="G34" s="21">
        <v>6</v>
      </c>
      <c r="H34" s="20">
        <f t="shared" si="7"/>
        <v>0.94114428181269261</v>
      </c>
      <c r="I34" s="21">
        <v>27</v>
      </c>
      <c r="J34" s="22">
        <f t="shared" si="2"/>
        <v>46.099488706567406</v>
      </c>
      <c r="K34" s="23">
        <f t="shared" si="8"/>
        <v>0.68703532572326564</v>
      </c>
      <c r="L34" s="23">
        <f t="shared" si="3"/>
        <v>3.0116617018006164E-2</v>
      </c>
      <c r="M34" s="23">
        <f t="shared" si="4"/>
        <v>0.85379103415196578</v>
      </c>
      <c r="N34" s="21">
        <v>76</v>
      </c>
      <c r="O34" s="21">
        <v>165</v>
      </c>
      <c r="P34" s="21">
        <f t="shared" si="5"/>
        <v>0.39326132482151149</v>
      </c>
      <c r="Q34" s="23">
        <f t="shared" si="6"/>
        <v>5.1744911160725195E-3</v>
      </c>
      <c r="R34" s="24"/>
    </row>
    <row r="35" spans="1:18" x14ac:dyDescent="0.25">
      <c r="A35" s="19">
        <v>2000</v>
      </c>
      <c r="B35" s="70">
        <v>1.1895738937974754</v>
      </c>
      <c r="C35" s="21">
        <v>5</v>
      </c>
      <c r="D35" s="20">
        <f t="shared" si="0"/>
        <v>1.1300951991076016</v>
      </c>
      <c r="E35" s="21">
        <v>17.316554490124737</v>
      </c>
      <c r="F35" s="20">
        <f t="shared" si="1"/>
        <v>0.93440164816385007</v>
      </c>
      <c r="G35" s="21">
        <v>6</v>
      </c>
      <c r="H35" s="20">
        <f t="shared" si="7"/>
        <v>0.87833754927401908</v>
      </c>
      <c r="I35" s="21">
        <v>27</v>
      </c>
      <c r="J35" s="22">
        <f t="shared" si="2"/>
        <v>46.099488706567413</v>
      </c>
      <c r="K35" s="23">
        <f t="shared" si="8"/>
        <v>0.64118641097003393</v>
      </c>
      <c r="L35" s="23">
        <f t="shared" si="3"/>
        <v>2.8106801576768609E-2</v>
      </c>
      <c r="M35" s="23">
        <f t="shared" si="4"/>
        <v>0.79681377130060171</v>
      </c>
      <c r="N35" s="21">
        <v>76</v>
      </c>
      <c r="O35" s="21">
        <v>165</v>
      </c>
      <c r="P35" s="21">
        <f t="shared" si="5"/>
        <v>0.36701725223542869</v>
      </c>
      <c r="Q35" s="23">
        <f t="shared" si="6"/>
        <v>4.8291743715187987E-3</v>
      </c>
      <c r="R35" s="24"/>
    </row>
    <row r="36" spans="1:18" x14ac:dyDescent="0.25">
      <c r="A36" s="25">
        <v>2001</v>
      </c>
      <c r="B36" s="76">
        <v>1.3259825690964224</v>
      </c>
      <c r="C36" s="27">
        <v>5</v>
      </c>
      <c r="D36" s="26">
        <f t="shared" si="0"/>
        <v>1.2596834406416013</v>
      </c>
      <c r="E36" s="27">
        <v>17.316554490124737</v>
      </c>
      <c r="F36" s="26">
        <f t="shared" si="1"/>
        <v>1.0415496712398205</v>
      </c>
      <c r="G36" s="27">
        <v>6</v>
      </c>
      <c r="H36" s="26">
        <f t="shared" si="7"/>
        <v>0.97905669096543124</v>
      </c>
      <c r="I36" s="27">
        <v>27</v>
      </c>
      <c r="J36" s="28">
        <f t="shared" si="2"/>
        <v>46.099488706567406</v>
      </c>
      <c r="K36" s="29">
        <f t="shared" si="8"/>
        <v>0.71471138440476478</v>
      </c>
      <c r="L36" s="29">
        <f t="shared" si="3"/>
        <v>3.1329814110893799E-2</v>
      </c>
      <c r="M36" s="29">
        <f t="shared" si="4"/>
        <v>0.88818456513678368</v>
      </c>
      <c r="N36" s="27">
        <v>76</v>
      </c>
      <c r="O36" s="27">
        <v>165</v>
      </c>
      <c r="P36" s="27">
        <f t="shared" si="5"/>
        <v>0.40910319363876096</v>
      </c>
      <c r="Q36" s="29">
        <f t="shared" si="6"/>
        <v>5.3829367584047492E-3</v>
      </c>
      <c r="R36" s="24"/>
    </row>
    <row r="37" spans="1:18" x14ac:dyDescent="0.25">
      <c r="A37" s="25">
        <v>2002</v>
      </c>
      <c r="B37" s="76">
        <v>1.255567659406515</v>
      </c>
      <c r="C37" s="27">
        <v>5</v>
      </c>
      <c r="D37" s="26">
        <f t="shared" si="0"/>
        <v>1.1927892764361894</v>
      </c>
      <c r="E37" s="27">
        <v>17.316554490124737</v>
      </c>
      <c r="F37" s="26">
        <f t="shared" si="1"/>
        <v>0.9862392714297521</v>
      </c>
      <c r="G37" s="27">
        <v>6</v>
      </c>
      <c r="H37" s="26">
        <f t="shared" si="7"/>
        <v>0.92706491514396694</v>
      </c>
      <c r="I37" s="27">
        <v>27</v>
      </c>
      <c r="J37" s="28">
        <f t="shared" si="2"/>
        <v>46.099488706567406</v>
      </c>
      <c r="K37" s="29">
        <f t="shared" si="8"/>
        <v>0.67675738805509589</v>
      </c>
      <c r="L37" s="29">
        <f t="shared" si="3"/>
        <v>2.9666077284606945E-2</v>
      </c>
      <c r="M37" s="29">
        <f t="shared" si="4"/>
        <v>0.84101845797996455</v>
      </c>
      <c r="N37" s="27">
        <v>76</v>
      </c>
      <c r="O37" s="27">
        <v>165</v>
      </c>
      <c r="P37" s="27">
        <f t="shared" si="5"/>
        <v>0.3873781988271352</v>
      </c>
      <c r="Q37" s="29">
        <f t="shared" si="6"/>
        <v>5.0970815635149368E-3</v>
      </c>
      <c r="R37" s="24"/>
    </row>
    <row r="38" spans="1:18" x14ac:dyDescent="0.25">
      <c r="A38" s="25">
        <v>2003</v>
      </c>
      <c r="B38" s="76">
        <v>1.2444240405034002</v>
      </c>
      <c r="C38" s="27">
        <v>5</v>
      </c>
      <c r="D38" s="26">
        <f t="shared" si="0"/>
        <v>1.1822028384782302</v>
      </c>
      <c r="E38" s="27">
        <v>17.316554490124737</v>
      </c>
      <c r="F38" s="26">
        <f t="shared" si="1"/>
        <v>0.97748603976934612</v>
      </c>
      <c r="G38" s="27">
        <v>6</v>
      </c>
      <c r="H38" s="26">
        <f t="shared" si="7"/>
        <v>0.91883687738318531</v>
      </c>
      <c r="I38" s="27">
        <v>27</v>
      </c>
      <c r="J38" s="28">
        <f t="shared" si="2"/>
        <v>46.099488706567413</v>
      </c>
      <c r="K38" s="29">
        <f t="shared" si="8"/>
        <v>0.67075092048972529</v>
      </c>
      <c r="L38" s="29">
        <f t="shared" si="3"/>
        <v>2.9402780076261931E-2</v>
      </c>
      <c r="M38" s="29">
        <f t="shared" ref="M38:M43" si="9">+L38*28.3495</f>
        <v>0.83355411377198763</v>
      </c>
      <c r="N38" s="27">
        <v>76</v>
      </c>
      <c r="O38" s="27">
        <v>165</v>
      </c>
      <c r="P38" s="27">
        <f t="shared" si="5"/>
        <v>0.38394007664649127</v>
      </c>
      <c r="Q38" s="29">
        <f t="shared" si="6"/>
        <v>5.0518431137696216E-3</v>
      </c>
      <c r="R38" s="24"/>
    </row>
    <row r="39" spans="1:18" x14ac:dyDescent="0.25">
      <c r="A39" s="25">
        <v>2004</v>
      </c>
      <c r="B39" s="76">
        <v>1.122280074074709</v>
      </c>
      <c r="C39" s="27">
        <v>5</v>
      </c>
      <c r="D39" s="26">
        <f t="shared" si="0"/>
        <v>1.0661660703709734</v>
      </c>
      <c r="E39" s="27">
        <v>17.316554490124737</v>
      </c>
      <c r="F39" s="26">
        <f t="shared" si="1"/>
        <v>0.88154284183996212</v>
      </c>
      <c r="G39" s="27">
        <v>6</v>
      </c>
      <c r="H39" s="26">
        <f t="shared" si="7"/>
        <v>0.82865027132956437</v>
      </c>
      <c r="I39" s="27">
        <v>27</v>
      </c>
      <c r="J39" s="28">
        <f t="shared" si="2"/>
        <v>46.099488706567428</v>
      </c>
      <c r="K39" s="29">
        <f t="shared" si="8"/>
        <v>0.60491469807058196</v>
      </c>
      <c r="L39" s="29">
        <f t="shared" si="3"/>
        <v>2.6516808682546057E-2</v>
      </c>
      <c r="M39" s="29">
        <f t="shared" si="9"/>
        <v>0.75173826774583941</v>
      </c>
      <c r="N39" s="27">
        <v>76</v>
      </c>
      <c r="O39" s="27">
        <v>165</v>
      </c>
      <c r="P39" s="27">
        <f t="shared" si="5"/>
        <v>0.34625520211323507</v>
      </c>
      <c r="Q39" s="29">
        <f t="shared" si="6"/>
        <v>4.5559895014899354E-3</v>
      </c>
      <c r="R39" s="24"/>
    </row>
    <row r="40" spans="1:18" x14ac:dyDescent="0.25">
      <c r="A40" s="25">
        <v>2005</v>
      </c>
      <c r="B40" s="76">
        <v>1.1103148635384166</v>
      </c>
      <c r="C40" s="27">
        <v>5</v>
      </c>
      <c r="D40" s="26">
        <f t="shared" si="0"/>
        <v>1.0547991203614957</v>
      </c>
      <c r="E40" s="27">
        <v>17.316554490124737</v>
      </c>
      <c r="F40" s="26">
        <f t="shared" si="1"/>
        <v>0.87214425592274092</v>
      </c>
      <c r="G40" s="27">
        <v>6</v>
      </c>
      <c r="H40" s="26">
        <f t="shared" si="7"/>
        <v>0.81981560056737646</v>
      </c>
      <c r="I40" s="27">
        <v>27</v>
      </c>
      <c r="J40" s="28">
        <f t="shared" si="2"/>
        <v>46.099488706567413</v>
      </c>
      <c r="K40" s="29">
        <f t="shared" si="8"/>
        <v>0.59846538841418484</v>
      </c>
      <c r="L40" s="29">
        <f t="shared" si="3"/>
        <v>2.6234099218156049E-2</v>
      </c>
      <c r="M40" s="29">
        <f t="shared" si="9"/>
        <v>0.74372359578511493</v>
      </c>
      <c r="N40" s="27">
        <v>76</v>
      </c>
      <c r="O40" s="27">
        <v>165</v>
      </c>
      <c r="P40" s="27">
        <f t="shared" si="5"/>
        <v>0.34256359563435601</v>
      </c>
      <c r="Q40" s="29">
        <f t="shared" si="6"/>
        <v>4.5074157320309999E-3</v>
      </c>
      <c r="R40" s="24"/>
    </row>
    <row r="41" spans="1:18" x14ac:dyDescent="0.25">
      <c r="A41" s="19">
        <v>2006</v>
      </c>
      <c r="B41" s="70">
        <v>1.0169889663175062</v>
      </c>
      <c r="C41" s="21">
        <v>5</v>
      </c>
      <c r="D41" s="20">
        <f t="shared" si="0"/>
        <v>0.96613951800163089</v>
      </c>
      <c r="E41" s="21">
        <v>17.316554490124737</v>
      </c>
      <c r="F41" s="20">
        <f t="shared" si="1"/>
        <v>0.79883744191624995</v>
      </c>
      <c r="G41" s="21">
        <v>6</v>
      </c>
      <c r="H41" s="20">
        <f t="shared" si="7"/>
        <v>0.75090719540127493</v>
      </c>
      <c r="I41" s="21">
        <v>27</v>
      </c>
      <c r="J41" s="22">
        <f t="shared" si="2"/>
        <v>46.099488706567413</v>
      </c>
      <c r="K41" s="23">
        <f t="shared" si="8"/>
        <v>0.54816225264293073</v>
      </c>
      <c r="L41" s="23">
        <f t="shared" si="3"/>
        <v>2.40290302528408E-2</v>
      </c>
      <c r="M41" s="23">
        <f t="shared" si="9"/>
        <v>0.68121099315291023</v>
      </c>
      <c r="N41" s="21">
        <v>76</v>
      </c>
      <c r="O41" s="21">
        <v>165</v>
      </c>
      <c r="P41" s="21">
        <f t="shared" si="5"/>
        <v>0.31376991199770415</v>
      </c>
      <c r="Q41" s="23">
        <f t="shared" si="6"/>
        <v>4.1285514736540017E-3</v>
      </c>
      <c r="R41" s="24"/>
    </row>
    <row r="42" spans="1:18" x14ac:dyDescent="0.25">
      <c r="A42" s="19">
        <v>2007</v>
      </c>
      <c r="B42" s="70">
        <v>1.0079605490679779</v>
      </c>
      <c r="C42" s="21">
        <v>5</v>
      </c>
      <c r="D42" s="20">
        <f t="shared" si="0"/>
        <v>0.957562521614579</v>
      </c>
      <c r="E42" s="21">
        <v>16.867586041884199</v>
      </c>
      <c r="F42" s="20">
        <f t="shared" si="1"/>
        <v>0.79604483937640391</v>
      </c>
      <c r="G42" s="21">
        <v>6</v>
      </c>
      <c r="H42" s="20">
        <f t="shared" si="7"/>
        <v>0.74828214901381973</v>
      </c>
      <c r="I42" s="21">
        <v>27</v>
      </c>
      <c r="J42" s="22">
        <f t="shared" si="2"/>
        <v>45.80681066484388</v>
      </c>
      <c r="K42" s="23">
        <f t="shared" si="8"/>
        <v>0.54624596878008846</v>
      </c>
      <c r="L42" s="23">
        <f t="shared" si="3"/>
        <v>2.3945028768442234E-2</v>
      </c>
      <c r="M42" s="23">
        <f t="shared" si="9"/>
        <v>0.67882959307095303</v>
      </c>
      <c r="N42" s="21">
        <v>76</v>
      </c>
      <c r="O42" s="21">
        <v>165</v>
      </c>
      <c r="P42" s="21">
        <f t="shared" si="5"/>
        <v>0.31267302468722685</v>
      </c>
      <c r="Q42" s="23">
        <f t="shared" si="6"/>
        <v>4.1141187458845641E-3</v>
      </c>
      <c r="R42" s="24"/>
    </row>
    <row r="43" spans="1:18" x14ac:dyDescent="0.25">
      <c r="A43" s="19">
        <v>2008</v>
      </c>
      <c r="B43" s="70">
        <v>0.92386275107841098</v>
      </c>
      <c r="C43" s="21">
        <v>5</v>
      </c>
      <c r="D43" s="20">
        <f t="shared" si="0"/>
        <v>0.87766961352449047</v>
      </c>
      <c r="E43" s="21">
        <v>16.41861759364366</v>
      </c>
      <c r="F43" s="20">
        <f t="shared" si="1"/>
        <v>0.73356839594429413</v>
      </c>
      <c r="G43" s="21">
        <v>6</v>
      </c>
      <c r="H43" s="20">
        <f t="shared" si="7"/>
        <v>0.68955429218763653</v>
      </c>
      <c r="I43" s="21">
        <v>27</v>
      </c>
      <c r="J43" s="22">
        <f t="shared" si="2"/>
        <v>45.514132623120361</v>
      </c>
      <c r="K43" s="23">
        <f t="shared" si="8"/>
        <v>0.50337463329697463</v>
      </c>
      <c r="L43" s="23">
        <f t="shared" si="3"/>
        <v>2.2065737350004368E-2</v>
      </c>
      <c r="M43" s="23">
        <f t="shared" si="9"/>
        <v>0.62555262100394882</v>
      </c>
      <c r="N43" s="21">
        <v>76</v>
      </c>
      <c r="O43" s="21">
        <v>165</v>
      </c>
      <c r="P43" s="21">
        <f t="shared" si="5"/>
        <v>0.2881333284624249</v>
      </c>
      <c r="Q43" s="23">
        <f t="shared" si="6"/>
        <v>3.7912280060845385E-3</v>
      </c>
      <c r="R43" s="24"/>
    </row>
    <row r="44" spans="1:18" x14ac:dyDescent="0.25">
      <c r="A44" s="19">
        <v>2009</v>
      </c>
      <c r="B44" s="70">
        <v>0.73226359603361957</v>
      </c>
      <c r="C44" s="21">
        <v>5</v>
      </c>
      <c r="D44" s="20">
        <f t="shared" si="0"/>
        <v>0.69565041623193857</v>
      </c>
      <c r="E44" s="21">
        <v>15.969649145403123</v>
      </c>
      <c r="F44" s="20">
        <f t="shared" si="1"/>
        <v>0.58455748548116149</v>
      </c>
      <c r="G44" s="21">
        <v>6</v>
      </c>
      <c r="H44" s="20">
        <f t="shared" si="7"/>
        <v>0.54948403635229182</v>
      </c>
      <c r="I44" s="21">
        <v>27</v>
      </c>
      <c r="J44" s="22">
        <f t="shared" si="2"/>
        <v>45.221454581396848</v>
      </c>
      <c r="K44" s="23">
        <f t="shared" si="8"/>
        <v>0.40112334653717302</v>
      </c>
      <c r="L44" s="23">
        <f t="shared" si="3"/>
        <v>1.7583489163273337E-2</v>
      </c>
      <c r="M44" s="23">
        <f t="shared" ref="M44:M49" si="10">+L44*28.3495</f>
        <v>0.49848312603421746</v>
      </c>
      <c r="N44" s="21">
        <v>76</v>
      </c>
      <c r="O44" s="21">
        <v>165</v>
      </c>
      <c r="P44" s="21">
        <f t="shared" si="5"/>
        <v>0.22960434896121534</v>
      </c>
      <c r="Q44" s="23">
        <f t="shared" si="6"/>
        <v>3.0211098547528333E-3</v>
      </c>
      <c r="R44" s="24"/>
    </row>
    <row r="45" spans="1:18" x14ac:dyDescent="0.25">
      <c r="A45" s="19">
        <v>2010</v>
      </c>
      <c r="B45" s="70">
        <v>0.78392775345904098</v>
      </c>
      <c r="C45" s="21">
        <v>5</v>
      </c>
      <c r="D45" s="20">
        <f t="shared" si="0"/>
        <v>0.74473136578608889</v>
      </c>
      <c r="E45" s="21">
        <v>15.520680697162586</v>
      </c>
      <c r="F45" s="20">
        <f t="shared" si="1"/>
        <v>0.6291439884508121</v>
      </c>
      <c r="G45" s="21">
        <v>6</v>
      </c>
      <c r="H45" s="20">
        <f t="shared" si="7"/>
        <v>0.59139534914376335</v>
      </c>
      <c r="I45" s="21">
        <v>27</v>
      </c>
      <c r="J45" s="22">
        <f t="shared" si="2"/>
        <v>44.928776539673322</v>
      </c>
      <c r="K45" s="23">
        <f t="shared" si="8"/>
        <v>0.43171860487494729</v>
      </c>
      <c r="L45" s="23">
        <f t="shared" si="3"/>
        <v>1.8924651172600428E-2</v>
      </c>
      <c r="M45" s="23">
        <f t="shared" si="10"/>
        <v>0.53650439841763575</v>
      </c>
      <c r="N45" s="21">
        <v>76</v>
      </c>
      <c r="O45" s="21">
        <v>165</v>
      </c>
      <c r="P45" s="21">
        <f t="shared" si="5"/>
        <v>0.24711717745297163</v>
      </c>
      <c r="Q45" s="23">
        <f t="shared" si="6"/>
        <v>3.2515418085917319E-3</v>
      </c>
      <c r="R45" s="24"/>
    </row>
    <row r="46" spans="1:18" x14ac:dyDescent="0.25">
      <c r="A46" s="25">
        <v>2011</v>
      </c>
      <c r="B46" s="76">
        <v>0.86594341346116521</v>
      </c>
      <c r="C46" s="27">
        <v>5</v>
      </c>
      <c r="D46" s="26">
        <f t="shared" si="0"/>
        <v>0.82264624278810694</v>
      </c>
      <c r="E46" s="27">
        <v>15.071712248922049</v>
      </c>
      <c r="F46" s="26">
        <f t="shared" si="1"/>
        <v>0.69865936824851482</v>
      </c>
      <c r="G46" s="27">
        <v>6</v>
      </c>
      <c r="H46" s="26">
        <f t="shared" si="7"/>
        <v>0.65673980615360394</v>
      </c>
      <c r="I46" s="27">
        <v>27</v>
      </c>
      <c r="J46" s="28">
        <f t="shared" si="2"/>
        <v>44.636098497949796</v>
      </c>
      <c r="K46" s="29">
        <f t="shared" si="8"/>
        <v>0.47942005849213087</v>
      </c>
      <c r="L46" s="29">
        <f t="shared" si="3"/>
        <v>2.1015673796915327E-2</v>
      </c>
      <c r="M46" s="29">
        <f t="shared" si="10"/>
        <v>0.59578384430565101</v>
      </c>
      <c r="N46" s="27">
        <v>76</v>
      </c>
      <c r="O46" s="27">
        <v>165</v>
      </c>
      <c r="P46" s="27">
        <f t="shared" si="5"/>
        <v>0.27442164949836045</v>
      </c>
      <c r="Q46" s="29">
        <f t="shared" si="6"/>
        <v>3.6108111776100059E-3</v>
      </c>
      <c r="R46" s="24"/>
    </row>
    <row r="47" spans="1:18" x14ac:dyDescent="0.25">
      <c r="A47" s="25">
        <v>2012</v>
      </c>
      <c r="B47" s="76">
        <v>0.62516150378582391</v>
      </c>
      <c r="C47" s="27">
        <v>5</v>
      </c>
      <c r="D47" s="26">
        <f t="shared" ref="D47:D56" si="11">+B47-B47*(C47/100)</f>
        <v>0.59390342859653267</v>
      </c>
      <c r="E47" s="27">
        <v>15.071712248922049</v>
      </c>
      <c r="F47" s="26">
        <f t="shared" ref="F47:F56" si="12">+(D47-D47*(E47)/100)</f>
        <v>0.50439201280198098</v>
      </c>
      <c r="G47" s="27">
        <v>6</v>
      </c>
      <c r="H47" s="26">
        <f t="shared" si="7"/>
        <v>0.47412849203386215</v>
      </c>
      <c r="I47" s="27">
        <v>27</v>
      </c>
      <c r="J47" s="28">
        <f t="shared" ref="J47:J56" si="13">100-(K47/B47*100)</f>
        <v>44.636098497949796</v>
      </c>
      <c r="K47" s="29">
        <f t="shared" si="8"/>
        <v>0.34611379918471941</v>
      </c>
      <c r="L47" s="29">
        <f t="shared" ref="L47:L53" si="14">+(K47/365)*16</f>
        <v>1.5172111745083591E-2</v>
      </c>
      <c r="M47" s="29">
        <f t="shared" si="10"/>
        <v>0.43012178191724726</v>
      </c>
      <c r="N47" s="27">
        <v>76</v>
      </c>
      <c r="O47" s="27">
        <v>165</v>
      </c>
      <c r="P47" s="27">
        <f t="shared" ref="P47:P53" si="15">+Q47*N47</f>
        <v>0.19811669954976235</v>
      </c>
      <c r="Q47" s="29">
        <f t="shared" ref="Q47:Q56" si="16">+M47/O47</f>
        <v>2.6067986782863468E-3</v>
      </c>
      <c r="R47" s="24"/>
    </row>
    <row r="48" spans="1:18" x14ac:dyDescent="0.25">
      <c r="A48" s="25">
        <v>2013</v>
      </c>
      <c r="B48" s="76">
        <v>0.54321969829876982</v>
      </c>
      <c r="C48" s="27">
        <v>5</v>
      </c>
      <c r="D48" s="26">
        <f t="shared" si="11"/>
        <v>0.51605871338383136</v>
      </c>
      <c r="E48" s="27">
        <v>15.071712248922049</v>
      </c>
      <c r="F48" s="26">
        <f t="shared" si="12"/>
        <v>0.43827982906713092</v>
      </c>
      <c r="G48" s="27">
        <v>6</v>
      </c>
      <c r="H48" s="26">
        <f t="shared" si="7"/>
        <v>0.4119830393231031</v>
      </c>
      <c r="I48" s="27">
        <v>27</v>
      </c>
      <c r="J48" s="28">
        <f t="shared" si="13"/>
        <v>44.636098497949781</v>
      </c>
      <c r="K48" s="29">
        <f t="shared" si="8"/>
        <v>0.30074761870586525</v>
      </c>
      <c r="L48" s="29">
        <f t="shared" si="14"/>
        <v>1.3183457258339299E-2</v>
      </c>
      <c r="M48" s="29">
        <f t="shared" si="10"/>
        <v>0.37374442154528992</v>
      </c>
      <c r="N48" s="27">
        <v>76</v>
      </c>
      <c r="O48" s="27">
        <v>165</v>
      </c>
      <c r="P48" s="27">
        <f t="shared" si="15"/>
        <v>0.17214894568146685</v>
      </c>
      <c r="Q48" s="29">
        <f t="shared" si="16"/>
        <v>2.2651177063350903E-3</v>
      </c>
      <c r="R48" s="24"/>
    </row>
    <row r="49" spans="1:18" x14ac:dyDescent="0.25">
      <c r="A49" s="25">
        <v>2014</v>
      </c>
      <c r="B49" s="76">
        <v>0.52610555038420781</v>
      </c>
      <c r="C49" s="27">
        <v>5</v>
      </c>
      <c r="D49" s="26">
        <f t="shared" si="11"/>
        <v>0.4998002728649974</v>
      </c>
      <c r="E49" s="27">
        <v>15.071712248922049</v>
      </c>
      <c r="F49" s="26">
        <f t="shared" si="12"/>
        <v>0.42447181391945776</v>
      </c>
      <c r="G49" s="27">
        <v>6</v>
      </c>
      <c r="H49" s="26">
        <f t="shared" si="7"/>
        <v>0.39900350508429028</v>
      </c>
      <c r="I49" s="27">
        <v>27</v>
      </c>
      <c r="J49" s="28">
        <f t="shared" si="13"/>
        <v>44.636098497949796</v>
      </c>
      <c r="K49" s="29">
        <f t="shared" si="8"/>
        <v>0.2912725587115319</v>
      </c>
      <c r="L49" s="29">
        <f t="shared" si="14"/>
        <v>1.276811216269729E-2</v>
      </c>
      <c r="M49" s="29">
        <f t="shared" si="10"/>
        <v>0.36196959575638682</v>
      </c>
      <c r="N49" s="27">
        <v>76</v>
      </c>
      <c r="O49" s="27">
        <v>165</v>
      </c>
      <c r="P49" s="27">
        <f t="shared" si="15"/>
        <v>0.16672538956051758</v>
      </c>
      <c r="Q49" s="29">
        <f t="shared" si="16"/>
        <v>2.1937551257962839E-3</v>
      </c>
      <c r="R49" s="24"/>
    </row>
    <row r="50" spans="1:18" x14ac:dyDescent="0.25">
      <c r="A50" s="31">
        <v>2015</v>
      </c>
      <c r="B50" s="80">
        <v>0.55755496088404177</v>
      </c>
      <c r="C50" s="32">
        <v>5</v>
      </c>
      <c r="D50" s="33">
        <f t="shared" si="11"/>
        <v>0.52967721283983971</v>
      </c>
      <c r="E50" s="32">
        <v>15.071712248922049</v>
      </c>
      <c r="F50" s="33">
        <f t="shared" si="12"/>
        <v>0.4498457874725087</v>
      </c>
      <c r="G50" s="32">
        <v>6</v>
      </c>
      <c r="H50" s="33">
        <f t="shared" si="7"/>
        <v>0.42285504022415815</v>
      </c>
      <c r="I50" s="32">
        <v>27</v>
      </c>
      <c r="J50" s="34">
        <f t="shared" si="13"/>
        <v>44.636098497949796</v>
      </c>
      <c r="K50" s="35">
        <f t="shared" si="8"/>
        <v>0.30868417936363546</v>
      </c>
      <c r="L50" s="35">
        <f t="shared" si="14"/>
        <v>1.3531361287173062E-2</v>
      </c>
      <c r="M50" s="35">
        <f>+L50*28.3495</f>
        <v>0.38360732681071269</v>
      </c>
      <c r="N50" s="32">
        <v>76</v>
      </c>
      <c r="O50" s="32">
        <v>165</v>
      </c>
      <c r="P50" s="32">
        <f t="shared" si="15"/>
        <v>0.17669185962190403</v>
      </c>
      <c r="Q50" s="35">
        <f t="shared" si="16"/>
        <v>2.3248928897618951E-3</v>
      </c>
      <c r="R50" s="24"/>
    </row>
    <row r="51" spans="1:18" x14ac:dyDescent="0.25">
      <c r="A51" s="36">
        <v>2016</v>
      </c>
      <c r="B51" s="83">
        <v>0.66041805018365918</v>
      </c>
      <c r="C51" s="38">
        <v>5</v>
      </c>
      <c r="D51" s="37">
        <f t="shared" si="11"/>
        <v>0.62739714767447619</v>
      </c>
      <c r="E51" s="38">
        <v>15.071712248922049</v>
      </c>
      <c r="F51" s="37">
        <f t="shared" si="12"/>
        <v>0.53283765491903456</v>
      </c>
      <c r="G51" s="38">
        <v>6</v>
      </c>
      <c r="H51" s="37">
        <f t="shared" si="7"/>
        <v>0.50086739562389249</v>
      </c>
      <c r="I51" s="38">
        <v>27</v>
      </c>
      <c r="J51" s="39">
        <f t="shared" si="13"/>
        <v>44.636098497949796</v>
      </c>
      <c r="K51" s="40">
        <f t="shared" si="8"/>
        <v>0.36563319880544154</v>
      </c>
      <c r="L51" s="40">
        <f t="shared" si="14"/>
        <v>1.6027756659964559E-2</v>
      </c>
      <c r="M51" s="40">
        <f>+L51*28.3495</f>
        <v>0.45437888743166527</v>
      </c>
      <c r="N51" s="38">
        <v>76</v>
      </c>
      <c r="O51" s="38">
        <v>165</v>
      </c>
      <c r="P51" s="38">
        <f t="shared" si="15"/>
        <v>0.20928966936246401</v>
      </c>
      <c r="Q51" s="40">
        <f t="shared" si="16"/>
        <v>2.7538114389797897E-3</v>
      </c>
      <c r="R51" s="24"/>
    </row>
    <row r="52" spans="1:18" x14ac:dyDescent="0.25">
      <c r="A52" s="41">
        <v>2017</v>
      </c>
      <c r="B52" s="86">
        <v>0.68327103393501043</v>
      </c>
      <c r="C52" s="43">
        <v>5</v>
      </c>
      <c r="D52" s="42">
        <f t="shared" si="11"/>
        <v>0.64910748223825987</v>
      </c>
      <c r="E52" s="43">
        <v>15.071712248921999</v>
      </c>
      <c r="F52" s="42">
        <f t="shared" si="12"/>
        <v>0.55127587032908687</v>
      </c>
      <c r="G52" s="43">
        <v>6</v>
      </c>
      <c r="H52" s="42">
        <f>F52-(F52*G52/100)</f>
        <v>0.51819931810934161</v>
      </c>
      <c r="I52" s="43">
        <v>27</v>
      </c>
      <c r="J52" s="45">
        <f t="shared" si="13"/>
        <v>44.636098497949774</v>
      </c>
      <c r="K52" s="47">
        <f>+H52-H52*I52/100</f>
        <v>0.37828550221981938</v>
      </c>
      <c r="L52" s="47">
        <f t="shared" si="14"/>
        <v>1.6582378179498931E-2</v>
      </c>
      <c r="M52" s="47">
        <f>+L52*28.3495</f>
        <v>0.47010213019970493</v>
      </c>
      <c r="N52" s="43">
        <v>76</v>
      </c>
      <c r="O52" s="43">
        <v>165</v>
      </c>
      <c r="P52" s="43">
        <f t="shared" si="15"/>
        <v>0.21653189027380346</v>
      </c>
      <c r="Q52" s="47">
        <f t="shared" si="16"/>
        <v>2.8491038193921509E-3</v>
      </c>
      <c r="R52" s="24"/>
    </row>
    <row r="53" spans="1:18" x14ac:dyDescent="0.25">
      <c r="A53" s="41">
        <v>2018</v>
      </c>
      <c r="B53" s="86">
        <v>0.60341042726092375</v>
      </c>
      <c r="C53" s="43">
        <v>5</v>
      </c>
      <c r="D53" s="42">
        <f t="shared" si="11"/>
        <v>0.57323990589787754</v>
      </c>
      <c r="E53" s="43">
        <v>15.071712248921999</v>
      </c>
      <c r="F53" s="42">
        <f t="shared" si="12"/>
        <v>0.48684283678495821</v>
      </c>
      <c r="G53" s="43">
        <v>6</v>
      </c>
      <c r="H53" s="42">
        <f>F53-(F53*G53/100)</f>
        <v>0.45763226657786071</v>
      </c>
      <c r="I53" s="43">
        <v>27</v>
      </c>
      <c r="J53" s="45">
        <f t="shared" si="13"/>
        <v>44.63609849794976</v>
      </c>
      <c r="K53" s="47">
        <f>+H53-H53*I53/100</f>
        <v>0.33407155460183835</v>
      </c>
      <c r="L53" s="47">
        <f t="shared" si="14"/>
        <v>1.4644232530491545E-2</v>
      </c>
      <c r="M53" s="47">
        <f>+L53*28.3495</f>
        <v>0.41515667012317004</v>
      </c>
      <c r="N53" s="43">
        <v>76</v>
      </c>
      <c r="O53" s="43">
        <v>165</v>
      </c>
      <c r="P53" s="43">
        <f t="shared" si="15"/>
        <v>0.19122367835976317</v>
      </c>
      <c r="Q53" s="47">
        <f t="shared" si="16"/>
        <v>2.5161010310495156E-3</v>
      </c>
      <c r="R53" s="24"/>
    </row>
    <row r="54" spans="1:18" ht="13.2" customHeight="1" x14ac:dyDescent="0.25">
      <c r="A54" s="41">
        <v>2019</v>
      </c>
      <c r="B54" s="86">
        <v>0.56067540313858799</v>
      </c>
      <c r="C54" s="43">
        <v>5</v>
      </c>
      <c r="D54" s="42">
        <f t="shared" si="11"/>
        <v>0.53264163298165856</v>
      </c>
      <c r="E54" s="43">
        <v>15.071712248921999</v>
      </c>
      <c r="F54" s="42">
        <f t="shared" si="12"/>
        <v>0.45236341874070374</v>
      </c>
      <c r="G54" s="43">
        <v>6</v>
      </c>
      <c r="H54" s="42">
        <f>F54-(F54*G54/100)</f>
        <v>0.42522161361626154</v>
      </c>
      <c r="I54" s="43">
        <v>27</v>
      </c>
      <c r="J54" s="45">
        <f t="shared" si="13"/>
        <v>44.63609849794976</v>
      </c>
      <c r="K54" s="47">
        <f>+H54-H54*I54/100</f>
        <v>0.31041177793987096</v>
      </c>
      <c r="L54" s="47">
        <f>+(K54/365)*16</f>
        <v>1.360709163572037E-2</v>
      </c>
      <c r="M54" s="47">
        <f>+L54*28.3495</f>
        <v>0.38575424432685462</v>
      </c>
      <c r="N54" s="43">
        <v>76</v>
      </c>
      <c r="O54" s="43">
        <v>165</v>
      </c>
      <c r="P54" s="43">
        <f>+Q54*N54</f>
        <v>0.17768074284146032</v>
      </c>
      <c r="Q54" s="47">
        <f t="shared" si="16"/>
        <v>2.3379045110718463E-3</v>
      </c>
      <c r="R54" s="24"/>
    </row>
    <row r="55" spans="1:18" ht="13.2" customHeight="1" x14ac:dyDescent="0.25">
      <c r="A55" s="41">
        <v>2020</v>
      </c>
      <c r="B55" s="86">
        <v>0.58383874442397132</v>
      </c>
      <c r="C55" s="43">
        <v>5</v>
      </c>
      <c r="D55" s="42">
        <f t="shared" si="11"/>
        <v>0.55464680720277271</v>
      </c>
      <c r="E55" s="43">
        <v>15.071712248921999</v>
      </c>
      <c r="F55" s="42">
        <f t="shared" si="12"/>
        <v>0.47105203642333765</v>
      </c>
      <c r="G55" s="43">
        <v>6</v>
      </c>
      <c r="H55" s="42">
        <f t="shared" ref="H55:H56" si="17">F55-(F55*G55/100)</f>
        <v>0.44278891423793737</v>
      </c>
      <c r="I55" s="43">
        <v>27</v>
      </c>
      <c r="J55" s="45">
        <f t="shared" si="13"/>
        <v>44.63609849794976</v>
      </c>
      <c r="K55" s="47">
        <f t="shared" ref="K55:K56" si="18">+H55-H55*I55/100</f>
        <v>0.32323590739369429</v>
      </c>
      <c r="L55" s="47">
        <f t="shared" ref="L55:L56" si="19">+(K55/365)*16</f>
        <v>1.4169245255613996E-2</v>
      </c>
      <c r="M55" s="47">
        <f t="shared" ref="M55:M56" si="20">+L55*28.3495</f>
        <v>0.40169101837402893</v>
      </c>
      <c r="N55" s="43">
        <v>76</v>
      </c>
      <c r="O55" s="43">
        <v>165</v>
      </c>
      <c r="P55" s="43">
        <f t="shared" ref="P55:P56" si="21">+Q55*N55</f>
        <v>0.18502131755409817</v>
      </c>
      <c r="Q55" s="47">
        <f t="shared" si="16"/>
        <v>2.4344910204486601E-3</v>
      </c>
      <c r="R55" s="24"/>
    </row>
    <row r="56" spans="1:18" ht="13.8" customHeight="1" thickBot="1" x14ac:dyDescent="0.3">
      <c r="A56" s="155">
        <v>2021</v>
      </c>
      <c r="B56" s="162">
        <v>0.49959908558828586</v>
      </c>
      <c r="C56" s="145">
        <v>5</v>
      </c>
      <c r="D56" s="133">
        <f t="shared" si="11"/>
        <v>0.47461913130887157</v>
      </c>
      <c r="E56" s="145">
        <v>15.071712248921999</v>
      </c>
      <c r="F56" s="133">
        <f t="shared" si="12"/>
        <v>0.40308590155966517</v>
      </c>
      <c r="G56" s="145">
        <v>6</v>
      </c>
      <c r="H56" s="133">
        <f t="shared" si="17"/>
        <v>0.37890074746608526</v>
      </c>
      <c r="I56" s="145">
        <v>27</v>
      </c>
      <c r="J56" s="135">
        <f t="shared" si="13"/>
        <v>44.63609849794976</v>
      </c>
      <c r="K56" s="136">
        <f t="shared" si="18"/>
        <v>0.27659754565024225</v>
      </c>
      <c r="L56" s="136">
        <f t="shared" si="19"/>
        <v>1.2124823918914729E-2</v>
      </c>
      <c r="M56" s="136">
        <f t="shared" si="20"/>
        <v>0.34373269568927312</v>
      </c>
      <c r="N56" s="145">
        <v>76</v>
      </c>
      <c r="O56" s="134">
        <v>165</v>
      </c>
      <c r="P56" s="134">
        <f t="shared" si="21"/>
        <v>0.15832536286293791</v>
      </c>
      <c r="Q56" s="136">
        <f t="shared" si="16"/>
        <v>2.0832284587228673E-3</v>
      </c>
      <c r="R56" s="24"/>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9"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130</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t="s">
        <v>11</v>
      </c>
      <c r="C5" s="71" t="s">
        <v>11</v>
      </c>
      <c r="D5" s="70" t="s">
        <v>11</v>
      </c>
      <c r="E5" s="71" t="s">
        <v>11</v>
      </c>
      <c r="F5" s="71" t="s">
        <v>11</v>
      </c>
      <c r="G5" s="71" t="s">
        <v>11</v>
      </c>
      <c r="H5" s="71" t="s">
        <v>11</v>
      </c>
      <c r="I5" s="71" t="s">
        <v>11</v>
      </c>
      <c r="J5" s="72" t="s">
        <v>11</v>
      </c>
      <c r="K5" s="73" t="s">
        <v>11</v>
      </c>
      <c r="L5" s="73" t="s">
        <v>11</v>
      </c>
      <c r="M5" s="73" t="s">
        <v>11</v>
      </c>
      <c r="N5" s="71" t="s">
        <v>11</v>
      </c>
      <c r="O5" s="71" t="s">
        <v>11</v>
      </c>
      <c r="P5" s="71" t="s">
        <v>11</v>
      </c>
      <c r="Q5" s="73" t="s">
        <v>11</v>
      </c>
      <c r="R5" s="24"/>
    </row>
    <row r="6" spans="1:22" x14ac:dyDescent="0.25">
      <c r="A6" s="25">
        <v>1971</v>
      </c>
      <c r="B6" s="76" t="s">
        <v>11</v>
      </c>
      <c r="C6" s="77" t="s">
        <v>11</v>
      </c>
      <c r="D6" s="76" t="s">
        <v>11</v>
      </c>
      <c r="E6" s="77" t="s">
        <v>11</v>
      </c>
      <c r="F6" s="77" t="s">
        <v>11</v>
      </c>
      <c r="G6" s="77" t="s">
        <v>11</v>
      </c>
      <c r="H6" s="77" t="s">
        <v>11</v>
      </c>
      <c r="I6" s="77" t="s">
        <v>11</v>
      </c>
      <c r="J6" s="78" t="s">
        <v>11</v>
      </c>
      <c r="K6" s="79" t="s">
        <v>11</v>
      </c>
      <c r="L6" s="79" t="s">
        <v>11</v>
      </c>
      <c r="M6" s="79" t="s">
        <v>11</v>
      </c>
      <c r="N6" s="77" t="s">
        <v>11</v>
      </c>
      <c r="O6" s="77" t="s">
        <v>11</v>
      </c>
      <c r="P6" s="77" t="s">
        <v>11</v>
      </c>
      <c r="Q6" s="79" t="s">
        <v>11</v>
      </c>
      <c r="R6" s="24"/>
    </row>
    <row r="7" spans="1:22" x14ac:dyDescent="0.25">
      <c r="A7" s="25">
        <v>1972</v>
      </c>
      <c r="B7" s="76" t="s">
        <v>11</v>
      </c>
      <c r="C7" s="77" t="s">
        <v>11</v>
      </c>
      <c r="D7" s="76" t="s">
        <v>11</v>
      </c>
      <c r="E7" s="77" t="s">
        <v>11</v>
      </c>
      <c r="F7" s="77" t="s">
        <v>11</v>
      </c>
      <c r="G7" s="77" t="s">
        <v>11</v>
      </c>
      <c r="H7" s="77" t="s">
        <v>11</v>
      </c>
      <c r="I7" s="77" t="s">
        <v>11</v>
      </c>
      <c r="J7" s="78" t="s">
        <v>11</v>
      </c>
      <c r="K7" s="79" t="s">
        <v>11</v>
      </c>
      <c r="L7" s="79" t="s">
        <v>11</v>
      </c>
      <c r="M7" s="79" t="s">
        <v>11</v>
      </c>
      <c r="N7" s="77" t="s">
        <v>11</v>
      </c>
      <c r="O7" s="77" t="s">
        <v>11</v>
      </c>
      <c r="P7" s="77" t="s">
        <v>11</v>
      </c>
      <c r="Q7" s="79" t="s">
        <v>11</v>
      </c>
      <c r="R7" s="24"/>
    </row>
    <row r="8" spans="1:22" x14ac:dyDescent="0.25">
      <c r="A8" s="25">
        <v>1973</v>
      </c>
      <c r="B8" s="76" t="s">
        <v>11</v>
      </c>
      <c r="C8" s="77" t="s">
        <v>11</v>
      </c>
      <c r="D8" s="76" t="s">
        <v>11</v>
      </c>
      <c r="E8" s="77" t="s">
        <v>11</v>
      </c>
      <c r="F8" s="77" t="s">
        <v>11</v>
      </c>
      <c r="G8" s="77" t="s">
        <v>11</v>
      </c>
      <c r="H8" s="77" t="s">
        <v>11</v>
      </c>
      <c r="I8" s="77" t="s">
        <v>11</v>
      </c>
      <c r="J8" s="78" t="s">
        <v>11</v>
      </c>
      <c r="K8" s="79" t="s">
        <v>11</v>
      </c>
      <c r="L8" s="79" t="s">
        <v>11</v>
      </c>
      <c r="M8" s="79" t="s">
        <v>11</v>
      </c>
      <c r="N8" s="77" t="s">
        <v>11</v>
      </c>
      <c r="O8" s="77" t="s">
        <v>11</v>
      </c>
      <c r="P8" s="77" t="s">
        <v>11</v>
      </c>
      <c r="Q8" s="79" t="s">
        <v>11</v>
      </c>
      <c r="R8" s="24"/>
    </row>
    <row r="9" spans="1:22" x14ac:dyDescent="0.25">
      <c r="A9" s="25">
        <v>1974</v>
      </c>
      <c r="B9" s="76" t="s">
        <v>11</v>
      </c>
      <c r="C9" s="77" t="s">
        <v>11</v>
      </c>
      <c r="D9" s="76" t="s">
        <v>11</v>
      </c>
      <c r="E9" s="77" t="s">
        <v>11</v>
      </c>
      <c r="F9" s="77" t="s">
        <v>11</v>
      </c>
      <c r="G9" s="77" t="s">
        <v>11</v>
      </c>
      <c r="H9" s="77" t="s">
        <v>11</v>
      </c>
      <c r="I9" s="77" t="s">
        <v>11</v>
      </c>
      <c r="J9" s="78" t="s">
        <v>11</v>
      </c>
      <c r="K9" s="79" t="s">
        <v>11</v>
      </c>
      <c r="L9" s="79" t="s">
        <v>11</v>
      </c>
      <c r="M9" s="79" t="s">
        <v>11</v>
      </c>
      <c r="N9" s="77" t="s">
        <v>11</v>
      </c>
      <c r="O9" s="77" t="s">
        <v>11</v>
      </c>
      <c r="P9" s="77" t="s">
        <v>11</v>
      </c>
      <c r="Q9" s="79" t="s">
        <v>11</v>
      </c>
      <c r="R9" s="24"/>
    </row>
    <row r="10" spans="1:22" x14ac:dyDescent="0.25">
      <c r="A10" s="25">
        <v>1975</v>
      </c>
      <c r="B10" s="76" t="s">
        <v>11</v>
      </c>
      <c r="C10" s="77" t="s">
        <v>11</v>
      </c>
      <c r="D10" s="76" t="s">
        <v>11</v>
      </c>
      <c r="E10" s="77" t="s">
        <v>11</v>
      </c>
      <c r="F10" s="77" t="s">
        <v>11</v>
      </c>
      <c r="G10" s="77" t="s">
        <v>11</v>
      </c>
      <c r="H10" s="77" t="s">
        <v>11</v>
      </c>
      <c r="I10" s="77" t="s">
        <v>11</v>
      </c>
      <c r="J10" s="78" t="s">
        <v>11</v>
      </c>
      <c r="K10" s="79" t="s">
        <v>11</v>
      </c>
      <c r="L10" s="79" t="s">
        <v>11</v>
      </c>
      <c r="M10" s="79" t="s">
        <v>11</v>
      </c>
      <c r="N10" s="77" t="s">
        <v>11</v>
      </c>
      <c r="O10" s="77" t="s">
        <v>11</v>
      </c>
      <c r="P10" s="77" t="s">
        <v>11</v>
      </c>
      <c r="Q10" s="79" t="s">
        <v>11</v>
      </c>
      <c r="R10" s="24"/>
    </row>
    <row r="11" spans="1:22" x14ac:dyDescent="0.25">
      <c r="A11" s="19">
        <v>1976</v>
      </c>
      <c r="B11" s="70" t="s">
        <v>11</v>
      </c>
      <c r="C11" s="71" t="s">
        <v>11</v>
      </c>
      <c r="D11" s="70" t="s">
        <v>11</v>
      </c>
      <c r="E11" s="71" t="s">
        <v>11</v>
      </c>
      <c r="F11" s="71" t="s">
        <v>11</v>
      </c>
      <c r="G11" s="71" t="s">
        <v>11</v>
      </c>
      <c r="H11" s="71" t="s">
        <v>11</v>
      </c>
      <c r="I11" s="71" t="s">
        <v>11</v>
      </c>
      <c r="J11" s="72" t="s">
        <v>11</v>
      </c>
      <c r="K11" s="73" t="s">
        <v>11</v>
      </c>
      <c r="L11" s="73" t="s">
        <v>11</v>
      </c>
      <c r="M11" s="73" t="s">
        <v>11</v>
      </c>
      <c r="N11" s="71" t="s">
        <v>11</v>
      </c>
      <c r="O11" s="71" t="s">
        <v>11</v>
      </c>
      <c r="P11" s="71" t="s">
        <v>11</v>
      </c>
      <c r="Q11" s="73" t="s">
        <v>11</v>
      </c>
      <c r="R11" s="24"/>
    </row>
    <row r="12" spans="1:22" x14ac:dyDescent="0.25">
      <c r="A12" s="19">
        <v>1977</v>
      </c>
      <c r="B12" s="70" t="s">
        <v>11</v>
      </c>
      <c r="C12" s="71" t="s">
        <v>11</v>
      </c>
      <c r="D12" s="70" t="s">
        <v>11</v>
      </c>
      <c r="E12" s="71" t="s">
        <v>11</v>
      </c>
      <c r="F12" s="71" t="s">
        <v>11</v>
      </c>
      <c r="G12" s="71" t="s">
        <v>11</v>
      </c>
      <c r="H12" s="71" t="s">
        <v>11</v>
      </c>
      <c r="I12" s="71" t="s">
        <v>11</v>
      </c>
      <c r="J12" s="72" t="s">
        <v>11</v>
      </c>
      <c r="K12" s="73" t="s">
        <v>11</v>
      </c>
      <c r="L12" s="73" t="s">
        <v>11</v>
      </c>
      <c r="M12" s="73" t="s">
        <v>11</v>
      </c>
      <c r="N12" s="71" t="s">
        <v>11</v>
      </c>
      <c r="O12" s="71" t="s">
        <v>11</v>
      </c>
      <c r="P12" s="71" t="s">
        <v>11</v>
      </c>
      <c r="Q12" s="73" t="s">
        <v>11</v>
      </c>
      <c r="R12" s="24"/>
    </row>
    <row r="13" spans="1:22" x14ac:dyDescent="0.25">
      <c r="A13" s="19">
        <v>1978</v>
      </c>
      <c r="B13" s="70" t="s">
        <v>11</v>
      </c>
      <c r="C13" s="71" t="s">
        <v>11</v>
      </c>
      <c r="D13" s="70" t="s">
        <v>11</v>
      </c>
      <c r="E13" s="71" t="s">
        <v>11</v>
      </c>
      <c r="F13" s="71" t="s">
        <v>11</v>
      </c>
      <c r="G13" s="71" t="s">
        <v>11</v>
      </c>
      <c r="H13" s="71" t="s">
        <v>11</v>
      </c>
      <c r="I13" s="71" t="s">
        <v>11</v>
      </c>
      <c r="J13" s="72" t="s">
        <v>11</v>
      </c>
      <c r="K13" s="73" t="s">
        <v>11</v>
      </c>
      <c r="L13" s="73" t="s">
        <v>11</v>
      </c>
      <c r="M13" s="73" t="s">
        <v>11</v>
      </c>
      <c r="N13" s="71" t="s">
        <v>11</v>
      </c>
      <c r="O13" s="71" t="s">
        <v>11</v>
      </c>
      <c r="P13" s="71" t="s">
        <v>11</v>
      </c>
      <c r="Q13" s="73" t="s">
        <v>11</v>
      </c>
      <c r="R13" s="24"/>
    </row>
    <row r="14" spans="1:22" x14ac:dyDescent="0.25">
      <c r="A14" s="19">
        <v>1979</v>
      </c>
      <c r="B14" s="70" t="s">
        <v>11</v>
      </c>
      <c r="C14" s="71" t="s">
        <v>11</v>
      </c>
      <c r="D14" s="70" t="s">
        <v>11</v>
      </c>
      <c r="E14" s="71" t="s">
        <v>11</v>
      </c>
      <c r="F14" s="71" t="s">
        <v>11</v>
      </c>
      <c r="G14" s="71" t="s">
        <v>11</v>
      </c>
      <c r="H14" s="71" t="s">
        <v>11</v>
      </c>
      <c r="I14" s="71" t="s">
        <v>11</v>
      </c>
      <c r="J14" s="72" t="s">
        <v>11</v>
      </c>
      <c r="K14" s="73" t="s">
        <v>11</v>
      </c>
      <c r="L14" s="73" t="s">
        <v>11</v>
      </c>
      <c r="M14" s="73" t="s">
        <v>11</v>
      </c>
      <c r="N14" s="71" t="s">
        <v>11</v>
      </c>
      <c r="O14" s="71" t="s">
        <v>11</v>
      </c>
      <c r="P14" s="71" t="s">
        <v>11</v>
      </c>
      <c r="Q14" s="73" t="s">
        <v>11</v>
      </c>
      <c r="R14" s="24"/>
    </row>
    <row r="15" spans="1:22" x14ac:dyDescent="0.25">
      <c r="A15" s="19">
        <v>1980</v>
      </c>
      <c r="B15" s="70" t="s">
        <v>11</v>
      </c>
      <c r="C15" s="71" t="s">
        <v>11</v>
      </c>
      <c r="D15" s="70" t="s">
        <v>11</v>
      </c>
      <c r="E15" s="71" t="s">
        <v>11</v>
      </c>
      <c r="F15" s="71" t="s">
        <v>11</v>
      </c>
      <c r="G15" s="71" t="s">
        <v>11</v>
      </c>
      <c r="H15" s="71" t="s">
        <v>11</v>
      </c>
      <c r="I15" s="71" t="s">
        <v>11</v>
      </c>
      <c r="J15" s="72" t="s">
        <v>11</v>
      </c>
      <c r="K15" s="73" t="s">
        <v>11</v>
      </c>
      <c r="L15" s="73" t="s">
        <v>11</v>
      </c>
      <c r="M15" s="73" t="s">
        <v>11</v>
      </c>
      <c r="N15" s="71" t="s">
        <v>11</v>
      </c>
      <c r="O15" s="71" t="s">
        <v>11</v>
      </c>
      <c r="P15" s="71" t="s">
        <v>11</v>
      </c>
      <c r="Q15" s="73" t="s">
        <v>11</v>
      </c>
      <c r="R15" s="24"/>
    </row>
    <row r="16" spans="1:22" x14ac:dyDescent="0.25">
      <c r="A16" s="25">
        <v>1981</v>
      </c>
      <c r="B16" s="76" t="s">
        <v>11</v>
      </c>
      <c r="C16" s="77" t="s">
        <v>11</v>
      </c>
      <c r="D16" s="76" t="s">
        <v>11</v>
      </c>
      <c r="E16" s="77" t="s">
        <v>11</v>
      </c>
      <c r="F16" s="77" t="s">
        <v>11</v>
      </c>
      <c r="G16" s="77" t="s">
        <v>11</v>
      </c>
      <c r="H16" s="77" t="s">
        <v>11</v>
      </c>
      <c r="I16" s="77" t="s">
        <v>11</v>
      </c>
      <c r="J16" s="78" t="s">
        <v>11</v>
      </c>
      <c r="K16" s="79" t="s">
        <v>11</v>
      </c>
      <c r="L16" s="79" t="s">
        <v>11</v>
      </c>
      <c r="M16" s="79" t="s">
        <v>11</v>
      </c>
      <c r="N16" s="77" t="s">
        <v>11</v>
      </c>
      <c r="O16" s="77" t="s">
        <v>11</v>
      </c>
      <c r="P16" s="77" t="s">
        <v>11</v>
      </c>
      <c r="Q16" s="79" t="s">
        <v>11</v>
      </c>
      <c r="R16" s="24"/>
    </row>
    <row r="17" spans="1:18" x14ac:dyDescent="0.25">
      <c r="A17" s="25">
        <v>1982</v>
      </c>
      <c r="B17" s="76" t="s">
        <v>11</v>
      </c>
      <c r="C17" s="77" t="s">
        <v>11</v>
      </c>
      <c r="D17" s="76" t="s">
        <v>11</v>
      </c>
      <c r="E17" s="77" t="s">
        <v>11</v>
      </c>
      <c r="F17" s="77" t="s">
        <v>11</v>
      </c>
      <c r="G17" s="77" t="s">
        <v>11</v>
      </c>
      <c r="H17" s="77" t="s">
        <v>11</v>
      </c>
      <c r="I17" s="77" t="s">
        <v>11</v>
      </c>
      <c r="J17" s="78" t="s">
        <v>11</v>
      </c>
      <c r="K17" s="79" t="s">
        <v>11</v>
      </c>
      <c r="L17" s="79" t="s">
        <v>11</v>
      </c>
      <c r="M17" s="79" t="s">
        <v>11</v>
      </c>
      <c r="N17" s="77" t="s">
        <v>11</v>
      </c>
      <c r="O17" s="77" t="s">
        <v>11</v>
      </c>
      <c r="P17" s="77" t="s">
        <v>11</v>
      </c>
      <c r="Q17" s="79" t="s">
        <v>11</v>
      </c>
      <c r="R17" s="24"/>
    </row>
    <row r="18" spans="1:18" x14ac:dyDescent="0.25">
      <c r="A18" s="25">
        <v>1983</v>
      </c>
      <c r="B18" s="76" t="s">
        <v>11</v>
      </c>
      <c r="C18" s="77" t="s">
        <v>11</v>
      </c>
      <c r="D18" s="76" t="s">
        <v>11</v>
      </c>
      <c r="E18" s="77" t="s">
        <v>11</v>
      </c>
      <c r="F18" s="77" t="s">
        <v>11</v>
      </c>
      <c r="G18" s="77" t="s">
        <v>11</v>
      </c>
      <c r="H18" s="77" t="s">
        <v>11</v>
      </c>
      <c r="I18" s="77" t="s">
        <v>11</v>
      </c>
      <c r="J18" s="78" t="s">
        <v>11</v>
      </c>
      <c r="K18" s="79" t="s">
        <v>11</v>
      </c>
      <c r="L18" s="79" t="s">
        <v>11</v>
      </c>
      <c r="M18" s="79" t="s">
        <v>11</v>
      </c>
      <c r="N18" s="77" t="s">
        <v>11</v>
      </c>
      <c r="O18" s="77" t="s">
        <v>11</v>
      </c>
      <c r="P18" s="77" t="s">
        <v>11</v>
      </c>
      <c r="Q18" s="79" t="s">
        <v>11</v>
      </c>
      <c r="R18" s="24"/>
    </row>
    <row r="19" spans="1:18" x14ac:dyDescent="0.25">
      <c r="A19" s="25">
        <v>1984</v>
      </c>
      <c r="B19" s="76" t="s">
        <v>11</v>
      </c>
      <c r="C19" s="77" t="s">
        <v>11</v>
      </c>
      <c r="D19" s="76" t="s">
        <v>11</v>
      </c>
      <c r="E19" s="77" t="s">
        <v>11</v>
      </c>
      <c r="F19" s="77" t="s">
        <v>11</v>
      </c>
      <c r="G19" s="77" t="s">
        <v>11</v>
      </c>
      <c r="H19" s="77" t="s">
        <v>11</v>
      </c>
      <c r="I19" s="77" t="s">
        <v>11</v>
      </c>
      <c r="J19" s="78" t="s">
        <v>11</v>
      </c>
      <c r="K19" s="79" t="s">
        <v>11</v>
      </c>
      <c r="L19" s="79" t="s">
        <v>11</v>
      </c>
      <c r="M19" s="79" t="s">
        <v>11</v>
      </c>
      <c r="N19" s="77" t="s">
        <v>11</v>
      </c>
      <c r="O19" s="77" t="s">
        <v>11</v>
      </c>
      <c r="P19" s="77" t="s">
        <v>11</v>
      </c>
      <c r="Q19" s="79" t="s">
        <v>11</v>
      </c>
      <c r="R19" s="24"/>
    </row>
    <row r="20" spans="1:18" x14ac:dyDescent="0.25">
      <c r="A20" s="25">
        <v>1985</v>
      </c>
      <c r="B20" s="76" t="s">
        <v>11</v>
      </c>
      <c r="C20" s="77" t="s">
        <v>11</v>
      </c>
      <c r="D20" s="76" t="s">
        <v>11</v>
      </c>
      <c r="E20" s="77" t="s">
        <v>11</v>
      </c>
      <c r="F20" s="77" t="s">
        <v>11</v>
      </c>
      <c r="G20" s="77" t="s">
        <v>11</v>
      </c>
      <c r="H20" s="77" t="s">
        <v>11</v>
      </c>
      <c r="I20" s="77" t="s">
        <v>11</v>
      </c>
      <c r="J20" s="78" t="s">
        <v>11</v>
      </c>
      <c r="K20" s="79" t="s">
        <v>11</v>
      </c>
      <c r="L20" s="79" t="s">
        <v>11</v>
      </c>
      <c r="M20" s="79" t="s">
        <v>11</v>
      </c>
      <c r="N20" s="77" t="s">
        <v>11</v>
      </c>
      <c r="O20" s="77" t="s">
        <v>11</v>
      </c>
      <c r="P20" s="77" t="s">
        <v>11</v>
      </c>
      <c r="Q20" s="79" t="s">
        <v>11</v>
      </c>
      <c r="R20" s="24"/>
    </row>
    <row r="21" spans="1:18" x14ac:dyDescent="0.25">
      <c r="A21" s="19">
        <v>1986</v>
      </c>
      <c r="B21" s="70" t="s">
        <v>11</v>
      </c>
      <c r="C21" s="71" t="s">
        <v>11</v>
      </c>
      <c r="D21" s="70" t="s">
        <v>11</v>
      </c>
      <c r="E21" s="71" t="s">
        <v>11</v>
      </c>
      <c r="F21" s="71" t="s">
        <v>11</v>
      </c>
      <c r="G21" s="71" t="s">
        <v>11</v>
      </c>
      <c r="H21" s="71" t="s">
        <v>11</v>
      </c>
      <c r="I21" s="71" t="s">
        <v>11</v>
      </c>
      <c r="J21" s="72" t="s">
        <v>11</v>
      </c>
      <c r="K21" s="73" t="s">
        <v>11</v>
      </c>
      <c r="L21" s="73" t="s">
        <v>11</v>
      </c>
      <c r="M21" s="73" t="s">
        <v>11</v>
      </c>
      <c r="N21" s="71" t="s">
        <v>11</v>
      </c>
      <c r="O21" s="71" t="s">
        <v>11</v>
      </c>
      <c r="P21" s="71" t="s">
        <v>11</v>
      </c>
      <c r="Q21" s="73" t="s">
        <v>11</v>
      </c>
      <c r="R21" s="24"/>
    </row>
    <row r="22" spans="1:18" x14ac:dyDescent="0.25">
      <c r="A22" s="19">
        <v>1987</v>
      </c>
      <c r="B22" s="70" t="s">
        <v>11</v>
      </c>
      <c r="C22" s="71" t="s">
        <v>11</v>
      </c>
      <c r="D22" s="70" t="s">
        <v>11</v>
      </c>
      <c r="E22" s="71" t="s">
        <v>11</v>
      </c>
      <c r="F22" s="71" t="s">
        <v>11</v>
      </c>
      <c r="G22" s="71" t="s">
        <v>11</v>
      </c>
      <c r="H22" s="71" t="s">
        <v>11</v>
      </c>
      <c r="I22" s="71" t="s">
        <v>11</v>
      </c>
      <c r="J22" s="72" t="s">
        <v>11</v>
      </c>
      <c r="K22" s="73" t="s">
        <v>11</v>
      </c>
      <c r="L22" s="73" t="s">
        <v>11</v>
      </c>
      <c r="M22" s="73" t="s">
        <v>11</v>
      </c>
      <c r="N22" s="71" t="s">
        <v>11</v>
      </c>
      <c r="O22" s="71" t="s">
        <v>11</v>
      </c>
      <c r="P22" s="71" t="s">
        <v>11</v>
      </c>
      <c r="Q22" s="73" t="s">
        <v>11</v>
      </c>
      <c r="R22" s="24"/>
    </row>
    <row r="23" spans="1:18" x14ac:dyDescent="0.25">
      <c r="A23" s="19">
        <v>1988</v>
      </c>
      <c r="B23" s="70" t="s">
        <v>11</v>
      </c>
      <c r="C23" s="71" t="s">
        <v>11</v>
      </c>
      <c r="D23" s="70" t="s">
        <v>11</v>
      </c>
      <c r="E23" s="71" t="s">
        <v>11</v>
      </c>
      <c r="F23" s="71" t="s">
        <v>11</v>
      </c>
      <c r="G23" s="71" t="s">
        <v>11</v>
      </c>
      <c r="H23" s="71" t="s">
        <v>11</v>
      </c>
      <c r="I23" s="71" t="s">
        <v>11</v>
      </c>
      <c r="J23" s="72" t="s">
        <v>11</v>
      </c>
      <c r="K23" s="73" t="s">
        <v>11</v>
      </c>
      <c r="L23" s="73" t="s">
        <v>11</v>
      </c>
      <c r="M23" s="73" t="s">
        <v>11</v>
      </c>
      <c r="N23" s="71" t="s">
        <v>11</v>
      </c>
      <c r="O23" s="71" t="s">
        <v>11</v>
      </c>
      <c r="P23" s="71" t="s">
        <v>11</v>
      </c>
      <c r="Q23" s="73" t="s">
        <v>11</v>
      </c>
      <c r="R23" s="24"/>
    </row>
    <row r="24" spans="1:18" x14ac:dyDescent="0.25">
      <c r="A24" s="19">
        <v>1989</v>
      </c>
      <c r="B24" s="70" t="s">
        <v>11</v>
      </c>
      <c r="C24" s="71" t="s">
        <v>11</v>
      </c>
      <c r="D24" s="70" t="s">
        <v>11</v>
      </c>
      <c r="E24" s="71" t="s">
        <v>11</v>
      </c>
      <c r="F24" s="71" t="s">
        <v>11</v>
      </c>
      <c r="G24" s="71" t="s">
        <v>11</v>
      </c>
      <c r="H24" s="71" t="s">
        <v>11</v>
      </c>
      <c r="I24" s="71" t="s">
        <v>11</v>
      </c>
      <c r="J24" s="72" t="s">
        <v>11</v>
      </c>
      <c r="K24" s="73" t="s">
        <v>11</v>
      </c>
      <c r="L24" s="73" t="s">
        <v>11</v>
      </c>
      <c r="M24" s="73" t="s">
        <v>11</v>
      </c>
      <c r="N24" s="71" t="s">
        <v>11</v>
      </c>
      <c r="O24" s="71" t="s">
        <v>11</v>
      </c>
      <c r="P24" s="71" t="s">
        <v>11</v>
      </c>
      <c r="Q24" s="73" t="s">
        <v>11</v>
      </c>
      <c r="R24" s="24"/>
    </row>
    <row r="25" spans="1:18" x14ac:dyDescent="0.25">
      <c r="A25" s="19">
        <v>1990</v>
      </c>
      <c r="B25" s="70" t="s">
        <v>11</v>
      </c>
      <c r="C25" s="71" t="s">
        <v>11</v>
      </c>
      <c r="D25" s="70" t="s">
        <v>11</v>
      </c>
      <c r="E25" s="71" t="s">
        <v>11</v>
      </c>
      <c r="F25" s="71" t="s">
        <v>11</v>
      </c>
      <c r="G25" s="71" t="s">
        <v>11</v>
      </c>
      <c r="H25" s="71" t="s">
        <v>11</v>
      </c>
      <c r="I25" s="71" t="s">
        <v>11</v>
      </c>
      <c r="J25" s="72" t="s">
        <v>11</v>
      </c>
      <c r="K25" s="73" t="s">
        <v>11</v>
      </c>
      <c r="L25" s="73" t="s">
        <v>11</v>
      </c>
      <c r="M25" s="73" t="s">
        <v>11</v>
      </c>
      <c r="N25" s="71" t="s">
        <v>11</v>
      </c>
      <c r="O25" s="71" t="s">
        <v>11</v>
      </c>
      <c r="P25" s="71" t="s">
        <v>11</v>
      </c>
      <c r="Q25" s="73" t="s">
        <v>11</v>
      </c>
      <c r="R25" s="24"/>
    </row>
    <row r="26" spans="1:18" x14ac:dyDescent="0.25">
      <c r="A26" s="25">
        <v>1991</v>
      </c>
      <c r="B26" s="76" t="s">
        <v>11</v>
      </c>
      <c r="C26" s="77" t="s">
        <v>11</v>
      </c>
      <c r="D26" s="76" t="s">
        <v>11</v>
      </c>
      <c r="E26" s="77" t="s">
        <v>11</v>
      </c>
      <c r="F26" s="77" t="s">
        <v>11</v>
      </c>
      <c r="G26" s="77" t="s">
        <v>11</v>
      </c>
      <c r="H26" s="77" t="s">
        <v>11</v>
      </c>
      <c r="I26" s="77" t="s">
        <v>11</v>
      </c>
      <c r="J26" s="78" t="s">
        <v>11</v>
      </c>
      <c r="K26" s="79" t="s">
        <v>11</v>
      </c>
      <c r="L26" s="79" t="s">
        <v>11</v>
      </c>
      <c r="M26" s="79" t="s">
        <v>11</v>
      </c>
      <c r="N26" s="77" t="s">
        <v>11</v>
      </c>
      <c r="O26" s="77" t="s">
        <v>11</v>
      </c>
      <c r="P26" s="77" t="s">
        <v>11</v>
      </c>
      <c r="Q26" s="79" t="s">
        <v>11</v>
      </c>
      <c r="R26" s="24"/>
    </row>
    <row r="27" spans="1:18" x14ac:dyDescent="0.25">
      <c r="A27" s="25">
        <v>1992</v>
      </c>
      <c r="B27" s="76">
        <v>4.128564493915779E-2</v>
      </c>
      <c r="C27" s="27">
        <v>8</v>
      </c>
      <c r="D27" s="26">
        <f t="shared" ref="D27:D46" si="0">+B27-B27*(C27/100)</f>
        <v>3.7982793344025163E-2</v>
      </c>
      <c r="E27" s="27">
        <v>9.753979637346216</v>
      </c>
      <c r="F27" s="26">
        <f t="shared" ref="F27:F46" si="1">+(D27-D27*(E27)/100)</f>
        <v>3.4277959415553658E-2</v>
      </c>
      <c r="G27" s="77">
        <v>4</v>
      </c>
      <c r="H27" s="76">
        <f>F27-(F27*G27/100)</f>
        <v>3.290684103893151E-2</v>
      </c>
      <c r="I27" s="27">
        <v>20</v>
      </c>
      <c r="J27" s="28">
        <f t="shared" ref="J27:J46" si="2">100-(K27/B27*100)</f>
        <v>36.235771852563346</v>
      </c>
      <c r="K27" s="29">
        <f>+H27-H27*I27/100</f>
        <v>2.6325472831145207E-2</v>
      </c>
      <c r="L27" s="29">
        <f t="shared" ref="L27:L46" si="3">+(K27/365)*16</f>
        <v>1.1539933295844475E-3</v>
      </c>
      <c r="M27" s="29">
        <f t="shared" ref="M27:M46" si="4">+L27*28.3495</f>
        <v>3.2715133897054292E-2</v>
      </c>
      <c r="N27" s="77">
        <v>64</v>
      </c>
      <c r="O27" s="77">
        <v>123</v>
      </c>
      <c r="P27" s="27">
        <f t="shared" ref="P27:P46" si="5">+Q27*N27</f>
        <v>1.7022508694402232E-2</v>
      </c>
      <c r="Q27" s="79">
        <f t="shared" ref="Q27:Q46" si="6">+M27/O27</f>
        <v>2.6597669835003488E-4</v>
      </c>
      <c r="R27" s="24"/>
    </row>
    <row r="28" spans="1:18" x14ac:dyDescent="0.25">
      <c r="A28" s="25">
        <v>1993</v>
      </c>
      <c r="B28" s="76">
        <v>5.6564967773914052E-2</v>
      </c>
      <c r="C28" s="27">
        <v>8</v>
      </c>
      <c r="D28" s="26">
        <f t="shared" si="0"/>
        <v>5.2039770352000927E-2</v>
      </c>
      <c r="E28" s="27">
        <v>9.753979637346216</v>
      </c>
      <c r="F28" s="26">
        <f t="shared" si="1"/>
        <v>4.696382174854502E-2</v>
      </c>
      <c r="G28" s="77">
        <v>4</v>
      </c>
      <c r="H28" s="76">
        <f t="shared" ref="H28:H51" si="7">F28-(F28*G28/100)</f>
        <v>4.5085268878603223E-2</v>
      </c>
      <c r="I28" s="27">
        <v>20</v>
      </c>
      <c r="J28" s="28">
        <f t="shared" si="2"/>
        <v>36.235771852563346</v>
      </c>
      <c r="K28" s="29">
        <f t="shared" ref="K28:K51" si="8">+H28-H28*I28/100</f>
        <v>3.6068215102882578E-2</v>
      </c>
      <c r="L28" s="29">
        <f t="shared" si="3"/>
        <v>1.5810724428660856E-3</v>
      </c>
      <c r="M28" s="29">
        <f t="shared" si="4"/>
        <v>4.4822613219032095E-2</v>
      </c>
      <c r="N28" s="77">
        <v>64</v>
      </c>
      <c r="O28" s="77">
        <v>123</v>
      </c>
      <c r="P28" s="27">
        <f t="shared" si="5"/>
        <v>2.3322335333480115E-2</v>
      </c>
      <c r="Q28" s="79">
        <f t="shared" si="6"/>
        <v>3.6441148958562679E-4</v>
      </c>
      <c r="R28" s="24"/>
    </row>
    <row r="29" spans="1:18" x14ac:dyDescent="0.25">
      <c r="A29" s="25">
        <v>1994</v>
      </c>
      <c r="B29" s="76">
        <v>7.5645911860945353E-2</v>
      </c>
      <c r="C29" s="27">
        <v>8</v>
      </c>
      <c r="D29" s="26">
        <f t="shared" si="0"/>
        <v>6.9594238912069728E-2</v>
      </c>
      <c r="E29" s="27">
        <v>9.753979637346216</v>
      </c>
      <c r="F29" s="26">
        <f t="shared" si="1"/>
        <v>6.2806031019820366E-2</v>
      </c>
      <c r="G29" s="77">
        <v>4</v>
      </c>
      <c r="H29" s="76">
        <f t="shared" si="7"/>
        <v>6.0293789779027551E-2</v>
      </c>
      <c r="I29" s="27">
        <v>20</v>
      </c>
      <c r="J29" s="28">
        <f t="shared" si="2"/>
        <v>36.235771852563339</v>
      </c>
      <c r="K29" s="29">
        <f t="shared" si="8"/>
        <v>4.8235031823222044E-2</v>
      </c>
      <c r="L29" s="29">
        <f t="shared" si="3"/>
        <v>2.1144123538946649E-3</v>
      </c>
      <c r="M29" s="29">
        <f t="shared" si="4"/>
        <v>5.99425330267368E-2</v>
      </c>
      <c r="N29" s="77">
        <v>64</v>
      </c>
      <c r="O29" s="77">
        <v>123</v>
      </c>
      <c r="P29" s="27">
        <f t="shared" si="5"/>
        <v>3.1189610680578496E-2</v>
      </c>
      <c r="Q29" s="79">
        <f t="shared" si="6"/>
        <v>4.87337666884039E-4</v>
      </c>
      <c r="R29" s="24"/>
    </row>
    <row r="30" spans="1:18" x14ac:dyDescent="0.25">
      <c r="A30" s="25">
        <v>1995</v>
      </c>
      <c r="B30" s="76">
        <v>5.0353820197931394E-2</v>
      </c>
      <c r="C30" s="27">
        <v>8</v>
      </c>
      <c r="D30" s="26">
        <f t="shared" si="0"/>
        <v>4.6325514582096883E-2</v>
      </c>
      <c r="E30" s="27">
        <v>9.753979637346216</v>
      </c>
      <c r="F30" s="26">
        <f t="shared" si="1"/>
        <v>4.1806933322863303E-2</v>
      </c>
      <c r="G30" s="77">
        <v>4</v>
      </c>
      <c r="H30" s="76">
        <f t="shared" si="7"/>
        <v>4.0134655989948774E-2</v>
      </c>
      <c r="I30" s="27">
        <v>20</v>
      </c>
      <c r="J30" s="28">
        <f t="shared" si="2"/>
        <v>36.235771852563339</v>
      </c>
      <c r="K30" s="29">
        <f t="shared" si="8"/>
        <v>3.2107724791959016E-2</v>
      </c>
      <c r="L30" s="29">
        <f t="shared" si="3"/>
        <v>1.4074619086886144E-3</v>
      </c>
      <c r="M30" s="29">
        <f t="shared" si="4"/>
        <v>3.9900841380367875E-2</v>
      </c>
      <c r="N30" s="77">
        <v>64</v>
      </c>
      <c r="O30" s="77">
        <v>123</v>
      </c>
      <c r="P30" s="27">
        <f t="shared" si="5"/>
        <v>2.0761413401167026E-2</v>
      </c>
      <c r="Q30" s="79">
        <f t="shared" si="6"/>
        <v>3.2439708439323478E-4</v>
      </c>
      <c r="R30" s="24"/>
    </row>
    <row r="31" spans="1:18" x14ac:dyDescent="0.25">
      <c r="A31" s="19">
        <v>1996</v>
      </c>
      <c r="B31" s="70">
        <v>4.5388975256520088E-2</v>
      </c>
      <c r="C31" s="21">
        <v>8</v>
      </c>
      <c r="D31" s="20">
        <f t="shared" si="0"/>
        <v>4.175785723599848E-2</v>
      </c>
      <c r="E31" s="21">
        <v>9.753979637346216</v>
      </c>
      <c r="F31" s="20">
        <f t="shared" si="1"/>
        <v>3.7684804344207082E-2</v>
      </c>
      <c r="G31" s="71">
        <v>4</v>
      </c>
      <c r="H31" s="83">
        <f t="shared" si="7"/>
        <v>3.6177412170438801E-2</v>
      </c>
      <c r="I31" s="21">
        <v>20</v>
      </c>
      <c r="J31" s="22">
        <f t="shared" si="2"/>
        <v>36.235771852563346</v>
      </c>
      <c r="K31" s="40">
        <f t="shared" si="8"/>
        <v>2.8941929736351041E-2</v>
      </c>
      <c r="L31" s="23">
        <f t="shared" si="3"/>
        <v>1.2686873309085387E-3</v>
      </c>
      <c r="M31" s="23">
        <f t="shared" si="4"/>
        <v>3.5966651487591615E-2</v>
      </c>
      <c r="N31" s="71">
        <v>64</v>
      </c>
      <c r="O31" s="71">
        <v>123</v>
      </c>
      <c r="P31" s="21">
        <f t="shared" si="5"/>
        <v>1.8714355245576124E-2</v>
      </c>
      <c r="Q31" s="73">
        <f t="shared" si="6"/>
        <v>2.9241180071212694E-4</v>
      </c>
      <c r="R31" s="24"/>
    </row>
    <row r="32" spans="1:18" x14ac:dyDescent="0.25">
      <c r="A32" s="19">
        <v>1997</v>
      </c>
      <c r="B32" s="70">
        <v>4.9015486420531162E-2</v>
      </c>
      <c r="C32" s="21">
        <v>8</v>
      </c>
      <c r="D32" s="20">
        <f t="shared" si="0"/>
        <v>4.5094247506888667E-2</v>
      </c>
      <c r="E32" s="21">
        <v>9.753979637346216</v>
      </c>
      <c r="F32" s="20">
        <f t="shared" si="1"/>
        <v>4.0695763787452245E-2</v>
      </c>
      <c r="G32" s="71">
        <v>4</v>
      </c>
      <c r="H32" s="83">
        <f t="shared" si="7"/>
        <v>3.9067933235954158E-2</v>
      </c>
      <c r="I32" s="21">
        <v>20</v>
      </c>
      <c r="J32" s="22">
        <f t="shared" si="2"/>
        <v>36.235771852563339</v>
      </c>
      <c r="K32" s="40">
        <f t="shared" si="8"/>
        <v>3.1254346588763325E-2</v>
      </c>
      <c r="L32" s="23">
        <f t="shared" si="3"/>
        <v>1.3700535490964744E-3</v>
      </c>
      <c r="M32" s="23">
        <f t="shared" si="4"/>
        <v>3.88403330901105E-2</v>
      </c>
      <c r="N32" s="71">
        <v>64</v>
      </c>
      <c r="O32" s="71">
        <v>123</v>
      </c>
      <c r="P32" s="21">
        <f t="shared" si="5"/>
        <v>2.0209604209488391E-2</v>
      </c>
      <c r="Q32" s="73">
        <f t="shared" si="6"/>
        <v>3.1577506577325611E-4</v>
      </c>
      <c r="R32" s="24"/>
    </row>
    <row r="33" spans="1:18" x14ac:dyDescent="0.25">
      <c r="A33" s="19">
        <v>1998</v>
      </c>
      <c r="B33" s="70">
        <v>3.7537896486970999E-2</v>
      </c>
      <c r="C33" s="21">
        <v>8</v>
      </c>
      <c r="D33" s="20">
        <f t="shared" si="0"/>
        <v>3.4534864768013318E-2</v>
      </c>
      <c r="E33" s="21">
        <v>9.753979637346216</v>
      </c>
      <c r="F33" s="20">
        <f t="shared" si="1"/>
        <v>3.1166341090756246E-2</v>
      </c>
      <c r="G33" s="71">
        <v>4</v>
      </c>
      <c r="H33" s="83">
        <f t="shared" si="7"/>
        <v>2.9919687447125996E-2</v>
      </c>
      <c r="I33" s="21">
        <v>20</v>
      </c>
      <c r="J33" s="22">
        <f t="shared" si="2"/>
        <v>36.235771852563346</v>
      </c>
      <c r="K33" s="40">
        <f t="shared" si="8"/>
        <v>2.3935749957700796E-2</v>
      </c>
      <c r="L33" s="23">
        <f t="shared" si="3"/>
        <v>1.049238354310172E-3</v>
      </c>
      <c r="M33" s="23">
        <f t="shared" si="4"/>
        <v>2.9745382725516221E-2</v>
      </c>
      <c r="N33" s="71">
        <v>64</v>
      </c>
      <c r="O33" s="71">
        <v>123</v>
      </c>
      <c r="P33" s="21">
        <f t="shared" si="5"/>
        <v>1.5477272312463725E-2</v>
      </c>
      <c r="Q33" s="73">
        <f t="shared" si="6"/>
        <v>2.4183237988224571E-4</v>
      </c>
      <c r="R33" s="24"/>
    </row>
    <row r="34" spans="1:18" x14ac:dyDescent="0.25">
      <c r="A34" s="19">
        <v>1999</v>
      </c>
      <c r="B34" s="70">
        <v>4.8094705531785381E-2</v>
      </c>
      <c r="C34" s="21">
        <v>8</v>
      </c>
      <c r="D34" s="20">
        <f t="shared" si="0"/>
        <v>4.4247129089242554E-2</v>
      </c>
      <c r="E34" s="21">
        <v>9.753979637346216</v>
      </c>
      <c r="F34" s="20">
        <f t="shared" si="1"/>
        <v>3.9931273127767543E-2</v>
      </c>
      <c r="G34" s="71">
        <v>4</v>
      </c>
      <c r="H34" s="83">
        <f t="shared" si="7"/>
        <v>3.8334022202656838E-2</v>
      </c>
      <c r="I34" s="21">
        <v>20</v>
      </c>
      <c r="J34" s="22">
        <f t="shared" si="2"/>
        <v>36.235771852563339</v>
      </c>
      <c r="K34" s="40">
        <f t="shared" si="8"/>
        <v>3.066721776212547E-2</v>
      </c>
      <c r="L34" s="23">
        <f t="shared" si="3"/>
        <v>1.3443163950520754E-3</v>
      </c>
      <c r="M34" s="23">
        <f t="shared" si="4"/>
        <v>3.8110697641528808E-2</v>
      </c>
      <c r="N34" s="71">
        <v>64</v>
      </c>
      <c r="O34" s="71">
        <v>123</v>
      </c>
      <c r="P34" s="21">
        <f t="shared" si="5"/>
        <v>1.9829956496405232E-2</v>
      </c>
      <c r="Q34" s="73">
        <f t="shared" si="6"/>
        <v>3.0984307025633175E-4</v>
      </c>
      <c r="R34" s="24"/>
    </row>
    <row r="35" spans="1:18" x14ac:dyDescent="0.25">
      <c r="A35" s="19">
        <v>2000</v>
      </c>
      <c r="B35" s="70">
        <v>5.5577324133718145E-2</v>
      </c>
      <c r="C35" s="21">
        <v>8</v>
      </c>
      <c r="D35" s="20">
        <f t="shared" si="0"/>
        <v>5.113113820302069E-2</v>
      </c>
      <c r="E35" s="21">
        <v>9.753979637346216</v>
      </c>
      <c r="F35" s="20">
        <f t="shared" si="1"/>
        <v>4.6143817394354698E-2</v>
      </c>
      <c r="G35" s="71">
        <v>4</v>
      </c>
      <c r="H35" s="83">
        <f t="shared" si="7"/>
        <v>4.4298064698580511E-2</v>
      </c>
      <c r="I35" s="21">
        <v>20</v>
      </c>
      <c r="J35" s="22">
        <f t="shared" si="2"/>
        <v>36.235771852563346</v>
      </c>
      <c r="K35" s="40">
        <f t="shared" si="8"/>
        <v>3.5438451758864412E-2</v>
      </c>
      <c r="L35" s="23">
        <f t="shared" si="3"/>
        <v>1.5534663784707687E-3</v>
      </c>
      <c r="M35" s="23">
        <f t="shared" si="4"/>
        <v>4.4039995096457056E-2</v>
      </c>
      <c r="N35" s="71">
        <v>64</v>
      </c>
      <c r="O35" s="71">
        <v>123</v>
      </c>
      <c r="P35" s="21">
        <f t="shared" si="5"/>
        <v>2.2915119399782535E-2</v>
      </c>
      <c r="Q35" s="73">
        <f t="shared" si="6"/>
        <v>3.580487406216021E-4</v>
      </c>
      <c r="R35" s="24"/>
    </row>
    <row r="36" spans="1:18" x14ac:dyDescent="0.25">
      <c r="A36" s="25">
        <v>2001</v>
      </c>
      <c r="B36" s="76">
        <v>6.2318618622077285E-2</v>
      </c>
      <c r="C36" s="27">
        <v>8</v>
      </c>
      <c r="D36" s="26">
        <f t="shared" si="0"/>
        <v>5.7333129132311103E-2</v>
      </c>
      <c r="E36" s="27">
        <v>9.753979637346216</v>
      </c>
      <c r="F36" s="26">
        <f t="shared" si="1"/>
        <v>5.1740867391292064E-2</v>
      </c>
      <c r="G36" s="77">
        <v>4</v>
      </c>
      <c r="H36" s="76">
        <f t="shared" si="7"/>
        <v>4.9671232695640381E-2</v>
      </c>
      <c r="I36" s="27">
        <v>20</v>
      </c>
      <c r="J36" s="28">
        <f t="shared" si="2"/>
        <v>36.235771852563346</v>
      </c>
      <c r="K36" s="29">
        <f t="shared" si="8"/>
        <v>3.9736986156512305E-2</v>
      </c>
      <c r="L36" s="29">
        <f t="shared" si="3"/>
        <v>1.7418952835731422E-3</v>
      </c>
      <c r="M36" s="29">
        <f t="shared" si="4"/>
        <v>4.9381860341656793E-2</v>
      </c>
      <c r="N36" s="77">
        <v>64</v>
      </c>
      <c r="O36" s="77">
        <v>123</v>
      </c>
      <c r="P36" s="27">
        <f t="shared" si="5"/>
        <v>2.5694626519236055E-2</v>
      </c>
      <c r="Q36" s="79">
        <f t="shared" si="6"/>
        <v>4.0147853936306336E-4</v>
      </c>
      <c r="R36" s="24"/>
    </row>
    <row r="37" spans="1:18" x14ac:dyDescent="0.25">
      <c r="A37" s="25">
        <v>2002</v>
      </c>
      <c r="B37" s="76">
        <v>5.920926625218742E-2</v>
      </c>
      <c r="C37" s="27">
        <v>8</v>
      </c>
      <c r="D37" s="26">
        <f t="shared" si="0"/>
        <v>5.4472524952012429E-2</v>
      </c>
      <c r="E37" s="27">
        <v>9.753979637346216</v>
      </c>
      <c r="F37" s="26">
        <f t="shared" si="1"/>
        <v>4.9159285960244797E-2</v>
      </c>
      <c r="G37" s="77">
        <v>4</v>
      </c>
      <c r="H37" s="76">
        <f t="shared" si="7"/>
        <v>4.7192914521835008E-2</v>
      </c>
      <c r="I37" s="27">
        <v>20</v>
      </c>
      <c r="J37" s="28">
        <f t="shared" si="2"/>
        <v>36.235771852563339</v>
      </c>
      <c r="K37" s="29">
        <f t="shared" si="8"/>
        <v>3.7754331617468009E-2</v>
      </c>
      <c r="L37" s="29">
        <f t="shared" si="3"/>
        <v>1.6549843996698306E-3</v>
      </c>
      <c r="M37" s="29">
        <f t="shared" si="4"/>
        <v>4.6917980238439863E-2</v>
      </c>
      <c r="N37" s="77">
        <v>64</v>
      </c>
      <c r="O37" s="77">
        <v>123</v>
      </c>
      <c r="P37" s="27">
        <f t="shared" si="5"/>
        <v>2.4412607603741067E-2</v>
      </c>
      <c r="Q37" s="79">
        <f t="shared" si="6"/>
        <v>3.8144699380845417E-4</v>
      </c>
      <c r="R37" s="24"/>
    </row>
    <row r="38" spans="1:18" x14ac:dyDescent="0.25">
      <c r="A38" s="25">
        <v>2003</v>
      </c>
      <c r="B38" s="76">
        <v>0.14393287236755137</v>
      </c>
      <c r="C38" s="27">
        <v>8</v>
      </c>
      <c r="D38" s="26">
        <f t="shared" si="0"/>
        <v>0.13241824257814727</v>
      </c>
      <c r="E38" s="27">
        <v>9.753979637346216</v>
      </c>
      <c r="F38" s="26">
        <f t="shared" si="1"/>
        <v>0.11950219416094307</v>
      </c>
      <c r="G38" s="77">
        <v>4</v>
      </c>
      <c r="H38" s="76">
        <f t="shared" si="7"/>
        <v>0.11472210639450535</v>
      </c>
      <c r="I38" s="27">
        <v>20</v>
      </c>
      <c r="J38" s="28">
        <f t="shared" si="2"/>
        <v>36.235771852563339</v>
      </c>
      <c r="K38" s="29">
        <f t="shared" si="8"/>
        <v>9.1777685115604274E-2</v>
      </c>
      <c r="L38" s="29">
        <f t="shared" si="3"/>
        <v>4.0231314023278586E-3</v>
      </c>
      <c r="M38" s="29">
        <f t="shared" si="4"/>
        <v>0.11405376369029363</v>
      </c>
      <c r="N38" s="77">
        <v>64</v>
      </c>
      <c r="O38" s="77">
        <v>123</v>
      </c>
      <c r="P38" s="27">
        <f t="shared" si="5"/>
        <v>5.9345047773811319E-2</v>
      </c>
      <c r="Q38" s="79">
        <f t="shared" si="6"/>
        <v>9.2726637146580185E-4</v>
      </c>
      <c r="R38" s="24"/>
    </row>
    <row r="39" spans="1:18" x14ac:dyDescent="0.25">
      <c r="A39" s="25">
        <v>2004</v>
      </c>
      <c r="B39" s="76">
        <v>0.12664023945456737</v>
      </c>
      <c r="C39" s="27">
        <v>8</v>
      </c>
      <c r="D39" s="26">
        <f t="shared" si="0"/>
        <v>0.11650902029820198</v>
      </c>
      <c r="E39" s="27">
        <v>9.753979637346216</v>
      </c>
      <c r="F39" s="26">
        <f t="shared" si="1"/>
        <v>0.1051447541826438</v>
      </c>
      <c r="G39" s="77">
        <v>4</v>
      </c>
      <c r="H39" s="76">
        <f t="shared" si="7"/>
        <v>0.10093896401533804</v>
      </c>
      <c r="I39" s="27">
        <v>20</v>
      </c>
      <c r="J39" s="28">
        <f t="shared" si="2"/>
        <v>36.235771852563339</v>
      </c>
      <c r="K39" s="29">
        <f t="shared" si="8"/>
        <v>8.0751171212270434E-2</v>
      </c>
      <c r="L39" s="29">
        <f t="shared" si="3"/>
        <v>3.5397773682091147E-3</v>
      </c>
      <c r="M39" s="29">
        <f t="shared" si="4"/>
        <v>0.10035091850004429</v>
      </c>
      <c r="N39" s="77">
        <v>64</v>
      </c>
      <c r="O39" s="77">
        <v>123</v>
      </c>
      <c r="P39" s="27">
        <f t="shared" si="5"/>
        <v>5.2215112065063699E-2</v>
      </c>
      <c r="Q39" s="79">
        <f t="shared" si="6"/>
        <v>8.1586112601662029E-4</v>
      </c>
      <c r="R39" s="24"/>
    </row>
    <row r="40" spans="1:18" x14ac:dyDescent="0.25">
      <c r="A40" s="25">
        <v>2005</v>
      </c>
      <c r="B40" s="76">
        <v>9.7635773349087851E-2</v>
      </c>
      <c r="C40" s="27">
        <v>8</v>
      </c>
      <c r="D40" s="26">
        <f t="shared" si="0"/>
        <v>8.9824911481160827E-2</v>
      </c>
      <c r="E40" s="27">
        <v>9.753979637346216</v>
      </c>
      <c r="F40" s="26">
        <f t="shared" si="1"/>
        <v>8.1063407906024135E-2</v>
      </c>
      <c r="G40" s="77">
        <v>4</v>
      </c>
      <c r="H40" s="76">
        <f t="shared" si="7"/>
        <v>7.7820871589783167E-2</v>
      </c>
      <c r="I40" s="27">
        <v>20</v>
      </c>
      <c r="J40" s="28">
        <f t="shared" si="2"/>
        <v>36.235771852563346</v>
      </c>
      <c r="K40" s="29">
        <f t="shared" si="8"/>
        <v>6.2256697271826533E-2</v>
      </c>
      <c r="L40" s="29">
        <f t="shared" si="3"/>
        <v>2.7290607023266428E-3</v>
      </c>
      <c r="M40" s="29">
        <f t="shared" si="4"/>
        <v>7.7367506380609158E-2</v>
      </c>
      <c r="N40" s="77">
        <v>64</v>
      </c>
      <c r="O40" s="77">
        <v>123</v>
      </c>
      <c r="P40" s="27">
        <f t="shared" si="5"/>
        <v>4.0256263482593382E-2</v>
      </c>
      <c r="Q40" s="79">
        <f t="shared" si="6"/>
        <v>6.290041169155216E-4</v>
      </c>
      <c r="R40" s="24"/>
    </row>
    <row r="41" spans="1:18" x14ac:dyDescent="0.25">
      <c r="A41" s="19">
        <v>2006</v>
      </c>
      <c r="B41" s="70">
        <v>0.24952613421107134</v>
      </c>
      <c r="C41" s="21">
        <v>8</v>
      </c>
      <c r="D41" s="20">
        <f t="shared" si="0"/>
        <v>0.22956404347418563</v>
      </c>
      <c r="E41" s="21">
        <v>9.753979637346216</v>
      </c>
      <c r="F41" s="20">
        <f t="shared" si="1"/>
        <v>0.20717241341904494</v>
      </c>
      <c r="G41" s="71">
        <v>4</v>
      </c>
      <c r="H41" s="83">
        <f t="shared" si="7"/>
        <v>0.19888551688228315</v>
      </c>
      <c r="I41" s="21">
        <v>20</v>
      </c>
      <c r="J41" s="22">
        <f t="shared" si="2"/>
        <v>36.235771852563339</v>
      </c>
      <c r="K41" s="40">
        <f t="shared" si="8"/>
        <v>0.15910841350582652</v>
      </c>
      <c r="L41" s="23">
        <f t="shared" si="3"/>
        <v>6.9746153865567788E-3</v>
      </c>
      <c r="M41" s="23">
        <f t="shared" si="4"/>
        <v>0.1977268589011914</v>
      </c>
      <c r="N41" s="71">
        <v>64</v>
      </c>
      <c r="O41" s="71">
        <v>123</v>
      </c>
      <c r="P41" s="21">
        <f t="shared" si="5"/>
        <v>0.10288226804614838</v>
      </c>
      <c r="Q41" s="73">
        <f t="shared" si="6"/>
        <v>1.6075354382210684E-3</v>
      </c>
      <c r="R41" s="24"/>
    </row>
    <row r="42" spans="1:18" x14ac:dyDescent="0.25">
      <c r="A42" s="19">
        <v>2007</v>
      </c>
      <c r="B42" s="70">
        <v>0.18138636585961893</v>
      </c>
      <c r="C42" s="21">
        <v>8</v>
      </c>
      <c r="D42" s="20">
        <f t="shared" si="0"/>
        <v>0.1668754565908494</v>
      </c>
      <c r="E42" s="21">
        <v>9.753979637346216</v>
      </c>
      <c r="F42" s="20">
        <f t="shared" si="1"/>
        <v>0.15059845853524942</v>
      </c>
      <c r="G42" s="71">
        <v>4</v>
      </c>
      <c r="H42" s="83">
        <f t="shared" si="7"/>
        <v>0.14457452019383943</v>
      </c>
      <c r="I42" s="21">
        <v>20</v>
      </c>
      <c r="J42" s="22">
        <f t="shared" si="2"/>
        <v>36.23577185256336</v>
      </c>
      <c r="K42" s="40">
        <f t="shared" si="8"/>
        <v>0.11565961615507155</v>
      </c>
      <c r="L42" s="23">
        <f t="shared" si="3"/>
        <v>5.0700105711812184E-3</v>
      </c>
      <c r="M42" s="23">
        <f t="shared" si="4"/>
        <v>0.14373226468770195</v>
      </c>
      <c r="N42" s="71">
        <v>64</v>
      </c>
      <c r="O42" s="71">
        <v>123</v>
      </c>
      <c r="P42" s="21">
        <f t="shared" si="5"/>
        <v>7.4787519837503452E-2</v>
      </c>
      <c r="Q42" s="73">
        <f t="shared" si="6"/>
        <v>1.1685549974609914E-3</v>
      </c>
      <c r="R42" s="24"/>
    </row>
    <row r="43" spans="1:18" x14ac:dyDescent="0.25">
      <c r="A43" s="19">
        <v>2008</v>
      </c>
      <c r="B43" s="70">
        <v>0.15486502718436962</v>
      </c>
      <c r="C43" s="21">
        <v>8</v>
      </c>
      <c r="D43" s="20">
        <f t="shared" si="0"/>
        <v>0.14247582500962006</v>
      </c>
      <c r="E43" s="21">
        <v>9.753979637346216</v>
      </c>
      <c r="F43" s="20">
        <f t="shared" si="1"/>
        <v>0.12857876205004068</v>
      </c>
      <c r="G43" s="71">
        <v>4</v>
      </c>
      <c r="H43" s="83">
        <f t="shared" si="7"/>
        <v>0.12343561156803905</v>
      </c>
      <c r="I43" s="21">
        <v>20</v>
      </c>
      <c r="J43" s="22">
        <f t="shared" si="2"/>
        <v>36.235771852563346</v>
      </c>
      <c r="K43" s="40">
        <f t="shared" si="8"/>
        <v>9.8748489254431235E-2</v>
      </c>
      <c r="L43" s="23">
        <f t="shared" si="3"/>
        <v>4.3287008988243825E-3</v>
      </c>
      <c r="M43" s="23">
        <f t="shared" si="4"/>
        <v>0.12271650613122183</v>
      </c>
      <c r="N43" s="71">
        <v>64</v>
      </c>
      <c r="O43" s="71">
        <v>123</v>
      </c>
      <c r="P43" s="21">
        <f t="shared" si="5"/>
        <v>6.3852490995107286E-2</v>
      </c>
      <c r="Q43" s="73">
        <f t="shared" si="6"/>
        <v>9.9769517179855135E-4</v>
      </c>
      <c r="R43" s="24"/>
    </row>
    <row r="44" spans="1:18" x14ac:dyDescent="0.25">
      <c r="A44" s="19">
        <v>2009</v>
      </c>
      <c r="B44" s="70">
        <v>0.26671386239765238</v>
      </c>
      <c r="C44" s="21">
        <v>8</v>
      </c>
      <c r="D44" s="20">
        <f t="shared" si="0"/>
        <v>0.2453767534058402</v>
      </c>
      <c r="E44" s="21">
        <v>9.753979637346216</v>
      </c>
      <c r="F44" s="20">
        <f t="shared" si="1"/>
        <v>0.22144275484385331</v>
      </c>
      <c r="G44" s="71">
        <v>4</v>
      </c>
      <c r="H44" s="83">
        <f t="shared" si="7"/>
        <v>0.21258504465009917</v>
      </c>
      <c r="I44" s="21">
        <v>20</v>
      </c>
      <c r="J44" s="22">
        <f t="shared" si="2"/>
        <v>36.235771852563339</v>
      </c>
      <c r="K44" s="40">
        <f t="shared" si="8"/>
        <v>0.17006803572007934</v>
      </c>
      <c r="L44" s="23">
        <f t="shared" si="3"/>
        <v>7.455037182250053E-3</v>
      </c>
      <c r="M44" s="23">
        <f t="shared" si="4"/>
        <v>0.21134657659819786</v>
      </c>
      <c r="N44" s="71">
        <v>64</v>
      </c>
      <c r="O44" s="71">
        <v>123</v>
      </c>
      <c r="P44" s="21">
        <f t="shared" si="5"/>
        <v>0.10996895042507857</v>
      </c>
      <c r="Q44" s="73">
        <f t="shared" si="6"/>
        <v>1.7182648503918526E-3</v>
      </c>
      <c r="R44" s="24"/>
    </row>
    <row r="45" spans="1:18" x14ac:dyDescent="0.25">
      <c r="A45" s="19">
        <v>2010</v>
      </c>
      <c r="B45" s="70">
        <v>0.20387188218784361</v>
      </c>
      <c r="C45" s="21">
        <v>8</v>
      </c>
      <c r="D45" s="20">
        <f t="shared" si="0"/>
        <v>0.18756213161281612</v>
      </c>
      <c r="E45" s="21">
        <v>9.753979637346216</v>
      </c>
      <c r="F45" s="20">
        <f t="shared" si="1"/>
        <v>0.16926735948792954</v>
      </c>
      <c r="G45" s="71">
        <v>4</v>
      </c>
      <c r="H45" s="83">
        <f t="shared" si="7"/>
        <v>0.16249666510841235</v>
      </c>
      <c r="I45" s="21">
        <v>20</v>
      </c>
      <c r="J45" s="22">
        <f t="shared" si="2"/>
        <v>36.235771852563346</v>
      </c>
      <c r="K45" s="40">
        <f t="shared" si="8"/>
        <v>0.12999733208672987</v>
      </c>
      <c r="L45" s="23">
        <f t="shared" si="3"/>
        <v>5.6985131873635011E-3</v>
      </c>
      <c r="M45" s="23">
        <f t="shared" si="4"/>
        <v>0.16154999960516156</v>
      </c>
      <c r="N45" s="71">
        <v>64</v>
      </c>
      <c r="O45" s="71">
        <v>123</v>
      </c>
      <c r="P45" s="21">
        <f t="shared" si="5"/>
        <v>8.4058536379921459E-2</v>
      </c>
      <c r="Q45" s="73">
        <f t="shared" si="6"/>
        <v>1.3134146309362728E-3</v>
      </c>
      <c r="R45" s="24"/>
    </row>
    <row r="46" spans="1:18" x14ac:dyDescent="0.25">
      <c r="A46" s="25">
        <v>2011</v>
      </c>
      <c r="B46" s="76">
        <v>0.31439505042559424</v>
      </c>
      <c r="C46" s="27">
        <v>8</v>
      </c>
      <c r="D46" s="26">
        <f t="shared" si="0"/>
        <v>0.2892434463915467</v>
      </c>
      <c r="E46" s="27">
        <v>9.7539796373462</v>
      </c>
      <c r="F46" s="26">
        <f t="shared" si="1"/>
        <v>0.26103069952815688</v>
      </c>
      <c r="G46" s="77">
        <v>4</v>
      </c>
      <c r="H46" s="76">
        <f t="shared" si="7"/>
        <v>0.2505894715470306</v>
      </c>
      <c r="I46" s="27">
        <v>20</v>
      </c>
      <c r="J46" s="28">
        <f t="shared" si="2"/>
        <v>36.235771852563325</v>
      </c>
      <c r="K46" s="29">
        <f t="shared" si="8"/>
        <v>0.20047157723762449</v>
      </c>
      <c r="L46" s="29">
        <f t="shared" si="3"/>
        <v>8.7877951665807988E-3</v>
      </c>
      <c r="M46" s="29">
        <f t="shared" si="4"/>
        <v>0.24912959907498233</v>
      </c>
      <c r="N46" s="77">
        <v>64</v>
      </c>
      <c r="O46" s="77">
        <v>123</v>
      </c>
      <c r="P46" s="27">
        <f t="shared" si="5"/>
        <v>0.12962840927478755</v>
      </c>
      <c r="Q46" s="79">
        <f t="shared" si="6"/>
        <v>2.0254438949185555E-3</v>
      </c>
      <c r="R46" s="24"/>
    </row>
    <row r="47" spans="1:18" x14ac:dyDescent="0.25">
      <c r="A47" s="25">
        <v>2012</v>
      </c>
      <c r="B47" s="76">
        <v>0.32402654306527734</v>
      </c>
      <c r="C47" s="27">
        <v>8</v>
      </c>
      <c r="D47" s="26">
        <f t="shared" ref="D47:D56" si="9">+B47-B47*(C47/100)</f>
        <v>0.29810441962005513</v>
      </c>
      <c r="E47" s="27">
        <v>9.7539796373462</v>
      </c>
      <c r="F47" s="26">
        <f t="shared" ref="F47:F56" si="10">+(D47-D47*(E47)/100)</f>
        <v>0.26902737523228587</v>
      </c>
      <c r="G47" s="77">
        <v>4</v>
      </c>
      <c r="H47" s="76">
        <f t="shared" si="7"/>
        <v>0.25826628022299442</v>
      </c>
      <c r="I47" s="27">
        <v>20</v>
      </c>
      <c r="J47" s="28">
        <f t="shared" ref="J47:J56" si="11">100-(K47/B47*100)</f>
        <v>36.235771852563346</v>
      </c>
      <c r="K47" s="29">
        <f t="shared" si="8"/>
        <v>0.20661302417839553</v>
      </c>
      <c r="L47" s="29">
        <f t="shared" ref="L47:L56" si="12">+(K47/365)*16</f>
        <v>9.0570092790529539E-3</v>
      </c>
      <c r="M47" s="29">
        <f t="shared" ref="M47:M56" si="13">+L47*28.3495</f>
        <v>0.25676168455651172</v>
      </c>
      <c r="N47" s="77">
        <v>64</v>
      </c>
      <c r="O47" s="77">
        <v>123</v>
      </c>
      <c r="P47" s="27">
        <f t="shared" ref="P47:P56" si="14">+Q47*N47</f>
        <v>0.13359957570420122</v>
      </c>
      <c r="Q47" s="79">
        <f t="shared" ref="Q47:Q56" si="15">+M47/O47</f>
        <v>2.0874933703781441E-3</v>
      </c>
      <c r="R47" s="24"/>
    </row>
    <row r="48" spans="1:18" x14ac:dyDescent="0.25">
      <c r="A48" s="25">
        <v>2013</v>
      </c>
      <c r="B48" s="76">
        <v>0.37818066737468559</v>
      </c>
      <c r="C48" s="27">
        <v>8</v>
      </c>
      <c r="D48" s="26">
        <f t="shared" si="9"/>
        <v>0.34792621398471074</v>
      </c>
      <c r="E48" s="27">
        <v>9.7539796373462</v>
      </c>
      <c r="F48" s="26">
        <f t="shared" si="10"/>
        <v>0.31398956191965249</v>
      </c>
      <c r="G48" s="77">
        <v>4</v>
      </c>
      <c r="H48" s="76">
        <f t="shared" si="7"/>
        <v>0.30142997944286637</v>
      </c>
      <c r="I48" s="27">
        <v>20</v>
      </c>
      <c r="J48" s="28">
        <f t="shared" si="11"/>
        <v>36.235771852563339</v>
      </c>
      <c r="K48" s="29">
        <f t="shared" si="8"/>
        <v>0.24114398355429309</v>
      </c>
      <c r="L48" s="29">
        <f t="shared" si="12"/>
        <v>1.0570695169503258E-2</v>
      </c>
      <c r="M48" s="29">
        <f t="shared" si="13"/>
        <v>0.29967392270783261</v>
      </c>
      <c r="N48" s="77">
        <v>64</v>
      </c>
      <c r="O48" s="77">
        <v>123</v>
      </c>
      <c r="P48" s="27">
        <f t="shared" si="14"/>
        <v>0.15592789474228688</v>
      </c>
      <c r="Q48" s="79">
        <f t="shared" si="15"/>
        <v>2.4363733553482325E-3</v>
      </c>
      <c r="R48" s="24"/>
    </row>
    <row r="49" spans="1:18" x14ac:dyDescent="0.25">
      <c r="A49" s="25">
        <v>2014</v>
      </c>
      <c r="B49" s="76">
        <v>0.7364854373757197</v>
      </c>
      <c r="C49" s="27">
        <v>8</v>
      </c>
      <c r="D49" s="26">
        <f t="shared" si="9"/>
        <v>0.67756660238566213</v>
      </c>
      <c r="E49" s="27">
        <v>9.7539796373462</v>
      </c>
      <c r="F49" s="26">
        <f t="shared" si="10"/>
        <v>0.61147689395950611</v>
      </c>
      <c r="G49" s="77">
        <v>4</v>
      </c>
      <c r="H49" s="76">
        <f t="shared" si="7"/>
        <v>0.58701781820112586</v>
      </c>
      <c r="I49" s="27">
        <v>20</v>
      </c>
      <c r="J49" s="28">
        <f t="shared" si="11"/>
        <v>36.235771852563339</v>
      </c>
      <c r="K49" s="29">
        <f t="shared" si="8"/>
        <v>0.46961425456090067</v>
      </c>
      <c r="L49" s="29">
        <f t="shared" si="12"/>
        <v>2.0585830336916192E-2</v>
      </c>
      <c r="M49" s="29">
        <f t="shared" si="13"/>
        <v>0.58359799713640559</v>
      </c>
      <c r="N49" s="77">
        <v>64</v>
      </c>
      <c r="O49" s="77">
        <v>123</v>
      </c>
      <c r="P49" s="27">
        <f t="shared" si="14"/>
        <v>0.30366074647747932</v>
      </c>
      <c r="Q49" s="79">
        <f t="shared" si="15"/>
        <v>4.7446991637106143E-3</v>
      </c>
      <c r="R49" s="24"/>
    </row>
    <row r="50" spans="1:18" x14ac:dyDescent="0.25">
      <c r="A50" s="31">
        <v>2015</v>
      </c>
      <c r="B50" s="80">
        <v>0.90646976798003276</v>
      </c>
      <c r="C50" s="32">
        <v>8</v>
      </c>
      <c r="D50" s="33">
        <f t="shared" si="9"/>
        <v>0.83395218654163017</v>
      </c>
      <c r="E50" s="32">
        <v>9.7539796373462</v>
      </c>
      <c r="F50" s="33">
        <f t="shared" si="10"/>
        <v>0.75260866008115612</v>
      </c>
      <c r="G50" s="81">
        <v>4</v>
      </c>
      <c r="H50" s="80">
        <f t="shared" si="7"/>
        <v>0.7225043136779099</v>
      </c>
      <c r="I50" s="32">
        <v>20</v>
      </c>
      <c r="J50" s="34">
        <f t="shared" si="11"/>
        <v>36.235771852563325</v>
      </c>
      <c r="K50" s="29">
        <f t="shared" si="8"/>
        <v>0.57800345094232797</v>
      </c>
      <c r="L50" s="35">
        <f t="shared" si="12"/>
        <v>2.5337137575554104E-2</v>
      </c>
      <c r="M50" s="35">
        <f t="shared" si="13"/>
        <v>0.71829518169817108</v>
      </c>
      <c r="N50" s="81">
        <v>64</v>
      </c>
      <c r="O50" s="81">
        <v>123</v>
      </c>
      <c r="P50" s="32">
        <f t="shared" si="14"/>
        <v>0.37374708641205651</v>
      </c>
      <c r="Q50" s="82">
        <f t="shared" si="15"/>
        <v>5.8397982251883829E-3</v>
      </c>
      <c r="R50" s="24"/>
    </row>
    <row r="51" spans="1:18" x14ac:dyDescent="0.25">
      <c r="A51" s="36">
        <v>2016</v>
      </c>
      <c r="B51" s="83">
        <v>0.77613853253788723</v>
      </c>
      <c r="C51" s="38">
        <v>8</v>
      </c>
      <c r="D51" s="37">
        <f t="shared" si="9"/>
        <v>0.71404744993485625</v>
      </c>
      <c r="E51" s="38">
        <v>9.7539796373462</v>
      </c>
      <c r="F51" s="37">
        <f t="shared" si="10"/>
        <v>0.64439940706722054</v>
      </c>
      <c r="G51" s="84">
        <v>4</v>
      </c>
      <c r="H51" s="83">
        <f t="shared" si="7"/>
        <v>0.61862343078453175</v>
      </c>
      <c r="I51" s="38">
        <v>20</v>
      </c>
      <c r="J51" s="39">
        <f t="shared" si="11"/>
        <v>36.235771852563325</v>
      </c>
      <c r="K51" s="40">
        <f t="shared" si="8"/>
        <v>0.4948987446276254</v>
      </c>
      <c r="L51" s="40">
        <f t="shared" si="12"/>
        <v>2.1694191545320565E-2</v>
      </c>
      <c r="M51" s="40">
        <f t="shared" si="13"/>
        <v>0.6150194832140653</v>
      </c>
      <c r="N51" s="84">
        <v>64</v>
      </c>
      <c r="O51" s="84">
        <v>123</v>
      </c>
      <c r="P51" s="38">
        <f t="shared" si="14"/>
        <v>0.32001013760731856</v>
      </c>
      <c r="Q51" s="85">
        <f t="shared" si="15"/>
        <v>5.0001584001143524E-3</v>
      </c>
      <c r="R51" s="24"/>
    </row>
    <row r="52" spans="1:18" x14ac:dyDescent="0.25">
      <c r="A52" s="41">
        <v>2017</v>
      </c>
      <c r="B52" s="86">
        <v>0.87543169074693961</v>
      </c>
      <c r="C52" s="43">
        <v>8</v>
      </c>
      <c r="D52" s="42">
        <f t="shared" si="9"/>
        <v>0.80539715548718438</v>
      </c>
      <c r="E52" s="43">
        <v>9.7539796373462</v>
      </c>
      <c r="F52" s="42">
        <f t="shared" si="10"/>
        <v>0.72683888094119886</v>
      </c>
      <c r="G52" s="87">
        <v>4</v>
      </c>
      <c r="H52" s="86">
        <f>F52-(F52*G52/100)</f>
        <v>0.69776532570355088</v>
      </c>
      <c r="I52" s="43">
        <v>20</v>
      </c>
      <c r="J52" s="45">
        <f t="shared" si="11"/>
        <v>36.235771852563346</v>
      </c>
      <c r="K52" s="47">
        <f>+H52-H52*I52/100</f>
        <v>0.55821226056284068</v>
      </c>
      <c r="L52" s="47">
        <f t="shared" si="12"/>
        <v>2.4469578545220413E-2</v>
      </c>
      <c r="M52" s="47">
        <f t="shared" si="13"/>
        <v>0.69370031696772605</v>
      </c>
      <c r="N52" s="87">
        <v>64</v>
      </c>
      <c r="O52" s="87">
        <v>123</v>
      </c>
      <c r="P52" s="43">
        <f t="shared" si="14"/>
        <v>0.36094975842223143</v>
      </c>
      <c r="Q52" s="88">
        <f t="shared" si="15"/>
        <v>5.639839975347366E-3</v>
      </c>
      <c r="R52" s="24"/>
    </row>
    <row r="53" spans="1:18" x14ac:dyDescent="0.25">
      <c r="A53" s="41">
        <v>2018</v>
      </c>
      <c r="B53" s="86">
        <v>0.81205391078546674</v>
      </c>
      <c r="C53" s="43">
        <v>8</v>
      </c>
      <c r="D53" s="42">
        <f t="shared" si="9"/>
        <v>0.74708959792262941</v>
      </c>
      <c r="E53" s="43">
        <v>9.7539796373462</v>
      </c>
      <c r="F53" s="42">
        <f t="shared" si="10"/>
        <v>0.6742186306685245</v>
      </c>
      <c r="G53" s="87">
        <v>4</v>
      </c>
      <c r="H53" s="86">
        <f>F53-(F53*G53/100)</f>
        <v>0.64724988544178352</v>
      </c>
      <c r="I53" s="43">
        <v>20</v>
      </c>
      <c r="J53" s="45">
        <f t="shared" si="11"/>
        <v>36.235771852563339</v>
      </c>
      <c r="K53" s="47">
        <f>+H53-H53*I53/100</f>
        <v>0.51779990835342682</v>
      </c>
      <c r="L53" s="47">
        <f t="shared" si="12"/>
        <v>2.2698078174396792E-2</v>
      </c>
      <c r="M53" s="47">
        <f t="shared" si="13"/>
        <v>0.64347916720506182</v>
      </c>
      <c r="N53" s="87">
        <v>64</v>
      </c>
      <c r="O53" s="87">
        <v>123</v>
      </c>
      <c r="P53" s="43">
        <f t="shared" si="14"/>
        <v>0.33481842846442239</v>
      </c>
      <c r="Q53" s="88">
        <f t="shared" si="15"/>
        <v>5.2315379447565999E-3</v>
      </c>
      <c r="R53" s="24"/>
    </row>
    <row r="54" spans="1:18" x14ac:dyDescent="0.25">
      <c r="A54" s="41">
        <v>2019</v>
      </c>
      <c r="B54" s="86">
        <v>0.8682024242283084</v>
      </c>
      <c r="C54" s="43">
        <v>8</v>
      </c>
      <c r="D54" s="42">
        <f t="shared" si="9"/>
        <v>0.79874623029004377</v>
      </c>
      <c r="E54" s="43">
        <v>9.7539796373462</v>
      </c>
      <c r="F54" s="42">
        <f t="shared" si="10"/>
        <v>0.72083668563348247</v>
      </c>
      <c r="G54" s="87">
        <v>4</v>
      </c>
      <c r="H54" s="86">
        <f>F54-(F54*G54/100)</f>
        <v>0.69200321820814314</v>
      </c>
      <c r="I54" s="43">
        <v>20</v>
      </c>
      <c r="J54" s="45">
        <f t="shared" si="11"/>
        <v>36.235771852563339</v>
      </c>
      <c r="K54" s="47">
        <f>+H54-H54*I54/100</f>
        <v>0.55360257456651452</v>
      </c>
      <c r="L54" s="47">
        <f t="shared" si="12"/>
        <v>2.4267510117984198E-2</v>
      </c>
      <c r="M54" s="47">
        <f t="shared" si="13"/>
        <v>0.68797177808979304</v>
      </c>
      <c r="N54" s="87">
        <v>64</v>
      </c>
      <c r="O54" s="87">
        <v>123</v>
      </c>
      <c r="P54" s="43">
        <f t="shared" si="14"/>
        <v>0.35796905526623379</v>
      </c>
      <c r="Q54" s="88">
        <f t="shared" si="15"/>
        <v>5.593266488534903E-3</v>
      </c>
      <c r="R54" s="24"/>
    </row>
    <row r="55" spans="1:18" x14ac:dyDescent="0.25">
      <c r="A55" s="41">
        <v>2020</v>
      </c>
      <c r="B55" s="86">
        <v>0.97140990549688333</v>
      </c>
      <c r="C55" s="43">
        <v>8</v>
      </c>
      <c r="D55" s="42">
        <f t="shared" si="9"/>
        <v>0.89369711305713262</v>
      </c>
      <c r="E55" s="43">
        <v>9.7539796373462</v>
      </c>
      <c r="F55" s="42">
        <f t="shared" si="10"/>
        <v>0.80652607862998904</v>
      </c>
      <c r="G55" s="87">
        <v>4</v>
      </c>
      <c r="H55" s="86">
        <f t="shared" ref="H55:H56" si="16">F55-(F55*G55/100)</f>
        <v>0.77426503548478953</v>
      </c>
      <c r="I55" s="43">
        <v>20</v>
      </c>
      <c r="J55" s="45">
        <f t="shared" si="11"/>
        <v>36.235771852563339</v>
      </c>
      <c r="K55" s="47">
        <f t="shared" ref="K55:K56" si="17">+H55-H55*I55/100</f>
        <v>0.6194120283878316</v>
      </c>
      <c r="L55" s="47">
        <f t="shared" si="12"/>
        <v>2.7152308093713166E-2</v>
      </c>
      <c r="M55" s="47">
        <f t="shared" si="13"/>
        <v>0.76975435830272132</v>
      </c>
      <c r="N55" s="87">
        <v>64</v>
      </c>
      <c r="O55" s="87">
        <v>123</v>
      </c>
      <c r="P55" s="43">
        <f t="shared" si="14"/>
        <v>0.40052259293800135</v>
      </c>
      <c r="Q55" s="88">
        <f t="shared" si="15"/>
        <v>6.2581655146562712E-3</v>
      </c>
      <c r="R55" s="24"/>
    </row>
    <row r="56" spans="1:18" ht="13.8" thickBot="1" x14ac:dyDescent="0.3">
      <c r="A56" s="155">
        <v>2021</v>
      </c>
      <c r="B56" s="162">
        <v>0.91681667563722613</v>
      </c>
      <c r="C56" s="145">
        <v>8</v>
      </c>
      <c r="D56" s="133">
        <f t="shared" si="9"/>
        <v>0.84347134158624804</v>
      </c>
      <c r="E56" s="145">
        <v>9.7539796373462</v>
      </c>
      <c r="F56" s="133">
        <f t="shared" si="10"/>
        <v>0.7611993186810746</v>
      </c>
      <c r="G56" s="157">
        <v>4</v>
      </c>
      <c r="H56" s="162">
        <f t="shared" si="16"/>
        <v>0.73075134593383162</v>
      </c>
      <c r="I56" s="145">
        <v>20</v>
      </c>
      <c r="J56" s="135">
        <f t="shared" si="11"/>
        <v>36.235771852563325</v>
      </c>
      <c r="K56" s="136">
        <f t="shared" si="17"/>
        <v>0.5846010767470653</v>
      </c>
      <c r="L56" s="136">
        <f t="shared" si="12"/>
        <v>2.5626348569734368E-2</v>
      </c>
      <c r="M56" s="136">
        <f t="shared" si="13"/>
        <v>0.72649416877768447</v>
      </c>
      <c r="N56" s="157">
        <v>64</v>
      </c>
      <c r="O56" s="158">
        <v>123</v>
      </c>
      <c r="P56" s="134">
        <f t="shared" si="14"/>
        <v>0.37801322603066506</v>
      </c>
      <c r="Q56" s="159">
        <f t="shared" si="15"/>
        <v>5.9064566567291416E-3</v>
      </c>
      <c r="R56" s="24"/>
    </row>
    <row r="57" spans="1:18" ht="15" customHeight="1" thickTop="1" x14ac:dyDescent="0.25">
      <c r="A57" s="9" t="s">
        <v>195</v>
      </c>
    </row>
    <row r="58" spans="1:18" ht="13.2" customHeight="1" x14ac:dyDescent="0.25">
      <c r="A58" s="9"/>
    </row>
    <row r="59" spans="1:18" ht="15" customHeight="1" x14ac:dyDescent="0.25">
      <c r="A59" s="9" t="s">
        <v>84</v>
      </c>
    </row>
    <row r="60" spans="1:18" ht="13.2" customHeight="1" x14ac:dyDescent="0.25">
      <c r="A60" s="9"/>
    </row>
    <row r="61" spans="1:18" ht="15" customHeight="1" x14ac:dyDescent="0.25">
      <c r="A61" s="9" t="s">
        <v>97</v>
      </c>
    </row>
    <row r="62" spans="1:18" ht="15" customHeight="1" x14ac:dyDescent="0.25">
      <c r="A62" s="9" t="s">
        <v>104</v>
      </c>
    </row>
    <row r="63" spans="1:18" ht="15" customHeight="1" x14ac:dyDescent="0.25">
      <c r="A63" s="9" t="s">
        <v>196</v>
      </c>
    </row>
    <row r="64" spans="1:18" ht="15" customHeight="1" x14ac:dyDescent="0.25">
      <c r="A64" s="9" t="s">
        <v>99</v>
      </c>
    </row>
    <row r="65" spans="1:1" ht="15" customHeight="1" x14ac:dyDescent="0.25">
      <c r="A65" s="9" t="s">
        <v>100</v>
      </c>
    </row>
    <row r="66" spans="1:1" ht="13.2" customHeight="1" x14ac:dyDescent="0.25">
      <c r="A66" s="9"/>
    </row>
    <row r="67" spans="1:1" ht="15" customHeight="1" x14ac:dyDescent="0.25">
      <c r="A67" s="9" t="s">
        <v>192</v>
      </c>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sheetData>
  <phoneticPr fontId="2" type="noConversion"/>
  <printOptions horizontalCentered="1" verticalCentered="1"/>
  <pageMargins left="0.39" right="0.39" top="0.46" bottom="0.39" header="0.39" footer="0.3"/>
  <pageSetup scale="8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131</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1.7341942531650507</v>
      </c>
      <c r="C5" s="21">
        <v>8</v>
      </c>
      <c r="D5" s="20">
        <f t="shared" ref="D5:D46" si="0">+B5-B5*(C5/100)</f>
        <v>1.5954587129118467</v>
      </c>
      <c r="E5" s="21">
        <v>9.753979637346216</v>
      </c>
      <c r="F5" s="21">
        <f t="shared" ref="F5:F46" si="1">+(D5-D5*(E5)/100)</f>
        <v>1.4398379949321591</v>
      </c>
      <c r="G5" s="21">
        <v>6</v>
      </c>
      <c r="H5" s="21">
        <f>F5-(F5*G5/100)</f>
        <v>1.3534477152362296</v>
      </c>
      <c r="I5" s="21">
        <v>35</v>
      </c>
      <c r="J5" s="22">
        <f t="shared" ref="J5:J46" si="2">100-(K5/B5*100)</f>
        <v>49.270907033745047</v>
      </c>
      <c r="K5" s="23">
        <f>+H5-H5*I5/100</f>
        <v>0.87974101490354928</v>
      </c>
      <c r="L5" s="23">
        <f t="shared" ref="L5:L46" si="3">+(K5/365)*16</f>
        <v>3.8563989694402161E-2</v>
      </c>
      <c r="M5" s="23">
        <f t="shared" ref="M5:M37" si="4">+L5*28.3495</f>
        <v>1.0932698258414539</v>
      </c>
      <c r="N5" s="21">
        <v>49.3</v>
      </c>
      <c r="O5" s="21">
        <v>154</v>
      </c>
      <c r="P5" s="21">
        <f t="shared" ref="P5:P46" si="5">+Q5*N5</f>
        <v>0.34998832736353036</v>
      </c>
      <c r="Q5" s="23">
        <f t="shared" ref="Q5:Q46" si="6">+M5/O5</f>
        <v>7.0991547132561944E-3</v>
      </c>
      <c r="R5" s="24"/>
    </row>
    <row r="6" spans="1:22" x14ac:dyDescent="0.25">
      <c r="A6" s="25">
        <v>1971</v>
      </c>
      <c r="B6" s="76">
        <v>1.8303870250071028</v>
      </c>
      <c r="C6" s="27">
        <v>8</v>
      </c>
      <c r="D6" s="26">
        <f t="shared" si="0"/>
        <v>1.6839560630065347</v>
      </c>
      <c r="E6" s="27">
        <v>9.753979637346216</v>
      </c>
      <c r="F6" s="27">
        <f t="shared" si="1"/>
        <v>1.5197033315190203</v>
      </c>
      <c r="G6" s="27">
        <v>6</v>
      </c>
      <c r="H6" s="27">
        <f t="shared" ref="H6:H51" si="7">F6-(F6*G6/100)</f>
        <v>1.428521131627879</v>
      </c>
      <c r="I6" s="27">
        <v>35</v>
      </c>
      <c r="J6" s="28">
        <f t="shared" si="2"/>
        <v>49.270907033745047</v>
      </c>
      <c r="K6" s="29">
        <f t="shared" ref="K6:K51" si="8">+H6-H6*I6/100</f>
        <v>0.92853873555812139</v>
      </c>
      <c r="L6" s="29">
        <f t="shared" si="3"/>
        <v>4.0703067860082036E-2</v>
      </c>
      <c r="M6" s="29">
        <f t="shared" si="4"/>
        <v>1.1539116222993957</v>
      </c>
      <c r="N6" s="27">
        <v>49.3</v>
      </c>
      <c r="O6" s="27">
        <v>154</v>
      </c>
      <c r="P6" s="27">
        <f t="shared" si="5"/>
        <v>0.36940157778805327</v>
      </c>
      <c r="Q6" s="29">
        <f t="shared" si="6"/>
        <v>7.4929326123337383E-3</v>
      </c>
      <c r="R6" s="24"/>
    </row>
    <row r="7" spans="1:22" x14ac:dyDescent="0.25">
      <c r="A7" s="25">
        <v>1972</v>
      </c>
      <c r="B7" s="76">
        <v>1.6665396196211459</v>
      </c>
      <c r="C7" s="27">
        <v>8</v>
      </c>
      <c r="D7" s="26">
        <f t="shared" si="0"/>
        <v>1.5332164500514542</v>
      </c>
      <c r="E7" s="27">
        <v>9.753979637346216</v>
      </c>
      <c r="F7" s="27">
        <f t="shared" si="1"/>
        <v>1.383666829716993</v>
      </c>
      <c r="G7" s="27">
        <v>6</v>
      </c>
      <c r="H7" s="27">
        <f t="shared" si="7"/>
        <v>1.3006468199339734</v>
      </c>
      <c r="I7" s="27">
        <v>35</v>
      </c>
      <c r="J7" s="28">
        <f t="shared" si="2"/>
        <v>49.270907033745047</v>
      </c>
      <c r="K7" s="29">
        <f t="shared" si="8"/>
        <v>0.84542043295708269</v>
      </c>
      <c r="L7" s="29">
        <f t="shared" si="3"/>
        <v>3.7059525828255682E-2</v>
      </c>
      <c r="M7" s="29">
        <f t="shared" si="4"/>
        <v>1.0506190274681344</v>
      </c>
      <c r="N7" s="27">
        <v>49.3</v>
      </c>
      <c r="O7" s="27">
        <v>154</v>
      </c>
      <c r="P7" s="27">
        <f t="shared" si="5"/>
        <v>0.33633453281934433</v>
      </c>
      <c r="Q7" s="29">
        <f t="shared" si="6"/>
        <v>6.8222014770658078E-3</v>
      </c>
      <c r="R7" s="24"/>
    </row>
    <row r="8" spans="1:22" x14ac:dyDescent="0.25">
      <c r="A8" s="25">
        <v>1973</v>
      </c>
      <c r="B8" s="76">
        <v>1.580395358384967</v>
      </c>
      <c r="C8" s="27">
        <v>8</v>
      </c>
      <c r="D8" s="26">
        <f t="shared" si="0"/>
        <v>1.4539637297141697</v>
      </c>
      <c r="E8" s="27">
        <v>9.7539796373462195</v>
      </c>
      <c r="F8" s="27">
        <f t="shared" si="1"/>
        <v>1.31214440358345</v>
      </c>
      <c r="G8" s="27">
        <v>6</v>
      </c>
      <c r="H8" s="27">
        <f t="shared" si="7"/>
        <v>1.2334157393684431</v>
      </c>
      <c r="I8" s="27">
        <v>35</v>
      </c>
      <c r="J8" s="28">
        <f t="shared" si="2"/>
        <v>49.270907033745061</v>
      </c>
      <c r="K8" s="29">
        <f t="shared" si="8"/>
        <v>0.80172023058948794</v>
      </c>
      <c r="L8" s="29">
        <f t="shared" si="3"/>
        <v>3.5143900518991252E-2</v>
      </c>
      <c r="M8" s="29">
        <f t="shared" si="4"/>
        <v>0.99631200776314244</v>
      </c>
      <c r="N8" s="27">
        <v>49.3</v>
      </c>
      <c r="O8" s="27">
        <v>154</v>
      </c>
      <c r="P8" s="27">
        <f t="shared" si="5"/>
        <v>0.31894923365404493</v>
      </c>
      <c r="Q8" s="29">
        <f t="shared" si="6"/>
        <v>6.4695584919684575E-3</v>
      </c>
      <c r="R8" s="24"/>
    </row>
    <row r="9" spans="1:22" x14ac:dyDescent="0.25">
      <c r="A9" s="25">
        <v>1974</v>
      </c>
      <c r="B9" s="76">
        <v>1.826947356607779</v>
      </c>
      <c r="C9" s="27">
        <v>8</v>
      </c>
      <c r="D9" s="26">
        <f t="shared" si="0"/>
        <v>1.6807915680791568</v>
      </c>
      <c r="E9" s="27">
        <v>9.7539796373462195</v>
      </c>
      <c r="F9" s="27">
        <f t="shared" si="1"/>
        <v>1.5168475007824835</v>
      </c>
      <c r="G9" s="27">
        <v>6</v>
      </c>
      <c r="H9" s="27">
        <f t="shared" si="7"/>
        <v>1.4258366507355344</v>
      </c>
      <c r="I9" s="27">
        <v>35</v>
      </c>
      <c r="J9" s="28">
        <f t="shared" si="2"/>
        <v>49.270907033745061</v>
      </c>
      <c r="K9" s="29">
        <f t="shared" si="8"/>
        <v>0.92679382297809743</v>
      </c>
      <c r="L9" s="29">
        <f t="shared" si="3"/>
        <v>4.0626578541505642E-2</v>
      </c>
      <c r="M9" s="29">
        <f t="shared" si="4"/>
        <v>1.1517431883624141</v>
      </c>
      <c r="N9" s="27">
        <v>49.3</v>
      </c>
      <c r="O9" s="27">
        <v>154</v>
      </c>
      <c r="P9" s="27">
        <f t="shared" si="5"/>
        <v>0.36870739731342211</v>
      </c>
      <c r="Q9" s="29">
        <f t="shared" si="6"/>
        <v>7.478851872483208E-3</v>
      </c>
      <c r="R9" s="24"/>
    </row>
    <row r="10" spans="1:22" x14ac:dyDescent="0.25">
      <c r="A10" s="25">
        <v>1975</v>
      </c>
      <c r="B10" s="76">
        <v>1.7974469030851079</v>
      </c>
      <c r="C10" s="27">
        <v>8</v>
      </c>
      <c r="D10" s="26">
        <f t="shared" si="0"/>
        <v>1.6536511508382992</v>
      </c>
      <c r="E10" s="27">
        <v>9.7539796373462195</v>
      </c>
      <c r="F10" s="27">
        <f t="shared" si="1"/>
        <v>1.49235435431279</v>
      </c>
      <c r="G10" s="27">
        <v>6</v>
      </c>
      <c r="H10" s="27">
        <f t="shared" si="7"/>
        <v>1.4028130930540226</v>
      </c>
      <c r="I10" s="27">
        <v>35</v>
      </c>
      <c r="J10" s="28">
        <f t="shared" si="2"/>
        <v>49.270907033745061</v>
      </c>
      <c r="K10" s="29">
        <f t="shared" si="8"/>
        <v>0.91182851048511471</v>
      </c>
      <c r="L10" s="29">
        <f t="shared" si="3"/>
        <v>3.9970564843183114E-2</v>
      </c>
      <c r="M10" s="29">
        <f t="shared" si="4"/>
        <v>1.1331455280218197</v>
      </c>
      <c r="N10" s="27">
        <v>49.3</v>
      </c>
      <c r="O10" s="27">
        <v>154</v>
      </c>
      <c r="P10" s="27">
        <f t="shared" si="5"/>
        <v>0.36275373072386824</v>
      </c>
      <c r="Q10" s="29">
        <f t="shared" si="6"/>
        <v>7.3580878442975305E-3</v>
      </c>
      <c r="R10" s="24"/>
    </row>
    <row r="11" spans="1:22" x14ac:dyDescent="0.25">
      <c r="A11" s="19">
        <v>1976</v>
      </c>
      <c r="B11" s="70">
        <v>1.6561561217235765</v>
      </c>
      <c r="C11" s="21">
        <v>8</v>
      </c>
      <c r="D11" s="20">
        <f t="shared" si="0"/>
        <v>1.5236636319856904</v>
      </c>
      <c r="E11" s="21">
        <v>9.7539796373462195</v>
      </c>
      <c r="F11" s="21">
        <f t="shared" si="1"/>
        <v>1.3750457915801564</v>
      </c>
      <c r="G11" s="21">
        <v>6</v>
      </c>
      <c r="H11" s="21">
        <f t="shared" si="7"/>
        <v>1.2925430440853469</v>
      </c>
      <c r="I11" s="21">
        <v>35</v>
      </c>
      <c r="J11" s="22">
        <f t="shared" si="2"/>
        <v>49.270907033745047</v>
      </c>
      <c r="K11" s="23">
        <f t="shared" si="8"/>
        <v>0.84015297865547556</v>
      </c>
      <c r="L11" s="23">
        <f t="shared" si="3"/>
        <v>3.6828623721883863E-2</v>
      </c>
      <c r="M11" s="23">
        <f t="shared" si="4"/>
        <v>1.0440730682035466</v>
      </c>
      <c r="N11" s="21">
        <v>49.3</v>
      </c>
      <c r="O11" s="21">
        <v>154</v>
      </c>
      <c r="P11" s="21">
        <f t="shared" si="5"/>
        <v>0.33423897573009637</v>
      </c>
      <c r="Q11" s="23">
        <f t="shared" si="6"/>
        <v>6.7796952480749777E-3</v>
      </c>
      <c r="R11" s="24"/>
    </row>
    <row r="12" spans="1:22" x14ac:dyDescent="0.25">
      <c r="A12" s="19">
        <v>1977</v>
      </c>
      <c r="B12" s="70">
        <v>1.912467819051122</v>
      </c>
      <c r="C12" s="21">
        <v>8</v>
      </c>
      <c r="D12" s="20">
        <f t="shared" si="0"/>
        <v>1.7594703935270322</v>
      </c>
      <c r="E12" s="21">
        <v>9.7539796373462195</v>
      </c>
      <c r="F12" s="21">
        <f t="shared" si="1"/>
        <v>1.5878520096172701</v>
      </c>
      <c r="G12" s="21">
        <v>6</v>
      </c>
      <c r="H12" s="21">
        <f t="shared" si="7"/>
        <v>1.4925808890402339</v>
      </c>
      <c r="I12" s="21">
        <v>35</v>
      </c>
      <c r="J12" s="22">
        <f t="shared" si="2"/>
        <v>49.270907033745061</v>
      </c>
      <c r="K12" s="23">
        <f t="shared" si="8"/>
        <v>0.970177577876152</v>
      </c>
      <c r="L12" s="23">
        <f t="shared" si="3"/>
        <v>4.2528332180872416E-2</v>
      </c>
      <c r="M12" s="23">
        <f t="shared" si="4"/>
        <v>1.2056569531616426</v>
      </c>
      <c r="N12" s="21">
        <v>49.3</v>
      </c>
      <c r="O12" s="21">
        <v>154</v>
      </c>
      <c r="P12" s="21">
        <f t="shared" si="5"/>
        <v>0.38596680383681148</v>
      </c>
      <c r="Q12" s="23">
        <f t="shared" si="6"/>
        <v>7.8289412542963798E-3</v>
      </c>
      <c r="R12" s="24"/>
    </row>
    <row r="13" spans="1:22" x14ac:dyDescent="0.25">
      <c r="A13" s="19">
        <v>1978</v>
      </c>
      <c r="B13" s="70">
        <v>2.1225284722690207</v>
      </c>
      <c r="C13" s="21">
        <v>8</v>
      </c>
      <c r="D13" s="20">
        <f t="shared" si="0"/>
        <v>1.9527261944874992</v>
      </c>
      <c r="E13" s="21">
        <v>9.7539796373462195</v>
      </c>
      <c r="F13" s="21">
        <f t="shared" si="1"/>
        <v>1.7622576791040627</v>
      </c>
      <c r="G13" s="21">
        <v>6</v>
      </c>
      <c r="H13" s="21">
        <f t="shared" si="7"/>
        <v>1.656522218357819</v>
      </c>
      <c r="I13" s="21">
        <v>35</v>
      </c>
      <c r="J13" s="22">
        <f t="shared" si="2"/>
        <v>49.270907033745047</v>
      </c>
      <c r="K13" s="23">
        <f t="shared" si="8"/>
        <v>1.0767394419325824</v>
      </c>
      <c r="L13" s="23">
        <f t="shared" si="3"/>
        <v>4.7199537180606356E-2</v>
      </c>
      <c r="M13" s="23">
        <f t="shared" si="4"/>
        <v>1.3380832793015998</v>
      </c>
      <c r="N13" s="21">
        <v>49.3</v>
      </c>
      <c r="O13" s="21">
        <v>154</v>
      </c>
      <c r="P13" s="21">
        <f t="shared" si="5"/>
        <v>0.42836042642577188</v>
      </c>
      <c r="Q13" s="23">
        <f t="shared" si="6"/>
        <v>8.6888524629974012E-3</v>
      </c>
      <c r="R13" s="24"/>
    </row>
    <row r="14" spans="1:22" x14ac:dyDescent="0.25">
      <c r="A14" s="19">
        <v>1979</v>
      </c>
      <c r="B14" s="70">
        <v>1.9017573482037724</v>
      </c>
      <c r="C14" s="21">
        <v>8</v>
      </c>
      <c r="D14" s="20">
        <f t="shared" si="0"/>
        <v>1.7496167603474706</v>
      </c>
      <c r="E14" s="21">
        <v>9.7539796373462195</v>
      </c>
      <c r="F14" s="21">
        <f t="shared" si="1"/>
        <v>1.5789594978115817</v>
      </c>
      <c r="G14" s="21">
        <v>6</v>
      </c>
      <c r="H14" s="21">
        <f t="shared" si="7"/>
        <v>1.4842219279428868</v>
      </c>
      <c r="I14" s="21">
        <v>35</v>
      </c>
      <c r="J14" s="22">
        <f t="shared" si="2"/>
        <v>49.270907033745061</v>
      </c>
      <c r="K14" s="23">
        <f t="shared" si="8"/>
        <v>0.96474425316287638</v>
      </c>
      <c r="L14" s="23">
        <f t="shared" si="3"/>
        <v>4.2290159042756223E-2</v>
      </c>
      <c r="M14" s="23">
        <f t="shared" si="4"/>
        <v>1.1989048637826174</v>
      </c>
      <c r="N14" s="21">
        <v>49.3</v>
      </c>
      <c r="O14" s="21">
        <v>154</v>
      </c>
      <c r="P14" s="21">
        <f t="shared" si="5"/>
        <v>0.38380525834079893</v>
      </c>
      <c r="Q14" s="23">
        <f t="shared" si="6"/>
        <v>7.7850965180689445E-3</v>
      </c>
      <c r="R14" s="24"/>
    </row>
    <row r="15" spans="1:22" x14ac:dyDescent="0.25">
      <c r="A15" s="19">
        <v>1980</v>
      </c>
      <c r="B15" s="70">
        <v>1.9651115814619324</v>
      </c>
      <c r="C15" s="21">
        <v>8</v>
      </c>
      <c r="D15" s="20">
        <f t="shared" si="0"/>
        <v>1.8079026549449779</v>
      </c>
      <c r="E15" s="21">
        <v>9.7539796373462195</v>
      </c>
      <c r="F15" s="21">
        <f t="shared" si="1"/>
        <v>1.6315601981186032</v>
      </c>
      <c r="G15" s="21">
        <v>6</v>
      </c>
      <c r="H15" s="21">
        <f t="shared" si="7"/>
        <v>1.5336665862314871</v>
      </c>
      <c r="I15" s="21">
        <v>35</v>
      </c>
      <c r="J15" s="22">
        <f t="shared" si="2"/>
        <v>49.270907033745047</v>
      </c>
      <c r="K15" s="23">
        <f t="shared" si="8"/>
        <v>0.99688328105046664</v>
      </c>
      <c r="L15" s="23">
        <f t="shared" si="3"/>
        <v>4.3698993141938265E-2</v>
      </c>
      <c r="M15" s="23">
        <f t="shared" si="4"/>
        <v>1.2388446060773788</v>
      </c>
      <c r="N15" s="21">
        <v>49.3</v>
      </c>
      <c r="O15" s="21">
        <v>154</v>
      </c>
      <c r="P15" s="21">
        <f t="shared" si="5"/>
        <v>0.39659116285464135</v>
      </c>
      <c r="Q15" s="23">
        <f t="shared" si="6"/>
        <v>8.0444454940089526E-3</v>
      </c>
      <c r="R15" s="24"/>
    </row>
    <row r="16" spans="1:22" x14ac:dyDescent="0.25">
      <c r="A16" s="25">
        <v>1981</v>
      </c>
      <c r="B16" s="76">
        <v>2.1731125470721757</v>
      </c>
      <c r="C16" s="27">
        <v>8</v>
      </c>
      <c r="D16" s="26">
        <f t="shared" si="0"/>
        <v>1.9992635433064017</v>
      </c>
      <c r="E16" s="27">
        <v>9.7539796373462195</v>
      </c>
      <c r="F16" s="27">
        <f t="shared" si="1"/>
        <v>1.8042557843954088</v>
      </c>
      <c r="G16" s="27">
        <v>6</v>
      </c>
      <c r="H16" s="27">
        <f t="shared" si="7"/>
        <v>1.6960004373316844</v>
      </c>
      <c r="I16" s="27">
        <v>35</v>
      </c>
      <c r="J16" s="28">
        <f t="shared" si="2"/>
        <v>49.270907033745047</v>
      </c>
      <c r="K16" s="29">
        <f t="shared" si="8"/>
        <v>1.1024002842655949</v>
      </c>
      <c r="L16" s="29">
        <f t="shared" si="3"/>
        <v>4.8324396022601419E-2</v>
      </c>
      <c r="M16" s="29">
        <f t="shared" si="4"/>
        <v>1.369972465042739</v>
      </c>
      <c r="N16" s="27">
        <v>49.3</v>
      </c>
      <c r="O16" s="27">
        <v>154</v>
      </c>
      <c r="P16" s="27">
        <f t="shared" si="5"/>
        <v>0.43856910731563004</v>
      </c>
      <c r="Q16" s="29">
        <f t="shared" si="6"/>
        <v>8.8959250976801234E-3</v>
      </c>
      <c r="R16" s="24"/>
    </row>
    <row r="17" spans="1:18" x14ac:dyDescent="0.25">
      <c r="A17" s="25">
        <v>1982</v>
      </c>
      <c r="B17" s="76">
        <v>2.3687701345461436</v>
      </c>
      <c r="C17" s="27">
        <v>8</v>
      </c>
      <c r="D17" s="26">
        <f t="shared" si="0"/>
        <v>2.1792685237824521</v>
      </c>
      <c r="E17" s="27">
        <v>9.7539796373462195</v>
      </c>
      <c r="F17" s="27">
        <f t="shared" si="1"/>
        <v>1.9667031157296162</v>
      </c>
      <c r="G17" s="27">
        <v>6</v>
      </c>
      <c r="H17" s="27">
        <f t="shared" si="7"/>
        <v>1.8487009287858391</v>
      </c>
      <c r="I17" s="27">
        <v>35</v>
      </c>
      <c r="J17" s="28">
        <f t="shared" si="2"/>
        <v>49.270907033745061</v>
      </c>
      <c r="K17" s="29">
        <f t="shared" si="8"/>
        <v>1.2016556037107955</v>
      </c>
      <c r="L17" s="29">
        <f t="shared" si="3"/>
        <v>5.2675314135267749E-2</v>
      </c>
      <c r="M17" s="29">
        <f t="shared" si="4"/>
        <v>1.493318818077773</v>
      </c>
      <c r="N17" s="27">
        <v>49.3</v>
      </c>
      <c r="O17" s="27">
        <v>154</v>
      </c>
      <c r="P17" s="27">
        <f t="shared" si="5"/>
        <v>0.47805595929372863</v>
      </c>
      <c r="Q17" s="29">
        <f t="shared" si="6"/>
        <v>9.6968754420634611E-3</v>
      </c>
      <c r="R17" s="24"/>
    </row>
    <row r="18" spans="1:18" x14ac:dyDescent="0.25">
      <c r="A18" s="25">
        <v>1983</v>
      </c>
      <c r="B18" s="76">
        <v>2.3214159201389628</v>
      </c>
      <c r="C18" s="27">
        <v>8</v>
      </c>
      <c r="D18" s="26">
        <f t="shared" si="0"/>
        <v>2.1357026465278457</v>
      </c>
      <c r="E18" s="27">
        <v>9.7539796373462195</v>
      </c>
      <c r="F18" s="27">
        <f t="shared" si="1"/>
        <v>1.9273866452712554</v>
      </c>
      <c r="G18" s="27">
        <v>6</v>
      </c>
      <c r="H18" s="27">
        <f t="shared" si="7"/>
        <v>1.81174344655498</v>
      </c>
      <c r="I18" s="27">
        <v>35</v>
      </c>
      <c r="J18" s="28">
        <f t="shared" si="2"/>
        <v>49.270907033745061</v>
      </c>
      <c r="K18" s="29">
        <f t="shared" si="8"/>
        <v>1.177633240260737</v>
      </c>
      <c r="L18" s="29">
        <f t="shared" si="3"/>
        <v>5.1622279025128198E-2</v>
      </c>
      <c r="M18" s="29">
        <f t="shared" si="4"/>
        <v>1.4634657992228719</v>
      </c>
      <c r="N18" s="27">
        <v>49.3</v>
      </c>
      <c r="O18" s="27">
        <v>154</v>
      </c>
      <c r="P18" s="27">
        <f t="shared" si="5"/>
        <v>0.46849911624472457</v>
      </c>
      <c r="Q18" s="29">
        <f t="shared" si="6"/>
        <v>9.5030246702783889E-3</v>
      </c>
      <c r="R18" s="24"/>
    </row>
    <row r="19" spans="1:18" x14ac:dyDescent="0.25">
      <c r="A19" s="25">
        <v>1984</v>
      </c>
      <c r="B19" s="76">
        <v>2.9640064650430715</v>
      </c>
      <c r="C19" s="27">
        <v>8</v>
      </c>
      <c r="D19" s="26">
        <f t="shared" si="0"/>
        <v>2.7268859478396257</v>
      </c>
      <c r="E19" s="27">
        <v>9.7539796373462195</v>
      </c>
      <c r="F19" s="27">
        <f t="shared" si="1"/>
        <v>2.460906047753693</v>
      </c>
      <c r="G19" s="27">
        <v>6</v>
      </c>
      <c r="H19" s="27">
        <f t="shared" si="7"/>
        <v>2.3132516848884714</v>
      </c>
      <c r="I19" s="27">
        <v>35</v>
      </c>
      <c r="J19" s="28">
        <f t="shared" si="2"/>
        <v>49.270907033745061</v>
      </c>
      <c r="K19" s="29">
        <f t="shared" si="8"/>
        <v>1.5036135951775065</v>
      </c>
      <c r="L19" s="29">
        <f t="shared" si="3"/>
        <v>6.5911828829698912E-2</v>
      </c>
      <c r="M19" s="29">
        <f t="shared" si="4"/>
        <v>1.8685673914075493</v>
      </c>
      <c r="N19" s="27">
        <v>49.3</v>
      </c>
      <c r="O19" s="27">
        <v>154</v>
      </c>
      <c r="P19" s="27">
        <f t="shared" si="5"/>
        <v>0.5981842363402089</v>
      </c>
      <c r="Q19" s="29">
        <f t="shared" si="6"/>
        <v>1.2133554489659411E-2</v>
      </c>
      <c r="R19" s="24"/>
    </row>
    <row r="20" spans="1:18" x14ac:dyDescent="0.25">
      <c r="A20" s="25">
        <v>1985</v>
      </c>
      <c r="B20" s="76">
        <v>2.9859560692090277</v>
      </c>
      <c r="C20" s="27">
        <v>8</v>
      </c>
      <c r="D20" s="26">
        <f t="shared" si="0"/>
        <v>2.7470795836723054</v>
      </c>
      <c r="E20" s="27">
        <v>9.7539796373462195</v>
      </c>
      <c r="F20" s="27">
        <f t="shared" si="1"/>
        <v>2.4791300004592136</v>
      </c>
      <c r="G20" s="27">
        <v>6</v>
      </c>
      <c r="H20" s="27">
        <f t="shared" si="7"/>
        <v>2.3303822004316608</v>
      </c>
      <c r="I20" s="27">
        <v>35</v>
      </c>
      <c r="J20" s="28">
        <f t="shared" si="2"/>
        <v>49.270907033745047</v>
      </c>
      <c r="K20" s="29">
        <f t="shared" si="8"/>
        <v>1.5147484302805796</v>
      </c>
      <c r="L20" s="29">
        <f t="shared" si="3"/>
        <v>6.6399931190381567E-2</v>
      </c>
      <c r="M20" s="29">
        <f t="shared" si="4"/>
        <v>1.8824048492817222</v>
      </c>
      <c r="N20" s="27">
        <v>49.3</v>
      </c>
      <c r="O20" s="27">
        <v>154</v>
      </c>
      <c r="P20" s="27">
        <f t="shared" si="5"/>
        <v>0.60261401993239549</v>
      </c>
      <c r="Q20" s="29">
        <f t="shared" si="6"/>
        <v>1.2223408112218975E-2</v>
      </c>
      <c r="R20" s="24"/>
    </row>
    <row r="21" spans="1:18" x14ac:dyDescent="0.25">
      <c r="A21" s="19">
        <v>1986</v>
      </c>
      <c r="B21" s="70">
        <v>2.8925248596515281</v>
      </c>
      <c r="C21" s="21">
        <v>8</v>
      </c>
      <c r="D21" s="20">
        <f t="shared" si="0"/>
        <v>2.6611228708794057</v>
      </c>
      <c r="E21" s="21">
        <v>9.7539796373462195</v>
      </c>
      <c r="F21" s="21">
        <f t="shared" si="1"/>
        <v>2.4015574879290655</v>
      </c>
      <c r="G21" s="21">
        <v>6</v>
      </c>
      <c r="H21" s="21">
        <f t="shared" si="7"/>
        <v>2.2574640386533216</v>
      </c>
      <c r="I21" s="21">
        <v>35</v>
      </c>
      <c r="J21" s="22">
        <f t="shared" si="2"/>
        <v>49.270907033745061</v>
      </c>
      <c r="K21" s="23">
        <f t="shared" si="8"/>
        <v>1.467351625124659</v>
      </c>
      <c r="L21" s="23">
        <f t="shared" si="3"/>
        <v>6.4322263019163134E-2</v>
      </c>
      <c r="M21" s="23">
        <f t="shared" si="4"/>
        <v>1.8235039954617651</v>
      </c>
      <c r="N21" s="21">
        <v>49.3</v>
      </c>
      <c r="O21" s="21">
        <v>154</v>
      </c>
      <c r="P21" s="21">
        <f t="shared" si="5"/>
        <v>0.58375809724847416</v>
      </c>
      <c r="Q21" s="23">
        <f t="shared" si="6"/>
        <v>1.1840935035466007E-2</v>
      </c>
      <c r="R21" s="24"/>
    </row>
    <row r="22" spans="1:18" x14ac:dyDescent="0.25">
      <c r="A22" s="19">
        <v>1987</v>
      </c>
      <c r="B22" s="70">
        <v>3.1147880595047859</v>
      </c>
      <c r="C22" s="21">
        <v>8</v>
      </c>
      <c r="D22" s="20">
        <f t="shared" si="0"/>
        <v>2.865605014744403</v>
      </c>
      <c r="E22" s="21">
        <v>9.7539796373462195</v>
      </c>
      <c r="F22" s="21">
        <f t="shared" si="1"/>
        <v>2.5860944851194616</v>
      </c>
      <c r="G22" s="21">
        <v>6</v>
      </c>
      <c r="H22" s="21">
        <f t="shared" si="7"/>
        <v>2.4309288160122939</v>
      </c>
      <c r="I22" s="21">
        <v>35</v>
      </c>
      <c r="J22" s="22">
        <f t="shared" si="2"/>
        <v>49.270907033745061</v>
      </c>
      <c r="K22" s="23">
        <f t="shared" si="8"/>
        <v>1.5801037304079912</v>
      </c>
      <c r="L22" s="23">
        <f t="shared" si="3"/>
        <v>6.9264821058980436E-2</v>
      </c>
      <c r="M22" s="23">
        <f t="shared" si="4"/>
        <v>1.9636230446115659</v>
      </c>
      <c r="N22" s="21">
        <v>49.3</v>
      </c>
      <c r="O22" s="21">
        <v>154</v>
      </c>
      <c r="P22" s="21">
        <f t="shared" si="5"/>
        <v>0.62861439025552079</v>
      </c>
      <c r="Q22" s="23">
        <f t="shared" si="6"/>
        <v>1.2750798990984195E-2</v>
      </c>
      <c r="R22" s="24"/>
    </row>
    <row r="23" spans="1:18" x14ac:dyDescent="0.25">
      <c r="A23" s="19">
        <v>1988</v>
      </c>
      <c r="B23" s="70">
        <v>3.3339999428620404</v>
      </c>
      <c r="C23" s="21">
        <v>8</v>
      </c>
      <c r="D23" s="20">
        <f t="shared" si="0"/>
        <v>3.067279947433077</v>
      </c>
      <c r="E23" s="21">
        <v>9.7539796373462195</v>
      </c>
      <c r="F23" s="21">
        <f t="shared" si="1"/>
        <v>2.7680980859400508</v>
      </c>
      <c r="G23" s="21">
        <v>6</v>
      </c>
      <c r="H23" s="21">
        <f t="shared" si="7"/>
        <v>2.6020122007836477</v>
      </c>
      <c r="I23" s="21">
        <v>35</v>
      </c>
      <c r="J23" s="22">
        <f t="shared" si="2"/>
        <v>49.270907033745061</v>
      </c>
      <c r="K23" s="23">
        <f t="shared" si="8"/>
        <v>1.691307930509371</v>
      </c>
      <c r="L23" s="23">
        <f t="shared" si="3"/>
        <v>7.4139525720958735E-2</v>
      </c>
      <c r="M23" s="23">
        <f t="shared" si="4"/>
        <v>2.1018184844263197</v>
      </c>
      <c r="N23" s="21">
        <v>49.3</v>
      </c>
      <c r="O23" s="21">
        <v>154</v>
      </c>
      <c r="P23" s="21">
        <f t="shared" si="5"/>
        <v>0.67285487845595815</v>
      </c>
      <c r="Q23" s="23">
        <f t="shared" si="6"/>
        <v>1.3648171976794283E-2</v>
      </c>
      <c r="R23" s="24"/>
    </row>
    <row r="24" spans="1:18" x14ac:dyDescent="0.25">
      <c r="A24" s="19">
        <v>1989</v>
      </c>
      <c r="B24" s="70">
        <v>3.2532970542811168</v>
      </c>
      <c r="C24" s="21">
        <v>8</v>
      </c>
      <c r="D24" s="20">
        <f t="shared" si="0"/>
        <v>2.9930332899386274</v>
      </c>
      <c r="E24" s="21">
        <v>9.7539796373462195</v>
      </c>
      <c r="F24" s="21">
        <f t="shared" si="1"/>
        <v>2.7010934322990199</v>
      </c>
      <c r="G24" s="21">
        <v>6</v>
      </c>
      <c r="H24" s="21">
        <f t="shared" si="7"/>
        <v>2.5390278263610786</v>
      </c>
      <c r="I24" s="21">
        <v>35</v>
      </c>
      <c r="J24" s="22">
        <f t="shared" si="2"/>
        <v>49.270907033745061</v>
      </c>
      <c r="K24" s="23">
        <f t="shared" si="8"/>
        <v>1.6503680871347011</v>
      </c>
      <c r="L24" s="23">
        <f t="shared" si="3"/>
        <v>7.2344902449740317E-2</v>
      </c>
      <c r="M24" s="23">
        <f t="shared" si="4"/>
        <v>2.0509418119989129</v>
      </c>
      <c r="N24" s="21">
        <v>49.3</v>
      </c>
      <c r="O24" s="21">
        <v>154</v>
      </c>
      <c r="P24" s="21">
        <f t="shared" si="5"/>
        <v>0.65656773591913253</v>
      </c>
      <c r="Q24" s="23">
        <f t="shared" si="6"/>
        <v>1.3317803974018915E-2</v>
      </c>
      <c r="R24" s="24"/>
    </row>
    <row r="25" spans="1:18" x14ac:dyDescent="0.25">
      <c r="A25" s="19">
        <v>1990</v>
      </c>
      <c r="B25" s="70">
        <v>3.2385020709065611</v>
      </c>
      <c r="C25" s="21">
        <v>8</v>
      </c>
      <c r="D25" s="20">
        <f t="shared" si="0"/>
        <v>2.979421905234036</v>
      </c>
      <c r="E25" s="21">
        <v>9.7539796373462195</v>
      </c>
      <c r="F25" s="21">
        <f t="shared" si="1"/>
        <v>2.6888096992868755</v>
      </c>
      <c r="G25" s="21">
        <v>6</v>
      </c>
      <c r="H25" s="21">
        <f t="shared" si="7"/>
        <v>2.5274811173296632</v>
      </c>
      <c r="I25" s="21">
        <v>35</v>
      </c>
      <c r="J25" s="22">
        <f t="shared" si="2"/>
        <v>49.270907033745047</v>
      </c>
      <c r="K25" s="23">
        <f t="shared" si="8"/>
        <v>1.6428627262642812</v>
      </c>
      <c r="L25" s="23">
        <f t="shared" si="3"/>
        <v>7.2015900329393145E-2</v>
      </c>
      <c r="M25" s="23">
        <f t="shared" si="4"/>
        <v>2.0416147663881308</v>
      </c>
      <c r="N25" s="21">
        <v>49.3</v>
      </c>
      <c r="O25" s="21">
        <v>154</v>
      </c>
      <c r="P25" s="21">
        <f t="shared" si="5"/>
        <v>0.65358187001905743</v>
      </c>
      <c r="Q25" s="23">
        <f t="shared" si="6"/>
        <v>1.3257238742780069E-2</v>
      </c>
      <c r="R25" s="24"/>
    </row>
    <row r="26" spans="1:18" x14ac:dyDescent="0.25">
      <c r="A26" s="25">
        <v>1991</v>
      </c>
      <c r="B26" s="76">
        <v>3.5678894486238284</v>
      </c>
      <c r="C26" s="27">
        <v>8</v>
      </c>
      <c r="D26" s="26">
        <f t="shared" si="0"/>
        <v>3.2824582927339221</v>
      </c>
      <c r="E26" s="27">
        <v>9.7539796373462195</v>
      </c>
      <c r="F26" s="27">
        <f t="shared" si="1"/>
        <v>2.9622879792562729</v>
      </c>
      <c r="G26" s="27">
        <v>6</v>
      </c>
      <c r="H26" s="27">
        <f t="shared" si="7"/>
        <v>2.7845507005008967</v>
      </c>
      <c r="I26" s="27">
        <v>35</v>
      </c>
      <c r="J26" s="28">
        <f t="shared" si="2"/>
        <v>49.270907033745061</v>
      </c>
      <c r="K26" s="29">
        <f t="shared" si="8"/>
        <v>1.8099579553255829</v>
      </c>
      <c r="L26" s="29">
        <f t="shared" si="3"/>
        <v>7.9340622699203639E-2</v>
      </c>
      <c r="M26" s="29">
        <f t="shared" si="4"/>
        <v>2.2492669832110734</v>
      </c>
      <c r="N26" s="27">
        <v>49.3</v>
      </c>
      <c r="O26" s="27">
        <v>154</v>
      </c>
      <c r="P26" s="27">
        <f t="shared" si="5"/>
        <v>0.72005754722276571</v>
      </c>
      <c r="Q26" s="29">
        <f t="shared" si="6"/>
        <v>1.4605629761110867E-2</v>
      </c>
      <c r="R26" s="24"/>
    </row>
    <row r="27" spans="1:18" x14ac:dyDescent="0.25">
      <c r="A27" s="25">
        <v>1992</v>
      </c>
      <c r="B27" s="76">
        <v>3.5860666267020638</v>
      </c>
      <c r="C27" s="27">
        <v>8</v>
      </c>
      <c r="D27" s="26">
        <f t="shared" si="0"/>
        <v>3.2991812965658989</v>
      </c>
      <c r="E27" s="27">
        <v>9.7539796373462195</v>
      </c>
      <c r="F27" s="27">
        <f t="shared" si="1"/>
        <v>2.9773798246997263</v>
      </c>
      <c r="G27" s="27">
        <v>6</v>
      </c>
      <c r="H27" s="27">
        <f t="shared" si="7"/>
        <v>2.7987370352177425</v>
      </c>
      <c r="I27" s="27">
        <v>35</v>
      </c>
      <c r="J27" s="28">
        <f t="shared" si="2"/>
        <v>49.270907033745047</v>
      </c>
      <c r="K27" s="29">
        <f t="shared" si="8"/>
        <v>1.8191790728915327</v>
      </c>
      <c r="L27" s="29">
        <f t="shared" si="3"/>
        <v>7.9744836071957592E-2</v>
      </c>
      <c r="M27" s="29">
        <f t="shared" si="4"/>
        <v>2.2607262302219615</v>
      </c>
      <c r="N27" s="27">
        <v>49.3</v>
      </c>
      <c r="O27" s="27">
        <v>154</v>
      </c>
      <c r="P27" s="27">
        <f t="shared" si="5"/>
        <v>0.72372599448014729</v>
      </c>
      <c r="Q27" s="29">
        <f t="shared" si="6"/>
        <v>1.4680040455986762E-2</v>
      </c>
      <c r="R27" s="24"/>
    </row>
    <row r="28" spans="1:18" x14ac:dyDescent="0.25">
      <c r="A28" s="25">
        <v>1993</v>
      </c>
      <c r="B28" s="76">
        <v>3.6122533668901653</v>
      </c>
      <c r="C28" s="27">
        <v>8</v>
      </c>
      <c r="D28" s="26">
        <f t="shared" si="0"/>
        <v>3.3232730975389519</v>
      </c>
      <c r="E28" s="27">
        <v>9.7539796373462195</v>
      </c>
      <c r="F28" s="27">
        <f t="shared" si="1"/>
        <v>2.9991217163115977</v>
      </c>
      <c r="G28" s="27">
        <v>6</v>
      </c>
      <c r="H28" s="27">
        <f t="shared" si="7"/>
        <v>2.819174413332902</v>
      </c>
      <c r="I28" s="27">
        <v>35</v>
      </c>
      <c r="J28" s="28">
        <f t="shared" si="2"/>
        <v>49.270907033745061</v>
      </c>
      <c r="K28" s="29">
        <f t="shared" si="8"/>
        <v>1.8324633686663863</v>
      </c>
      <c r="L28" s="29">
        <f t="shared" si="3"/>
        <v>8.0327161366197761E-2</v>
      </c>
      <c r="M28" s="29">
        <f t="shared" si="4"/>
        <v>2.2772348611510234</v>
      </c>
      <c r="N28" s="27">
        <v>49.3</v>
      </c>
      <c r="O28" s="27">
        <v>154</v>
      </c>
      <c r="P28" s="27">
        <f t="shared" si="5"/>
        <v>0.72901090035548988</v>
      </c>
      <c r="Q28" s="29">
        <f t="shared" si="6"/>
        <v>1.4787239358123528E-2</v>
      </c>
      <c r="R28" s="24"/>
    </row>
    <row r="29" spans="1:18" x14ac:dyDescent="0.25">
      <c r="A29" s="25">
        <v>1994</v>
      </c>
      <c r="B29" s="76">
        <v>4.042727645424316</v>
      </c>
      <c r="C29" s="27">
        <v>8</v>
      </c>
      <c r="D29" s="26">
        <f t="shared" si="0"/>
        <v>3.7193094337903707</v>
      </c>
      <c r="E29" s="27">
        <v>9.7539796373462195</v>
      </c>
      <c r="F29" s="27">
        <f t="shared" si="1"/>
        <v>3.3565287489685609</v>
      </c>
      <c r="G29" s="27">
        <v>6</v>
      </c>
      <c r="H29" s="27">
        <f t="shared" si="7"/>
        <v>3.1551370240304473</v>
      </c>
      <c r="I29" s="27">
        <v>35</v>
      </c>
      <c r="J29" s="28">
        <f t="shared" si="2"/>
        <v>49.270907033745061</v>
      </c>
      <c r="K29" s="29">
        <f t="shared" si="8"/>
        <v>2.0508390656197908</v>
      </c>
      <c r="L29" s="29">
        <f t="shared" si="3"/>
        <v>8.9899794657305895E-2</v>
      </c>
      <c r="M29" s="29">
        <f t="shared" si="4"/>
        <v>2.5486142286372933</v>
      </c>
      <c r="N29" s="27">
        <v>49.3</v>
      </c>
      <c r="O29" s="27">
        <v>154</v>
      </c>
      <c r="P29" s="27">
        <f t="shared" si="5"/>
        <v>0.81588754202479574</v>
      </c>
      <c r="Q29" s="29">
        <f t="shared" si="6"/>
        <v>1.6549443043099306E-2</v>
      </c>
      <c r="R29" s="24"/>
    </row>
    <row r="30" spans="1:18" x14ac:dyDescent="0.25">
      <c r="A30" s="25">
        <v>1995</v>
      </c>
      <c r="B30" s="76">
        <v>4.1006463908282269</v>
      </c>
      <c r="C30" s="27">
        <v>8</v>
      </c>
      <c r="D30" s="26">
        <f t="shared" si="0"/>
        <v>3.7725946795619687</v>
      </c>
      <c r="E30" s="27">
        <v>9.7539796373462195</v>
      </c>
      <c r="F30" s="27">
        <f t="shared" si="1"/>
        <v>3.4046165627178873</v>
      </c>
      <c r="G30" s="27">
        <v>6</v>
      </c>
      <c r="H30" s="27">
        <f t="shared" si="7"/>
        <v>3.200339568954814</v>
      </c>
      <c r="I30" s="27">
        <v>35</v>
      </c>
      <c r="J30" s="28">
        <f t="shared" si="2"/>
        <v>49.270907033745061</v>
      </c>
      <c r="K30" s="29">
        <f t="shared" si="8"/>
        <v>2.0802207198206291</v>
      </c>
      <c r="L30" s="29">
        <f t="shared" si="3"/>
        <v>9.1187757581178266E-2</v>
      </c>
      <c r="M30" s="29">
        <f t="shared" si="4"/>
        <v>2.585127333547613</v>
      </c>
      <c r="N30" s="27">
        <v>49.3</v>
      </c>
      <c r="O30" s="27">
        <v>154</v>
      </c>
      <c r="P30" s="27">
        <f t="shared" si="5"/>
        <v>0.82757647755777486</v>
      </c>
      <c r="Q30" s="29">
        <f t="shared" si="6"/>
        <v>1.6786541126932553E-2</v>
      </c>
      <c r="R30" s="24"/>
    </row>
    <row r="31" spans="1:18" x14ac:dyDescent="0.25">
      <c r="A31" s="19">
        <v>1996</v>
      </c>
      <c r="B31" s="70">
        <v>4.3159637627147562</v>
      </c>
      <c r="C31" s="21">
        <v>8</v>
      </c>
      <c r="D31" s="20">
        <f t="shared" si="0"/>
        <v>3.9706866616975756</v>
      </c>
      <c r="E31" s="21">
        <v>9.7539796373462195</v>
      </c>
      <c r="F31" s="21">
        <f t="shared" si="1"/>
        <v>3.5833866932527716</v>
      </c>
      <c r="G31" s="21">
        <v>6</v>
      </c>
      <c r="H31" s="21">
        <f t="shared" si="7"/>
        <v>3.3683834916576054</v>
      </c>
      <c r="I31" s="21">
        <v>35</v>
      </c>
      <c r="J31" s="22">
        <f t="shared" si="2"/>
        <v>49.270907033745061</v>
      </c>
      <c r="K31" s="23">
        <f t="shared" si="8"/>
        <v>2.1894492695774437</v>
      </c>
      <c r="L31" s="23">
        <f t="shared" si="3"/>
        <v>9.5975858392435887E-2</v>
      </c>
      <c r="M31" s="23">
        <f t="shared" si="4"/>
        <v>2.720867597496361</v>
      </c>
      <c r="N31" s="21">
        <v>49.3</v>
      </c>
      <c r="O31" s="21">
        <v>154</v>
      </c>
      <c r="P31" s="21">
        <f t="shared" si="5"/>
        <v>0.87103099062708167</v>
      </c>
      <c r="Q31" s="23">
        <f t="shared" si="6"/>
        <v>1.7667971412314031E-2</v>
      </c>
      <c r="R31" s="24"/>
    </row>
    <row r="32" spans="1:18" x14ac:dyDescent="0.25">
      <c r="A32" s="19">
        <v>1997</v>
      </c>
      <c r="B32" s="70">
        <v>4.0963717242187965</v>
      </c>
      <c r="C32" s="21">
        <v>8</v>
      </c>
      <c r="D32" s="20">
        <f t="shared" si="0"/>
        <v>3.7686619862812929</v>
      </c>
      <c r="E32" s="21">
        <v>9.7539796373462195</v>
      </c>
      <c r="F32" s="21">
        <f t="shared" si="1"/>
        <v>3.4010674635390079</v>
      </c>
      <c r="G32" s="21">
        <v>6</v>
      </c>
      <c r="H32" s="21">
        <f t="shared" si="7"/>
        <v>3.1970034157266674</v>
      </c>
      <c r="I32" s="21">
        <v>35</v>
      </c>
      <c r="J32" s="22">
        <f t="shared" si="2"/>
        <v>49.270907033745061</v>
      </c>
      <c r="K32" s="23">
        <f t="shared" si="8"/>
        <v>2.0780522202223337</v>
      </c>
      <c r="L32" s="23">
        <f t="shared" si="3"/>
        <v>9.1092700064540649E-2</v>
      </c>
      <c r="M32" s="23">
        <f t="shared" si="4"/>
        <v>2.5824325004796949</v>
      </c>
      <c r="N32" s="21">
        <v>49.3</v>
      </c>
      <c r="O32" s="21">
        <v>154</v>
      </c>
      <c r="P32" s="21">
        <f t="shared" si="5"/>
        <v>0.82671378099772042</v>
      </c>
      <c r="Q32" s="23">
        <f t="shared" si="6"/>
        <v>1.6769042210907109E-2</v>
      </c>
      <c r="R32" s="24"/>
    </row>
    <row r="33" spans="1:18" x14ac:dyDescent="0.25">
      <c r="A33" s="19">
        <v>1998</v>
      </c>
      <c r="B33" s="70">
        <v>3.9153106495481964</v>
      </c>
      <c r="C33" s="21">
        <v>8</v>
      </c>
      <c r="D33" s="20">
        <f t="shared" si="0"/>
        <v>3.6020857975843406</v>
      </c>
      <c r="E33" s="21">
        <v>9.7539796373462195</v>
      </c>
      <c r="F33" s="21">
        <f t="shared" si="1"/>
        <v>3.2507390823682236</v>
      </c>
      <c r="G33" s="21">
        <v>6</v>
      </c>
      <c r="H33" s="21">
        <f t="shared" si="7"/>
        <v>3.0556947374261303</v>
      </c>
      <c r="I33" s="21">
        <v>35</v>
      </c>
      <c r="J33" s="22">
        <f t="shared" si="2"/>
        <v>49.270907033745061</v>
      </c>
      <c r="K33" s="23">
        <f t="shared" si="8"/>
        <v>1.9862015793269847</v>
      </c>
      <c r="L33" s="23">
        <f t="shared" si="3"/>
        <v>8.7066370600634949E-2</v>
      </c>
      <c r="M33" s="23">
        <f t="shared" si="4"/>
        <v>2.4682880733427002</v>
      </c>
      <c r="N33" s="21">
        <v>49.3</v>
      </c>
      <c r="O33" s="21">
        <v>154</v>
      </c>
      <c r="P33" s="21">
        <f t="shared" si="5"/>
        <v>0.79017274036230589</v>
      </c>
      <c r="Q33" s="23">
        <f t="shared" si="6"/>
        <v>1.6027844632095455E-2</v>
      </c>
      <c r="R33" s="24"/>
    </row>
    <row r="34" spans="1:18" x14ac:dyDescent="0.25">
      <c r="A34" s="19">
        <v>1999</v>
      </c>
      <c r="B34" s="70">
        <v>4.5676791671888157</v>
      </c>
      <c r="C34" s="21">
        <v>8</v>
      </c>
      <c r="D34" s="20">
        <f t="shared" si="0"/>
        <v>4.2022648338137101</v>
      </c>
      <c r="E34" s="21">
        <v>9.7539796373462195</v>
      </c>
      <c r="F34" s="21">
        <f t="shared" si="1"/>
        <v>3.7923767776161599</v>
      </c>
      <c r="G34" s="21">
        <v>6</v>
      </c>
      <c r="H34" s="21">
        <f t="shared" si="7"/>
        <v>3.5648341709591902</v>
      </c>
      <c r="I34" s="21">
        <v>35</v>
      </c>
      <c r="J34" s="22">
        <f t="shared" si="2"/>
        <v>49.270907033745061</v>
      </c>
      <c r="K34" s="23">
        <f t="shared" si="8"/>
        <v>2.3171422111234738</v>
      </c>
      <c r="L34" s="23">
        <f t="shared" si="3"/>
        <v>0.1015733571999331</v>
      </c>
      <c r="M34" s="23">
        <f t="shared" si="4"/>
        <v>2.8795538899395035</v>
      </c>
      <c r="N34" s="21">
        <v>49.3</v>
      </c>
      <c r="O34" s="21">
        <v>154</v>
      </c>
      <c r="P34" s="21">
        <f t="shared" si="5"/>
        <v>0.92183121281829561</v>
      </c>
      <c r="Q34" s="23">
        <f t="shared" si="6"/>
        <v>1.869840188272405E-2</v>
      </c>
      <c r="R34" s="24"/>
    </row>
    <row r="35" spans="1:18" x14ac:dyDescent="0.25">
      <c r="A35" s="19">
        <v>2000</v>
      </c>
      <c r="B35" s="70">
        <v>3.3577613088513916</v>
      </c>
      <c r="C35" s="21">
        <v>8</v>
      </c>
      <c r="D35" s="20">
        <f t="shared" si="0"/>
        <v>3.0891404041432802</v>
      </c>
      <c r="E35" s="21">
        <v>9.7539796373462195</v>
      </c>
      <c r="F35" s="21">
        <f t="shared" si="1"/>
        <v>2.7878262781541099</v>
      </c>
      <c r="G35" s="21">
        <v>6</v>
      </c>
      <c r="H35" s="21">
        <f t="shared" si="7"/>
        <v>2.6205567014648632</v>
      </c>
      <c r="I35" s="21">
        <v>35</v>
      </c>
      <c r="J35" s="22">
        <f t="shared" si="2"/>
        <v>49.270907033745061</v>
      </c>
      <c r="K35" s="23">
        <f t="shared" si="8"/>
        <v>1.7033618559521611</v>
      </c>
      <c r="L35" s="23">
        <f t="shared" si="3"/>
        <v>7.4667916973245416E-2</v>
      </c>
      <c r="M35" s="23">
        <f t="shared" si="4"/>
        <v>2.1167981122330208</v>
      </c>
      <c r="N35" s="21">
        <v>49.3</v>
      </c>
      <c r="O35" s="21">
        <v>154</v>
      </c>
      <c r="P35" s="21">
        <f t="shared" si="5"/>
        <v>0.67765030476031118</v>
      </c>
      <c r="Q35" s="23">
        <f t="shared" si="6"/>
        <v>1.3745442287227409E-2</v>
      </c>
      <c r="R35" s="24"/>
    </row>
    <row r="36" spans="1:18" x14ac:dyDescent="0.25">
      <c r="A36" s="25">
        <v>2001</v>
      </c>
      <c r="B36" s="76">
        <v>3.1597860416743431</v>
      </c>
      <c r="C36" s="27">
        <v>8</v>
      </c>
      <c r="D36" s="26">
        <f t="shared" si="0"/>
        <v>2.9070031583403955</v>
      </c>
      <c r="E36" s="27">
        <v>9.7539796373462195</v>
      </c>
      <c r="F36" s="27">
        <f t="shared" si="1"/>
        <v>2.6234546622188617</v>
      </c>
      <c r="G36" s="27">
        <v>6</v>
      </c>
      <c r="H36" s="27">
        <f t="shared" si="7"/>
        <v>2.4660473824857299</v>
      </c>
      <c r="I36" s="27">
        <v>35</v>
      </c>
      <c r="J36" s="28">
        <f t="shared" si="2"/>
        <v>49.270907033745061</v>
      </c>
      <c r="K36" s="29">
        <f t="shared" si="8"/>
        <v>1.6029307986157244</v>
      </c>
      <c r="L36" s="29">
        <f t="shared" si="3"/>
        <v>7.0265459665346822E-2</v>
      </c>
      <c r="M36" s="29">
        <f t="shared" si="4"/>
        <v>1.9919906487827497</v>
      </c>
      <c r="N36" s="27">
        <v>49.3</v>
      </c>
      <c r="O36" s="27">
        <v>154</v>
      </c>
      <c r="P36" s="27">
        <f t="shared" si="5"/>
        <v>0.63769570769473727</v>
      </c>
      <c r="Q36" s="29">
        <f t="shared" si="6"/>
        <v>1.2935004212874997E-2</v>
      </c>
      <c r="R36" s="24"/>
    </row>
    <row r="37" spans="1:18" x14ac:dyDescent="0.25">
      <c r="A37" s="25">
        <v>2002</v>
      </c>
      <c r="B37" s="76">
        <v>3.768493153766002</v>
      </c>
      <c r="C37" s="27">
        <v>8</v>
      </c>
      <c r="D37" s="26">
        <f t="shared" si="0"/>
        <v>3.467013701464722</v>
      </c>
      <c r="E37" s="27">
        <v>9.7539796373462195</v>
      </c>
      <c r="F37" s="27">
        <f t="shared" si="1"/>
        <v>3.1288418909998494</v>
      </c>
      <c r="G37" s="27">
        <v>6</v>
      </c>
      <c r="H37" s="27">
        <f t="shared" si="7"/>
        <v>2.9411113775398583</v>
      </c>
      <c r="I37" s="27">
        <v>35</v>
      </c>
      <c r="J37" s="28">
        <f t="shared" si="2"/>
        <v>49.270907033745061</v>
      </c>
      <c r="K37" s="29">
        <f t="shared" si="8"/>
        <v>1.9117223954009079</v>
      </c>
      <c r="L37" s="29">
        <f t="shared" si="3"/>
        <v>8.3801529661409663E-2</v>
      </c>
      <c r="M37" s="29">
        <f t="shared" si="4"/>
        <v>2.3757314651361332</v>
      </c>
      <c r="N37" s="27">
        <v>49.3</v>
      </c>
      <c r="O37" s="27">
        <v>154</v>
      </c>
      <c r="P37" s="27">
        <f t="shared" si="5"/>
        <v>0.76054260539747642</v>
      </c>
      <c r="Q37" s="29">
        <f t="shared" si="6"/>
        <v>1.5426827695689177E-2</v>
      </c>
      <c r="R37" s="24"/>
    </row>
    <row r="38" spans="1:18" x14ac:dyDescent="0.25">
      <c r="A38" s="25">
        <v>2003</v>
      </c>
      <c r="B38" s="76">
        <v>4.1143840405218306</v>
      </c>
      <c r="C38" s="27">
        <v>8</v>
      </c>
      <c r="D38" s="26">
        <f t="shared" si="0"/>
        <v>3.7852333172800843</v>
      </c>
      <c r="E38" s="27">
        <v>9.7539796373462195</v>
      </c>
      <c r="F38" s="27">
        <f t="shared" si="1"/>
        <v>3.4160224302865401</v>
      </c>
      <c r="G38" s="27">
        <v>6</v>
      </c>
      <c r="H38" s="27">
        <f t="shared" si="7"/>
        <v>3.2110610844693479</v>
      </c>
      <c r="I38" s="27">
        <v>35</v>
      </c>
      <c r="J38" s="28">
        <f t="shared" si="2"/>
        <v>49.270907033745047</v>
      </c>
      <c r="K38" s="29">
        <f t="shared" si="8"/>
        <v>2.087189704905076</v>
      </c>
      <c r="L38" s="29">
        <f t="shared" si="3"/>
        <v>9.1493247338304703E-2</v>
      </c>
      <c r="M38" s="29">
        <f t="shared" ref="M38:M43" si="9">+L38*28.3495</f>
        <v>2.5937878154172691</v>
      </c>
      <c r="N38" s="27">
        <v>49.3</v>
      </c>
      <c r="O38" s="27">
        <v>154</v>
      </c>
      <c r="P38" s="27">
        <f t="shared" si="5"/>
        <v>0.83034895649396978</v>
      </c>
      <c r="Q38" s="29">
        <f t="shared" si="6"/>
        <v>1.6842778022190058E-2</v>
      </c>
      <c r="R38" s="24"/>
    </row>
    <row r="39" spans="1:18" x14ac:dyDescent="0.25">
      <c r="A39" s="25">
        <v>2004</v>
      </c>
      <c r="B39" s="76">
        <v>4.2550957081720489</v>
      </c>
      <c r="C39" s="27">
        <v>8</v>
      </c>
      <c r="D39" s="26">
        <f t="shared" si="0"/>
        <v>3.9146880515182847</v>
      </c>
      <c r="E39" s="27">
        <v>9.7539796373462195</v>
      </c>
      <c r="F39" s="27">
        <f t="shared" si="1"/>
        <v>3.5328501761075657</v>
      </c>
      <c r="G39" s="27">
        <v>6</v>
      </c>
      <c r="H39" s="27">
        <f t="shared" si="7"/>
        <v>3.3208791655411116</v>
      </c>
      <c r="I39" s="27">
        <v>35</v>
      </c>
      <c r="J39" s="28">
        <f t="shared" si="2"/>
        <v>49.270907033745061</v>
      </c>
      <c r="K39" s="29">
        <f t="shared" si="8"/>
        <v>2.1585714576017225</v>
      </c>
      <c r="L39" s="29">
        <f t="shared" si="3"/>
        <v>9.4622310470212495E-2</v>
      </c>
      <c r="M39" s="29">
        <f t="shared" si="9"/>
        <v>2.6824951906752892</v>
      </c>
      <c r="N39" s="27">
        <v>49.3</v>
      </c>
      <c r="O39" s="27">
        <v>154</v>
      </c>
      <c r="P39" s="27">
        <f t="shared" si="5"/>
        <v>0.85874683701488153</v>
      </c>
      <c r="Q39" s="29">
        <f t="shared" si="6"/>
        <v>1.741879993944993E-2</v>
      </c>
      <c r="R39" s="24"/>
    </row>
    <row r="40" spans="1:18" x14ac:dyDescent="0.25">
      <c r="A40" s="25">
        <v>2005</v>
      </c>
      <c r="B40" s="76">
        <v>3.8668394919498894</v>
      </c>
      <c r="C40" s="27">
        <v>8</v>
      </c>
      <c r="D40" s="26">
        <f t="shared" si="0"/>
        <v>3.5574923325938981</v>
      </c>
      <c r="E40" s="27">
        <v>9.7539796373462195</v>
      </c>
      <c r="F40" s="27">
        <f t="shared" si="1"/>
        <v>3.2104952548725363</v>
      </c>
      <c r="G40" s="27">
        <v>6</v>
      </c>
      <c r="H40" s="27">
        <f t="shared" si="7"/>
        <v>3.0178655395801841</v>
      </c>
      <c r="I40" s="27">
        <v>35</v>
      </c>
      <c r="J40" s="28">
        <f t="shared" si="2"/>
        <v>49.270907033745061</v>
      </c>
      <c r="K40" s="29">
        <f t="shared" si="8"/>
        <v>1.9616126007271197</v>
      </c>
      <c r="L40" s="29">
        <f t="shared" si="3"/>
        <v>8.5988497566120314E-2</v>
      </c>
      <c r="M40" s="29">
        <f t="shared" si="9"/>
        <v>2.437730911750728</v>
      </c>
      <c r="N40" s="27">
        <v>49.3</v>
      </c>
      <c r="O40" s="27">
        <v>154</v>
      </c>
      <c r="P40" s="27">
        <f t="shared" si="5"/>
        <v>0.78039048019033042</v>
      </c>
      <c r="Q40" s="29">
        <f t="shared" si="6"/>
        <v>1.5829421504874857E-2</v>
      </c>
      <c r="R40" s="24"/>
    </row>
    <row r="41" spans="1:18" x14ac:dyDescent="0.25">
      <c r="A41" s="19">
        <v>2006</v>
      </c>
      <c r="B41" s="70">
        <v>3.929060701767324</v>
      </c>
      <c r="C41" s="21">
        <v>8</v>
      </c>
      <c r="D41" s="20">
        <f t="shared" si="0"/>
        <v>3.6147358456259382</v>
      </c>
      <c r="E41" s="21">
        <v>9.7539796373462195</v>
      </c>
      <c r="F41" s="21">
        <f t="shared" si="1"/>
        <v>3.2621552472997295</v>
      </c>
      <c r="G41" s="21">
        <v>6</v>
      </c>
      <c r="H41" s="21">
        <f t="shared" si="7"/>
        <v>3.0664259324617458</v>
      </c>
      <c r="I41" s="21">
        <v>35</v>
      </c>
      <c r="J41" s="22">
        <f t="shared" si="2"/>
        <v>49.270907033745047</v>
      </c>
      <c r="K41" s="23">
        <f t="shared" si="8"/>
        <v>1.9931768561001348</v>
      </c>
      <c r="L41" s="23">
        <f t="shared" si="3"/>
        <v>8.7372136157814126E-2</v>
      </c>
      <c r="M41" s="23">
        <f t="shared" si="9"/>
        <v>2.4769563740059515</v>
      </c>
      <c r="N41" s="21">
        <v>49.3</v>
      </c>
      <c r="O41" s="21">
        <v>154</v>
      </c>
      <c r="P41" s="21">
        <f t="shared" si="5"/>
        <v>0.79294772232787913</v>
      </c>
      <c r="Q41" s="23">
        <f t="shared" si="6"/>
        <v>1.6084132298739943E-2</v>
      </c>
      <c r="R41" s="24"/>
    </row>
    <row r="42" spans="1:18" x14ac:dyDescent="0.25">
      <c r="A42" s="19">
        <v>2007</v>
      </c>
      <c r="B42" s="70">
        <v>4.0813092566610649</v>
      </c>
      <c r="C42" s="21">
        <v>8</v>
      </c>
      <c r="D42" s="20">
        <f t="shared" si="0"/>
        <v>3.7548045161281798</v>
      </c>
      <c r="E42" s="21">
        <v>10.645185064340749</v>
      </c>
      <c r="F42" s="21">
        <f t="shared" si="1"/>
        <v>3.355098626582111</v>
      </c>
      <c r="G42" s="21">
        <v>6</v>
      </c>
      <c r="H42" s="21">
        <f t="shared" si="7"/>
        <v>3.1537927089871842</v>
      </c>
      <c r="I42" s="21">
        <v>35</v>
      </c>
      <c r="J42" s="22">
        <f t="shared" si="2"/>
        <v>49.77187142836722</v>
      </c>
      <c r="K42" s="23">
        <f t="shared" si="8"/>
        <v>2.0499652608416699</v>
      </c>
      <c r="L42" s="23">
        <f t="shared" si="3"/>
        <v>8.9861490886210191E-2</v>
      </c>
      <c r="M42" s="23">
        <f t="shared" si="9"/>
        <v>2.5475283358786158</v>
      </c>
      <c r="N42" s="21">
        <v>49.3</v>
      </c>
      <c r="O42" s="21">
        <v>154</v>
      </c>
      <c r="P42" s="21">
        <f t="shared" si="5"/>
        <v>0.81553991531698533</v>
      </c>
      <c r="Q42" s="23">
        <f t="shared" si="6"/>
        <v>1.6542391791419583E-2</v>
      </c>
      <c r="R42" s="24"/>
    </row>
    <row r="43" spans="1:18" x14ac:dyDescent="0.25">
      <c r="A43" s="19">
        <v>2008</v>
      </c>
      <c r="B43" s="70">
        <v>4.1030761607202235</v>
      </c>
      <c r="C43" s="21">
        <v>8</v>
      </c>
      <c r="D43" s="20">
        <f t="shared" si="0"/>
        <v>3.7748300678626054</v>
      </c>
      <c r="E43" s="21">
        <v>11.536390491335279</v>
      </c>
      <c r="F43" s="21">
        <f t="shared" si="1"/>
        <v>3.3393509308496387</v>
      </c>
      <c r="G43" s="21">
        <v>6</v>
      </c>
      <c r="H43" s="21">
        <f t="shared" si="7"/>
        <v>3.1389898749986602</v>
      </c>
      <c r="I43" s="21">
        <v>35</v>
      </c>
      <c r="J43" s="22">
        <f t="shared" si="2"/>
        <v>50.272835822989393</v>
      </c>
      <c r="K43" s="23">
        <f t="shared" si="8"/>
        <v>2.0403434187491292</v>
      </c>
      <c r="L43" s="23">
        <f t="shared" si="3"/>
        <v>8.943971150681114E-2</v>
      </c>
      <c r="M43" s="23">
        <f t="shared" si="9"/>
        <v>2.5355711013623425</v>
      </c>
      <c r="N43" s="21">
        <v>49.3</v>
      </c>
      <c r="O43" s="21">
        <v>154</v>
      </c>
      <c r="P43" s="21">
        <f t="shared" si="5"/>
        <v>0.81171204738417846</v>
      </c>
      <c r="Q43" s="23">
        <f t="shared" si="6"/>
        <v>1.6464747411443784E-2</v>
      </c>
      <c r="R43" s="24"/>
    </row>
    <row r="44" spans="1:18" x14ac:dyDescent="0.25">
      <c r="A44" s="19">
        <v>2009</v>
      </c>
      <c r="B44" s="70">
        <v>4.8236644134031401</v>
      </c>
      <c r="C44" s="21">
        <v>8</v>
      </c>
      <c r="D44" s="20">
        <f t="shared" si="0"/>
        <v>4.437771260330889</v>
      </c>
      <c r="E44" s="21">
        <v>12.427595918329809</v>
      </c>
      <c r="F44" s="21">
        <f t="shared" si="1"/>
        <v>3.886262980317194</v>
      </c>
      <c r="G44" s="21">
        <v>6</v>
      </c>
      <c r="H44" s="21">
        <f t="shared" si="7"/>
        <v>3.6530872014981624</v>
      </c>
      <c r="I44" s="21">
        <v>35</v>
      </c>
      <c r="J44" s="22">
        <f t="shared" si="2"/>
        <v>50.773800217611551</v>
      </c>
      <c r="K44" s="23">
        <f t="shared" si="8"/>
        <v>2.3745066809738056</v>
      </c>
      <c r="L44" s="23">
        <f t="shared" si="3"/>
        <v>0.10408796409748189</v>
      </c>
      <c r="M44" s="23">
        <f t="shared" ref="M44:M49" si="10">+L44*28.3495</f>
        <v>2.9508417381815626</v>
      </c>
      <c r="N44" s="21">
        <v>49.3</v>
      </c>
      <c r="O44" s="21">
        <v>154</v>
      </c>
      <c r="P44" s="21">
        <f t="shared" si="5"/>
        <v>0.94465258241786376</v>
      </c>
      <c r="Q44" s="23">
        <f t="shared" si="6"/>
        <v>1.9161309988191964E-2</v>
      </c>
      <c r="R44" s="24"/>
    </row>
    <row r="45" spans="1:18" x14ac:dyDescent="0.25">
      <c r="A45" s="19">
        <v>2010</v>
      </c>
      <c r="B45" s="70">
        <v>5.0057316771136593</v>
      </c>
      <c r="C45" s="21">
        <v>8</v>
      </c>
      <c r="D45" s="20">
        <f t="shared" si="0"/>
        <v>4.6052731429445668</v>
      </c>
      <c r="E45" s="21">
        <v>13.318801345324339</v>
      </c>
      <c r="F45" s="21">
        <f t="shared" si="1"/>
        <v>3.9919059616262054</v>
      </c>
      <c r="G45" s="21">
        <v>6</v>
      </c>
      <c r="H45" s="21">
        <f t="shared" si="7"/>
        <v>3.7523916039286331</v>
      </c>
      <c r="I45" s="21">
        <v>35</v>
      </c>
      <c r="J45" s="22">
        <f t="shared" si="2"/>
        <v>51.274764612233717</v>
      </c>
      <c r="K45" s="23">
        <f t="shared" si="8"/>
        <v>2.4390545425536114</v>
      </c>
      <c r="L45" s="23">
        <f t="shared" si="3"/>
        <v>0.10691745939961037</v>
      </c>
      <c r="M45" s="23">
        <f t="shared" si="10"/>
        <v>3.0310565152492539</v>
      </c>
      <c r="N45" s="21">
        <v>49.3</v>
      </c>
      <c r="O45" s="21">
        <v>154</v>
      </c>
      <c r="P45" s="21">
        <f t="shared" si="5"/>
        <v>0.97033172858304029</v>
      </c>
      <c r="Q45" s="23">
        <f t="shared" si="6"/>
        <v>1.9682185163956194E-2</v>
      </c>
      <c r="R45" s="24"/>
    </row>
    <row r="46" spans="1:18" x14ac:dyDescent="0.25">
      <c r="A46" s="31">
        <v>2011</v>
      </c>
      <c r="B46" s="80">
        <v>5.0323866373007071</v>
      </c>
      <c r="C46" s="32">
        <v>8</v>
      </c>
      <c r="D46" s="33">
        <f t="shared" si="0"/>
        <v>4.6297957063166502</v>
      </c>
      <c r="E46" s="27">
        <v>14.210006772318868</v>
      </c>
      <c r="F46" s="32">
        <f t="shared" si="1"/>
        <v>3.971901422904526</v>
      </c>
      <c r="G46" s="32">
        <v>6</v>
      </c>
      <c r="H46" s="27">
        <f t="shared" si="7"/>
        <v>3.7335873375302544</v>
      </c>
      <c r="I46" s="32">
        <v>35</v>
      </c>
      <c r="J46" s="34">
        <f t="shared" si="2"/>
        <v>51.775729006855883</v>
      </c>
      <c r="K46" s="29">
        <f t="shared" si="8"/>
        <v>2.4268317693946653</v>
      </c>
      <c r="L46" s="35">
        <f t="shared" si="3"/>
        <v>0.10638166660360177</v>
      </c>
      <c r="M46" s="35">
        <f t="shared" si="10"/>
        <v>3.015867057378808</v>
      </c>
      <c r="N46" s="27">
        <v>49.3</v>
      </c>
      <c r="O46" s="27">
        <v>154</v>
      </c>
      <c r="P46" s="32">
        <f t="shared" si="5"/>
        <v>0.96546912940763141</v>
      </c>
      <c r="Q46" s="35">
        <f t="shared" si="6"/>
        <v>1.9583552320641611E-2</v>
      </c>
      <c r="R46" s="24"/>
    </row>
    <row r="47" spans="1:18" x14ac:dyDescent="0.25">
      <c r="A47" s="25">
        <v>2012</v>
      </c>
      <c r="B47" s="76">
        <v>5.6163561834096196</v>
      </c>
      <c r="C47" s="27">
        <v>8</v>
      </c>
      <c r="D47" s="26">
        <f t="shared" ref="D47:D56" si="11">+B47-B47*(C47/100)</f>
        <v>5.1670476887368499</v>
      </c>
      <c r="E47" s="27">
        <v>14.210006772318868</v>
      </c>
      <c r="F47" s="27">
        <f t="shared" ref="F47:F56" si="12">+(D47-D47*(E47)/100)</f>
        <v>4.4328098622383978</v>
      </c>
      <c r="G47" s="27">
        <v>6</v>
      </c>
      <c r="H47" s="27">
        <f t="shared" si="7"/>
        <v>4.1668412705040936</v>
      </c>
      <c r="I47" s="27">
        <v>35</v>
      </c>
      <c r="J47" s="28">
        <f t="shared" ref="J47:J56" si="13">100-(K47/B47*100)</f>
        <v>51.77572900685589</v>
      </c>
      <c r="K47" s="29">
        <f t="shared" si="8"/>
        <v>2.7084468258276608</v>
      </c>
      <c r="L47" s="29">
        <f t="shared" ref="L47:L53" si="14">+(K47/365)*16</f>
        <v>0.11872643620066459</v>
      </c>
      <c r="M47" s="29">
        <f t="shared" si="10"/>
        <v>3.3658351030707405</v>
      </c>
      <c r="N47" s="27">
        <v>49.3</v>
      </c>
      <c r="O47" s="27">
        <v>154</v>
      </c>
      <c r="P47" s="27">
        <f t="shared" ref="P47:P56" si="15">+Q47*N47</f>
        <v>1.0775043544245941</v>
      </c>
      <c r="Q47" s="29">
        <f t="shared" ref="Q47:Q56" si="16">+M47/O47</f>
        <v>2.1856072097861952E-2</v>
      </c>
      <c r="R47" s="24"/>
    </row>
    <row r="48" spans="1:18" x14ac:dyDescent="0.25">
      <c r="A48" s="25">
        <v>2013</v>
      </c>
      <c r="B48" s="76">
        <v>5.6256106873105818</v>
      </c>
      <c r="C48" s="27">
        <v>8</v>
      </c>
      <c r="D48" s="26">
        <f t="shared" si="11"/>
        <v>5.1755618323257355</v>
      </c>
      <c r="E48" s="27">
        <v>14.210006772318868</v>
      </c>
      <c r="F48" s="27">
        <f t="shared" si="12"/>
        <v>4.4401141454466977</v>
      </c>
      <c r="G48" s="27">
        <v>6</v>
      </c>
      <c r="H48" s="27">
        <f t="shared" si="7"/>
        <v>4.173707296719896</v>
      </c>
      <c r="I48" s="27">
        <v>35</v>
      </c>
      <c r="J48" s="28">
        <f t="shared" si="13"/>
        <v>51.775729006855883</v>
      </c>
      <c r="K48" s="29">
        <f t="shared" si="8"/>
        <v>2.7129097428679323</v>
      </c>
      <c r="L48" s="29">
        <f t="shared" si="14"/>
        <v>0.11892207092023813</v>
      </c>
      <c r="M48" s="29">
        <f t="shared" si="10"/>
        <v>3.3713812495532904</v>
      </c>
      <c r="N48" s="27">
        <v>49.3</v>
      </c>
      <c r="O48" s="27">
        <v>154</v>
      </c>
      <c r="P48" s="27">
        <f t="shared" si="15"/>
        <v>1.079279841577774</v>
      </c>
      <c r="Q48" s="29">
        <f t="shared" si="16"/>
        <v>2.1892086036060326E-2</v>
      </c>
      <c r="R48" s="24"/>
    </row>
    <row r="49" spans="1:18" x14ac:dyDescent="0.25">
      <c r="A49" s="25">
        <v>2014</v>
      </c>
      <c r="B49" s="76">
        <v>5.6930418089720272</v>
      </c>
      <c r="C49" s="27">
        <v>8</v>
      </c>
      <c r="D49" s="26">
        <f t="shared" si="11"/>
        <v>5.2375984642542655</v>
      </c>
      <c r="E49" s="27">
        <v>14.210006772318868</v>
      </c>
      <c r="F49" s="27">
        <f t="shared" si="12"/>
        <v>4.493335367776865</v>
      </c>
      <c r="G49" s="27">
        <v>6</v>
      </c>
      <c r="H49" s="27">
        <f t="shared" si="7"/>
        <v>4.2237352457102535</v>
      </c>
      <c r="I49" s="27">
        <v>35</v>
      </c>
      <c r="J49" s="28">
        <f t="shared" si="13"/>
        <v>51.775729006855876</v>
      </c>
      <c r="K49" s="29">
        <f t="shared" si="8"/>
        <v>2.7454279097116649</v>
      </c>
      <c r="L49" s="29">
        <f t="shared" si="14"/>
        <v>0.12034752480927846</v>
      </c>
      <c r="M49" s="29">
        <f t="shared" si="10"/>
        <v>3.4117921545806396</v>
      </c>
      <c r="N49" s="27">
        <v>49.3</v>
      </c>
      <c r="O49" s="27">
        <v>154</v>
      </c>
      <c r="P49" s="27">
        <f t="shared" si="15"/>
        <v>1.0922165793560099</v>
      </c>
      <c r="Q49" s="29">
        <f t="shared" si="16"/>
        <v>2.2154494510263894E-2</v>
      </c>
      <c r="R49" s="24"/>
    </row>
    <row r="50" spans="1:18" x14ac:dyDescent="0.25">
      <c r="A50" s="31">
        <v>2015</v>
      </c>
      <c r="B50" s="80">
        <v>5.4618138799664733</v>
      </c>
      <c r="C50" s="32">
        <v>8</v>
      </c>
      <c r="D50" s="33">
        <f t="shared" si="11"/>
        <v>5.0248687695691556</v>
      </c>
      <c r="E50" s="32">
        <v>14.210006772318868</v>
      </c>
      <c r="F50" s="32">
        <f t="shared" si="12"/>
        <v>4.3108345771132424</v>
      </c>
      <c r="G50" s="32">
        <v>6</v>
      </c>
      <c r="H50" s="32">
        <f t="shared" si="7"/>
        <v>4.0521845024864476</v>
      </c>
      <c r="I50" s="32">
        <v>35</v>
      </c>
      <c r="J50" s="34">
        <f t="shared" si="13"/>
        <v>51.775729006855883</v>
      </c>
      <c r="K50" s="35">
        <f t="shared" si="8"/>
        <v>2.633919926616191</v>
      </c>
      <c r="L50" s="35">
        <f t="shared" si="14"/>
        <v>0.11545950363249056</v>
      </c>
      <c r="M50" s="35">
        <f>+L50*28.3495</f>
        <v>3.2732191982292913</v>
      </c>
      <c r="N50" s="32">
        <v>49.3</v>
      </c>
      <c r="O50" s="32">
        <v>154</v>
      </c>
      <c r="P50" s="32">
        <f t="shared" si="15"/>
        <v>1.0478552368357406</v>
      </c>
      <c r="Q50" s="35">
        <f t="shared" si="16"/>
        <v>2.125467011837202E-2</v>
      </c>
      <c r="R50" s="24"/>
    </row>
    <row r="51" spans="1:18" x14ac:dyDescent="0.25">
      <c r="A51" s="36">
        <v>2016</v>
      </c>
      <c r="B51" s="83">
        <v>5.7524782739029128</v>
      </c>
      <c r="C51" s="38">
        <v>8</v>
      </c>
      <c r="D51" s="37">
        <f t="shared" si="11"/>
        <v>5.2922800119906794</v>
      </c>
      <c r="E51" s="38">
        <v>14.210006772318868</v>
      </c>
      <c r="F51" s="38">
        <f t="shared" si="12"/>
        <v>4.5402466638767258</v>
      </c>
      <c r="G51" s="38">
        <v>6</v>
      </c>
      <c r="H51" s="38">
        <f t="shared" si="7"/>
        <v>4.2678318640441226</v>
      </c>
      <c r="I51" s="38">
        <v>35</v>
      </c>
      <c r="J51" s="39">
        <f t="shared" si="13"/>
        <v>51.775729006855883</v>
      </c>
      <c r="K51" s="40">
        <f t="shared" si="8"/>
        <v>2.7740907116286797</v>
      </c>
      <c r="L51" s="40">
        <f t="shared" si="14"/>
        <v>0.1216039764001613</v>
      </c>
      <c r="M51" s="40">
        <f>+L51*28.3495</f>
        <v>3.4474119289563725</v>
      </c>
      <c r="N51" s="38">
        <v>49.3</v>
      </c>
      <c r="O51" s="38">
        <v>154</v>
      </c>
      <c r="P51" s="38">
        <f t="shared" si="15"/>
        <v>1.1036195331009684</v>
      </c>
      <c r="Q51" s="40">
        <f t="shared" si="16"/>
        <v>2.238579174646995E-2</v>
      </c>
      <c r="R51" s="24"/>
    </row>
    <row r="52" spans="1:18" x14ac:dyDescent="0.25">
      <c r="A52" s="41">
        <v>2017</v>
      </c>
      <c r="B52" s="86">
        <v>5.9380377671963833</v>
      </c>
      <c r="C52" s="43">
        <v>8</v>
      </c>
      <c r="D52" s="42">
        <f t="shared" si="11"/>
        <v>5.4629947458206729</v>
      </c>
      <c r="E52" s="43">
        <v>14.2100067723189</v>
      </c>
      <c r="F52" s="43">
        <f t="shared" si="12"/>
        <v>4.6867028224681295</v>
      </c>
      <c r="G52" s="43">
        <v>6</v>
      </c>
      <c r="H52" s="43">
        <f>F52-(F52*G52/100)</f>
        <v>4.4055006531200416</v>
      </c>
      <c r="I52" s="43">
        <v>35</v>
      </c>
      <c r="J52" s="45">
        <f t="shared" si="13"/>
        <v>51.775729006855904</v>
      </c>
      <c r="K52" s="47">
        <f>+H52-H52*I52/100</f>
        <v>2.8635754245280269</v>
      </c>
      <c r="L52" s="47">
        <f t="shared" si="14"/>
        <v>0.12552659395191351</v>
      </c>
      <c r="M52" s="47">
        <f>+L52*28.3495</f>
        <v>3.5586161752397718</v>
      </c>
      <c r="N52" s="43">
        <v>49.3</v>
      </c>
      <c r="O52" s="43">
        <v>154</v>
      </c>
      <c r="P52" s="43">
        <f t="shared" si="15"/>
        <v>1.1392193340215633</v>
      </c>
      <c r="Q52" s="47">
        <f t="shared" si="16"/>
        <v>2.3107897241816701E-2</v>
      </c>
      <c r="R52" s="24"/>
    </row>
    <row r="53" spans="1:18" x14ac:dyDescent="0.25">
      <c r="A53" s="41">
        <v>2018</v>
      </c>
      <c r="B53" s="86">
        <v>6.3242788235268499</v>
      </c>
      <c r="C53" s="43">
        <v>8</v>
      </c>
      <c r="D53" s="42">
        <f t="shared" si="11"/>
        <v>5.8183365176447017</v>
      </c>
      <c r="E53" s="43">
        <v>14.2100067723189</v>
      </c>
      <c r="F53" s="43">
        <f t="shared" si="12"/>
        <v>4.9915505044510855</v>
      </c>
      <c r="G53" s="43">
        <v>6</v>
      </c>
      <c r="H53" s="43">
        <f>F53-(F53*G53/100)</f>
        <v>4.6920574741840202</v>
      </c>
      <c r="I53" s="43">
        <v>35</v>
      </c>
      <c r="J53" s="45">
        <f t="shared" si="13"/>
        <v>51.775729006855912</v>
      </c>
      <c r="K53" s="47">
        <f>+H53-H53*I53/100</f>
        <v>3.0498373582196132</v>
      </c>
      <c r="L53" s="47">
        <f t="shared" si="14"/>
        <v>0.13369150063428442</v>
      </c>
      <c r="M53" s="47">
        <f>+L53*28.3495</f>
        <v>3.7900871972316459</v>
      </c>
      <c r="N53" s="43">
        <v>49.3</v>
      </c>
      <c r="O53" s="43">
        <v>154</v>
      </c>
      <c r="P53" s="43">
        <f t="shared" si="15"/>
        <v>1.2133201222306502</v>
      </c>
      <c r="Q53" s="47">
        <f t="shared" si="16"/>
        <v>2.4610955826179517E-2</v>
      </c>
      <c r="R53" s="24"/>
    </row>
    <row r="54" spans="1:18" ht="13.2" customHeight="1" x14ac:dyDescent="0.25">
      <c r="A54" s="41">
        <v>2019</v>
      </c>
      <c r="B54" s="86">
        <v>6.0061964501588943</v>
      </c>
      <c r="C54" s="43">
        <v>8</v>
      </c>
      <c r="D54" s="42">
        <f t="shared" si="11"/>
        <v>5.5257007341461826</v>
      </c>
      <c r="E54" s="43">
        <v>14.2100067723189</v>
      </c>
      <c r="F54" s="43">
        <f t="shared" si="12"/>
        <v>4.740498285605935</v>
      </c>
      <c r="G54" s="43">
        <v>6</v>
      </c>
      <c r="H54" s="43">
        <f>F54-(F54*G54/100)</f>
        <v>4.4560683884695784</v>
      </c>
      <c r="I54" s="43">
        <v>35</v>
      </c>
      <c r="J54" s="45">
        <f t="shared" si="13"/>
        <v>51.775729006855904</v>
      </c>
      <c r="K54" s="47">
        <f>+H54-H54*I54/100</f>
        <v>2.896444452505226</v>
      </c>
      <c r="L54" s="47">
        <f>+(K54/365)*16</f>
        <v>0.12696742805502362</v>
      </c>
      <c r="M54" s="47">
        <f>+L54*28.3495</f>
        <v>3.5994631016458918</v>
      </c>
      <c r="N54" s="43">
        <v>49.3</v>
      </c>
      <c r="O54" s="43">
        <v>154</v>
      </c>
      <c r="P54" s="43">
        <f t="shared" si="15"/>
        <v>1.1522956552671588</v>
      </c>
      <c r="Q54" s="47">
        <f t="shared" si="16"/>
        <v>2.3373137023674623E-2</v>
      </c>
    </row>
    <row r="55" spans="1:18" ht="13.2" customHeight="1" x14ac:dyDescent="0.25">
      <c r="A55" s="41">
        <v>2020</v>
      </c>
      <c r="B55" s="86">
        <v>7.1337185259467057</v>
      </c>
      <c r="C55" s="43">
        <v>8</v>
      </c>
      <c r="D55" s="42">
        <f t="shared" si="11"/>
        <v>6.5630210438709691</v>
      </c>
      <c r="E55" s="43">
        <v>14.2100067723189</v>
      </c>
      <c r="F55" s="43">
        <f t="shared" si="12"/>
        <v>5.6304153090681899</v>
      </c>
      <c r="G55" s="43">
        <v>6</v>
      </c>
      <c r="H55" s="43">
        <f t="shared" ref="H55:H56" si="17">F55-(F55*G55/100)</f>
        <v>5.292590390524099</v>
      </c>
      <c r="I55" s="43">
        <v>35</v>
      </c>
      <c r="J55" s="45">
        <f t="shared" si="13"/>
        <v>51.775729006855897</v>
      </c>
      <c r="K55" s="47">
        <f t="shared" ref="K55:K56" si="18">+H55-H55*I55/100</f>
        <v>3.4401837538406643</v>
      </c>
      <c r="L55" s="47">
        <f t="shared" ref="L55:L56" si="19">+(K55/365)*16</f>
        <v>0.15080257551082366</v>
      </c>
      <c r="M55" s="47">
        <f t="shared" ref="M55:M56" si="20">+L55*28.3495</f>
        <v>4.2751776144440949</v>
      </c>
      <c r="N55" s="43">
        <v>49.3</v>
      </c>
      <c r="O55" s="43">
        <v>154</v>
      </c>
      <c r="P55" s="43">
        <f t="shared" si="15"/>
        <v>1.368612054494116</v>
      </c>
      <c r="Q55" s="47">
        <f t="shared" si="16"/>
        <v>2.7760893600286329E-2</v>
      </c>
    </row>
    <row r="56" spans="1:18" ht="13.8" customHeight="1" thickBot="1" x14ac:dyDescent="0.3">
      <c r="A56" s="155">
        <v>2021</v>
      </c>
      <c r="B56" s="162">
        <v>7.2995764432407251</v>
      </c>
      <c r="C56" s="145">
        <v>8</v>
      </c>
      <c r="D56" s="133">
        <f t="shared" si="11"/>
        <v>6.7156103277814667</v>
      </c>
      <c r="E56" s="145">
        <v>14.2100067723189</v>
      </c>
      <c r="F56" s="134">
        <f t="shared" si="12"/>
        <v>5.7613216454011731</v>
      </c>
      <c r="G56" s="145">
        <v>6</v>
      </c>
      <c r="H56" s="134">
        <f t="shared" si="17"/>
        <v>5.4156423466771031</v>
      </c>
      <c r="I56" s="145">
        <v>35</v>
      </c>
      <c r="J56" s="135">
        <f t="shared" si="13"/>
        <v>51.775729006855897</v>
      </c>
      <c r="K56" s="136">
        <f t="shared" si="18"/>
        <v>3.520167525340117</v>
      </c>
      <c r="L56" s="136">
        <f t="shared" si="19"/>
        <v>0.15430871343956679</v>
      </c>
      <c r="M56" s="136">
        <f t="shared" si="20"/>
        <v>4.3745748716549988</v>
      </c>
      <c r="N56" s="145">
        <v>49.3</v>
      </c>
      <c r="O56" s="134">
        <v>154</v>
      </c>
      <c r="P56" s="134">
        <f t="shared" si="15"/>
        <v>1.4004320855363079</v>
      </c>
      <c r="Q56" s="136">
        <f t="shared" si="16"/>
        <v>2.8406330335422069E-2</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197</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132</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13.485359811169852</v>
      </c>
      <c r="C5" s="21">
        <v>10</v>
      </c>
      <c r="D5" s="20">
        <f t="shared" ref="D5:D46" si="0">+B5-B5*(C5/100)</f>
        <v>12.136823830052867</v>
      </c>
      <c r="E5" s="21">
        <v>16.777334931261265</v>
      </c>
      <c r="F5" s="21">
        <f t="shared" ref="F5:F46" si="1">+(D5-D5*(E5)/100)</f>
        <v>10.100588246067765</v>
      </c>
      <c r="G5" s="21">
        <v>48</v>
      </c>
      <c r="H5" s="21">
        <f>F5-(F5*G5/100)</f>
        <v>5.252305887955238</v>
      </c>
      <c r="I5" s="21">
        <v>13</v>
      </c>
      <c r="J5" s="22">
        <f t="shared" ref="J5:J46" si="2">100-(K5/B5*100)</f>
        <v>66.115059690612341</v>
      </c>
      <c r="K5" s="23">
        <f>+H5-H5*I5/100</f>
        <v>4.5695061225210569</v>
      </c>
      <c r="L5" s="23">
        <f t="shared" ref="L5:L46" si="3">+(K5/365)*16</f>
        <v>0.20030711769955317</v>
      </c>
      <c r="M5" s="23">
        <f t="shared" ref="M5:M37" si="4">+L5*28.3495</f>
        <v>5.6786066332234828</v>
      </c>
      <c r="N5" s="21">
        <v>46</v>
      </c>
      <c r="O5" s="21">
        <v>153</v>
      </c>
      <c r="P5" s="21">
        <f t="shared" ref="P5:P46" si="5">+Q5*N5</f>
        <v>1.7072934975704588</v>
      </c>
      <c r="Q5" s="23">
        <f t="shared" ref="Q5:Q46" si="6">+M5/O5</f>
        <v>3.711507603414041E-2</v>
      </c>
      <c r="R5" s="24"/>
    </row>
    <row r="6" spans="1:22" x14ac:dyDescent="0.25">
      <c r="A6" s="25">
        <v>1971</v>
      </c>
      <c r="B6" s="76">
        <v>13.0400026967028</v>
      </c>
      <c r="C6" s="27">
        <v>10</v>
      </c>
      <c r="D6" s="26">
        <f t="shared" si="0"/>
        <v>11.736002427032521</v>
      </c>
      <c r="E6" s="27">
        <v>16.777334931261265</v>
      </c>
      <c r="F6" s="27">
        <f t="shared" si="1"/>
        <v>9.767013992308323</v>
      </c>
      <c r="G6" s="27">
        <v>48</v>
      </c>
      <c r="H6" s="27">
        <f t="shared" ref="H6:H51" si="7">F6-(F6*G6/100)</f>
        <v>5.078847276000328</v>
      </c>
      <c r="I6" s="27">
        <v>13</v>
      </c>
      <c r="J6" s="28">
        <f t="shared" si="2"/>
        <v>66.115059690612341</v>
      </c>
      <c r="K6" s="29">
        <f t="shared" ref="K6:K51" si="8">+H6-H6*I6/100</f>
        <v>4.4185971301202853</v>
      </c>
      <c r="L6" s="29">
        <f t="shared" si="3"/>
        <v>0.19369192899157414</v>
      </c>
      <c r="M6" s="29">
        <f t="shared" si="4"/>
        <v>5.4910693409466313</v>
      </c>
      <c r="N6" s="27">
        <v>46</v>
      </c>
      <c r="O6" s="27">
        <v>153</v>
      </c>
      <c r="P6" s="27">
        <f t="shared" si="5"/>
        <v>1.6509097364937584</v>
      </c>
      <c r="Q6" s="29">
        <f t="shared" si="6"/>
        <v>3.5889342097690402E-2</v>
      </c>
      <c r="R6" s="24"/>
    </row>
    <row r="7" spans="1:22" x14ac:dyDescent="0.25">
      <c r="A7" s="25">
        <v>1972</v>
      </c>
      <c r="B7" s="76">
        <v>12.311335137401381</v>
      </c>
      <c r="C7" s="27">
        <v>10</v>
      </c>
      <c r="D7" s="26">
        <f t="shared" si="0"/>
        <v>11.080201623661242</v>
      </c>
      <c r="E7" s="27">
        <v>16.777334931261265</v>
      </c>
      <c r="F7" s="27">
        <f t="shared" si="1"/>
        <v>9.2212390862005478</v>
      </c>
      <c r="G7" s="27">
        <v>48</v>
      </c>
      <c r="H7" s="27">
        <f t="shared" si="7"/>
        <v>4.7950443248242847</v>
      </c>
      <c r="I7" s="27">
        <v>13</v>
      </c>
      <c r="J7" s="28">
        <f t="shared" si="2"/>
        <v>66.115059690612341</v>
      </c>
      <c r="K7" s="29">
        <f t="shared" si="8"/>
        <v>4.1716885625971276</v>
      </c>
      <c r="L7" s="29">
        <f t="shared" si="3"/>
        <v>0.18286853973028505</v>
      </c>
      <c r="M7" s="29">
        <f t="shared" si="4"/>
        <v>5.1842316670837159</v>
      </c>
      <c r="N7" s="27">
        <v>46</v>
      </c>
      <c r="O7" s="27">
        <v>153</v>
      </c>
      <c r="P7" s="27">
        <f t="shared" si="5"/>
        <v>1.5586578868356269</v>
      </c>
      <c r="Q7" s="29">
        <f t="shared" si="6"/>
        <v>3.3883867105122326E-2</v>
      </c>
      <c r="R7" s="24"/>
    </row>
    <row r="8" spans="1:22" x14ac:dyDescent="0.25">
      <c r="A8" s="25">
        <v>1973</v>
      </c>
      <c r="B8" s="76">
        <v>12.73754300194895</v>
      </c>
      <c r="C8" s="27">
        <v>10</v>
      </c>
      <c r="D8" s="26">
        <f t="shared" si="0"/>
        <v>11.463788701754055</v>
      </c>
      <c r="E8" s="27">
        <v>16.777334931261265</v>
      </c>
      <c r="F8" s="27">
        <f t="shared" si="1"/>
        <v>9.5404704754486893</v>
      </c>
      <c r="G8" s="27">
        <v>48</v>
      </c>
      <c r="H8" s="27">
        <f t="shared" si="7"/>
        <v>4.9610446472333187</v>
      </c>
      <c r="I8" s="27">
        <v>13</v>
      </c>
      <c r="J8" s="28">
        <f t="shared" si="2"/>
        <v>66.115059690612341</v>
      </c>
      <c r="K8" s="29">
        <f t="shared" si="8"/>
        <v>4.3161088430929873</v>
      </c>
      <c r="L8" s="29">
        <f t="shared" si="3"/>
        <v>0.18919929175202135</v>
      </c>
      <c r="M8" s="29">
        <f t="shared" si="4"/>
        <v>5.3637053215239288</v>
      </c>
      <c r="N8" s="27">
        <v>46</v>
      </c>
      <c r="O8" s="27">
        <v>153</v>
      </c>
      <c r="P8" s="27">
        <f t="shared" si="5"/>
        <v>1.6126172862098087</v>
      </c>
      <c r="Q8" s="29">
        <f t="shared" si="6"/>
        <v>3.5056897526300188E-2</v>
      </c>
      <c r="R8" s="24"/>
    </row>
    <row r="9" spans="1:22" x14ac:dyDescent="0.25">
      <c r="A9" s="25">
        <v>1974</v>
      </c>
      <c r="B9" s="76">
        <v>11.317066783880589</v>
      </c>
      <c r="C9" s="27">
        <v>10</v>
      </c>
      <c r="D9" s="26">
        <f t="shared" si="0"/>
        <v>10.185360105492531</v>
      </c>
      <c r="E9" s="27">
        <v>16.777334931261265</v>
      </c>
      <c r="F9" s="27">
        <f t="shared" si="1"/>
        <v>8.4765281266389838</v>
      </c>
      <c r="G9" s="27">
        <v>48</v>
      </c>
      <c r="H9" s="27">
        <f t="shared" si="7"/>
        <v>4.4077946258522713</v>
      </c>
      <c r="I9" s="27">
        <v>13</v>
      </c>
      <c r="J9" s="28">
        <f t="shared" si="2"/>
        <v>66.115059690612341</v>
      </c>
      <c r="K9" s="29">
        <f t="shared" si="8"/>
        <v>3.8347813244914759</v>
      </c>
      <c r="L9" s="29">
        <f t="shared" si="3"/>
        <v>0.16810000326537977</v>
      </c>
      <c r="M9" s="29">
        <f t="shared" si="4"/>
        <v>4.7655510425718841</v>
      </c>
      <c r="N9" s="27">
        <v>46</v>
      </c>
      <c r="O9" s="27">
        <v>153</v>
      </c>
      <c r="P9" s="27">
        <f t="shared" si="5"/>
        <v>1.4327800520150762</v>
      </c>
      <c r="Q9" s="29">
        <f t="shared" si="6"/>
        <v>3.1147392435110353E-2</v>
      </c>
      <c r="R9" s="24"/>
    </row>
    <row r="10" spans="1:22" x14ac:dyDescent="0.25">
      <c r="A10" s="25">
        <v>1975</v>
      </c>
      <c r="B10" s="76">
        <v>11.438466845392711</v>
      </c>
      <c r="C10" s="27">
        <v>10</v>
      </c>
      <c r="D10" s="26">
        <f t="shared" si="0"/>
        <v>10.294620160853439</v>
      </c>
      <c r="E10" s="27">
        <v>16.777334931261265</v>
      </c>
      <c r="F10" s="27">
        <f t="shared" si="1"/>
        <v>8.5674572565659108</v>
      </c>
      <c r="G10" s="27">
        <v>48</v>
      </c>
      <c r="H10" s="27">
        <f t="shared" si="7"/>
        <v>4.4550777734142732</v>
      </c>
      <c r="I10" s="27">
        <v>13</v>
      </c>
      <c r="J10" s="28">
        <f t="shared" si="2"/>
        <v>66.115059690612341</v>
      </c>
      <c r="K10" s="29">
        <f t="shared" si="8"/>
        <v>3.8759176628704175</v>
      </c>
      <c r="L10" s="29">
        <f t="shared" si="3"/>
        <v>0.16990324001623747</v>
      </c>
      <c r="M10" s="29">
        <f t="shared" si="4"/>
        <v>4.8166719028403238</v>
      </c>
      <c r="N10" s="27">
        <v>46</v>
      </c>
      <c r="O10" s="27">
        <v>153</v>
      </c>
      <c r="P10" s="27">
        <f t="shared" si="5"/>
        <v>1.448149722422581</v>
      </c>
      <c r="Q10" s="29">
        <f t="shared" si="6"/>
        <v>3.1481515704838717E-2</v>
      </c>
      <c r="R10" s="24"/>
    </row>
    <row r="11" spans="1:22" x14ac:dyDescent="0.25">
      <c r="A11" s="19">
        <v>1976</v>
      </c>
      <c r="B11" s="70">
        <v>12.626871832503955</v>
      </c>
      <c r="C11" s="21">
        <v>10</v>
      </c>
      <c r="D11" s="20">
        <f t="shared" si="0"/>
        <v>11.364184649253559</v>
      </c>
      <c r="E11" s="21">
        <v>16.777334931261265</v>
      </c>
      <c r="F11" s="21">
        <f t="shared" si="1"/>
        <v>9.457577328441312</v>
      </c>
      <c r="G11" s="21">
        <v>48</v>
      </c>
      <c r="H11" s="21">
        <f t="shared" si="7"/>
        <v>4.9179402107894816</v>
      </c>
      <c r="I11" s="21">
        <v>13</v>
      </c>
      <c r="J11" s="22">
        <f t="shared" si="2"/>
        <v>66.115059690612341</v>
      </c>
      <c r="K11" s="23">
        <f t="shared" si="8"/>
        <v>4.2786079833868493</v>
      </c>
      <c r="L11" s="23">
        <f t="shared" si="3"/>
        <v>0.1875554184498345</v>
      </c>
      <c r="M11" s="23">
        <f t="shared" si="4"/>
        <v>5.3171023353435833</v>
      </c>
      <c r="N11" s="21">
        <v>46</v>
      </c>
      <c r="O11" s="21">
        <v>153</v>
      </c>
      <c r="P11" s="21">
        <f t="shared" si="5"/>
        <v>1.598605930887613</v>
      </c>
      <c r="Q11" s="23">
        <f t="shared" si="6"/>
        <v>3.4752302845382894E-2</v>
      </c>
      <c r="R11" s="24"/>
    </row>
    <row r="12" spans="1:22" x14ac:dyDescent="0.25">
      <c r="A12" s="19">
        <v>1977</v>
      </c>
      <c r="B12" s="70">
        <v>12.618564377789586</v>
      </c>
      <c r="C12" s="21">
        <v>10</v>
      </c>
      <c r="D12" s="20">
        <f t="shared" si="0"/>
        <v>11.356707940010626</v>
      </c>
      <c r="E12" s="21">
        <v>16.777334931261265</v>
      </c>
      <c r="F12" s="21">
        <f t="shared" si="1"/>
        <v>9.4513550117499019</v>
      </c>
      <c r="G12" s="21">
        <v>48</v>
      </c>
      <c r="H12" s="21">
        <f t="shared" si="7"/>
        <v>4.9147046061099493</v>
      </c>
      <c r="I12" s="21">
        <v>13</v>
      </c>
      <c r="J12" s="22">
        <f t="shared" si="2"/>
        <v>66.115059690612341</v>
      </c>
      <c r="K12" s="23">
        <f t="shared" si="8"/>
        <v>4.2757930073156558</v>
      </c>
      <c r="L12" s="23">
        <f t="shared" si="3"/>
        <v>0.18743202223849451</v>
      </c>
      <c r="M12" s="23">
        <f t="shared" si="4"/>
        <v>5.3136041144502002</v>
      </c>
      <c r="N12" s="21">
        <v>46</v>
      </c>
      <c r="O12" s="21">
        <v>153</v>
      </c>
      <c r="P12" s="21">
        <f t="shared" si="5"/>
        <v>1.5975541782007139</v>
      </c>
      <c r="Q12" s="23">
        <f t="shared" si="6"/>
        <v>3.4729438656537256E-2</v>
      </c>
      <c r="R12" s="24"/>
    </row>
    <row r="13" spans="1:22" x14ac:dyDescent="0.25">
      <c r="A13" s="19">
        <v>1978</v>
      </c>
      <c r="B13" s="70">
        <v>11.890738369611608</v>
      </c>
      <c r="C13" s="21">
        <v>10</v>
      </c>
      <c r="D13" s="20">
        <f t="shared" si="0"/>
        <v>10.701664532650447</v>
      </c>
      <c r="E13" s="21">
        <v>16.777334931261265</v>
      </c>
      <c r="F13" s="21">
        <f t="shared" si="1"/>
        <v>8.9062104307876861</v>
      </c>
      <c r="G13" s="21">
        <v>48</v>
      </c>
      <c r="H13" s="21">
        <f t="shared" si="7"/>
        <v>4.6312294240095975</v>
      </c>
      <c r="I13" s="21">
        <v>13</v>
      </c>
      <c r="J13" s="22">
        <f t="shared" si="2"/>
        <v>66.115059690612327</v>
      </c>
      <c r="K13" s="23">
        <f t="shared" si="8"/>
        <v>4.02916959888835</v>
      </c>
      <c r="L13" s="23">
        <f t="shared" si="3"/>
        <v>0.17662113310195507</v>
      </c>
      <c r="M13" s="23">
        <f t="shared" si="4"/>
        <v>5.0071208128738753</v>
      </c>
      <c r="N13" s="21">
        <v>46</v>
      </c>
      <c r="O13" s="21">
        <v>153</v>
      </c>
      <c r="P13" s="21">
        <f t="shared" si="5"/>
        <v>1.5054088718444332</v>
      </c>
      <c r="Q13" s="23">
        <f t="shared" si="6"/>
        <v>3.2726279822705068E-2</v>
      </c>
      <c r="R13" s="24"/>
    </row>
    <row r="14" spans="1:22" x14ac:dyDescent="0.25">
      <c r="A14" s="19">
        <v>1979</v>
      </c>
      <c r="B14" s="70">
        <v>11.396325342694007</v>
      </c>
      <c r="C14" s="21">
        <v>10</v>
      </c>
      <c r="D14" s="20">
        <f t="shared" si="0"/>
        <v>10.256692808424607</v>
      </c>
      <c r="E14" s="21">
        <v>16.777334931261265</v>
      </c>
      <c r="F14" s="21">
        <f t="shared" si="1"/>
        <v>8.5358931030846232</v>
      </c>
      <c r="G14" s="21">
        <v>48</v>
      </c>
      <c r="H14" s="21">
        <f t="shared" si="7"/>
        <v>4.4386644136040045</v>
      </c>
      <c r="I14" s="21">
        <v>13</v>
      </c>
      <c r="J14" s="22">
        <f t="shared" si="2"/>
        <v>66.115059690612327</v>
      </c>
      <c r="K14" s="23">
        <f t="shared" si="8"/>
        <v>3.8616380398354839</v>
      </c>
      <c r="L14" s="23">
        <f t="shared" si="3"/>
        <v>0.16927728393799382</v>
      </c>
      <c r="M14" s="23">
        <f t="shared" si="4"/>
        <v>4.7989263610001558</v>
      </c>
      <c r="N14" s="21">
        <v>46</v>
      </c>
      <c r="O14" s="21">
        <v>153</v>
      </c>
      <c r="P14" s="21">
        <f t="shared" si="5"/>
        <v>1.442814461477171</v>
      </c>
      <c r="Q14" s="23">
        <f t="shared" si="6"/>
        <v>3.1365531771242849E-2</v>
      </c>
      <c r="R14" s="24"/>
    </row>
    <row r="15" spans="1:22" x14ac:dyDescent="0.25">
      <c r="A15" s="19">
        <v>1980</v>
      </c>
      <c r="B15" s="70">
        <v>10.650518605692804</v>
      </c>
      <c r="C15" s="21">
        <v>10</v>
      </c>
      <c r="D15" s="20">
        <f t="shared" si="0"/>
        <v>9.585466745123524</v>
      </c>
      <c r="E15" s="21">
        <v>16.777334931261265</v>
      </c>
      <c r="F15" s="21">
        <f t="shared" si="1"/>
        <v>7.9772808845694829</v>
      </c>
      <c r="G15" s="21">
        <v>48</v>
      </c>
      <c r="H15" s="21">
        <f t="shared" si="7"/>
        <v>4.1481860599761307</v>
      </c>
      <c r="I15" s="21">
        <v>13</v>
      </c>
      <c r="J15" s="22">
        <f t="shared" si="2"/>
        <v>66.115059690612341</v>
      </c>
      <c r="K15" s="23">
        <f t="shared" si="8"/>
        <v>3.6089218721792338</v>
      </c>
      <c r="L15" s="23">
        <f t="shared" si="3"/>
        <v>0.15819931494484313</v>
      </c>
      <c r="M15" s="23">
        <f t="shared" si="4"/>
        <v>4.48487147902883</v>
      </c>
      <c r="N15" s="21">
        <v>46</v>
      </c>
      <c r="O15" s="21">
        <v>153</v>
      </c>
      <c r="P15" s="21">
        <f t="shared" si="5"/>
        <v>1.3483927322570339</v>
      </c>
      <c r="Q15" s="23">
        <f t="shared" si="6"/>
        <v>2.9312885483848562E-2</v>
      </c>
      <c r="R15" s="24"/>
    </row>
    <row r="16" spans="1:22" x14ac:dyDescent="0.25">
      <c r="A16" s="25">
        <v>1981</v>
      </c>
      <c r="B16" s="76">
        <v>11.652592122313733</v>
      </c>
      <c r="C16" s="27">
        <v>10</v>
      </c>
      <c r="D16" s="26">
        <f t="shared" si="0"/>
        <v>10.48733291008236</v>
      </c>
      <c r="E16" s="27">
        <v>16.777334931261265</v>
      </c>
      <c r="F16" s="27">
        <f t="shared" si="1"/>
        <v>8.7278379424014538</v>
      </c>
      <c r="G16" s="27">
        <v>48</v>
      </c>
      <c r="H16" s="27">
        <f t="shared" si="7"/>
        <v>4.5384757300487557</v>
      </c>
      <c r="I16" s="27">
        <v>13</v>
      </c>
      <c r="J16" s="28">
        <f t="shared" si="2"/>
        <v>66.115059690612341</v>
      </c>
      <c r="K16" s="29">
        <f t="shared" si="8"/>
        <v>3.9484738851424175</v>
      </c>
      <c r="L16" s="29">
        <f t="shared" si="3"/>
        <v>0.173083786745969</v>
      </c>
      <c r="M16" s="29">
        <f t="shared" si="4"/>
        <v>4.9068388123548479</v>
      </c>
      <c r="N16" s="27">
        <v>46</v>
      </c>
      <c r="O16" s="27">
        <v>153</v>
      </c>
      <c r="P16" s="27">
        <f t="shared" si="5"/>
        <v>1.475258727897536</v>
      </c>
      <c r="Q16" s="29">
        <f t="shared" si="6"/>
        <v>3.2070841910816002E-2</v>
      </c>
      <c r="R16" s="24"/>
    </row>
    <row r="17" spans="1:18" x14ac:dyDescent="0.25">
      <c r="A17" s="25">
        <v>1982</v>
      </c>
      <c r="B17" s="76">
        <v>12.478681068789086</v>
      </c>
      <c r="C17" s="27">
        <v>10</v>
      </c>
      <c r="D17" s="26">
        <f t="shared" si="0"/>
        <v>11.230812961910178</v>
      </c>
      <c r="E17" s="27">
        <v>16.777334931261265</v>
      </c>
      <c r="F17" s="27">
        <f t="shared" si="1"/>
        <v>9.3465818557870044</v>
      </c>
      <c r="G17" s="27">
        <v>48</v>
      </c>
      <c r="H17" s="27">
        <f t="shared" si="7"/>
        <v>4.8602225650092423</v>
      </c>
      <c r="I17" s="27">
        <v>13</v>
      </c>
      <c r="J17" s="28">
        <f t="shared" si="2"/>
        <v>66.115059690612327</v>
      </c>
      <c r="K17" s="29">
        <f t="shared" si="8"/>
        <v>4.228393631558041</v>
      </c>
      <c r="L17" s="29">
        <f t="shared" si="3"/>
        <v>0.18535424138336618</v>
      </c>
      <c r="M17" s="29">
        <f t="shared" si="4"/>
        <v>5.2547000660977394</v>
      </c>
      <c r="N17" s="27">
        <v>46</v>
      </c>
      <c r="O17" s="27">
        <v>153</v>
      </c>
      <c r="P17" s="27">
        <f t="shared" si="5"/>
        <v>1.5798444643169673</v>
      </c>
      <c r="Q17" s="29">
        <f t="shared" si="6"/>
        <v>3.4344444876455812E-2</v>
      </c>
      <c r="R17" s="24"/>
    </row>
    <row r="18" spans="1:18" x14ac:dyDescent="0.25">
      <c r="A18" s="25">
        <v>1983</v>
      </c>
      <c r="B18" s="76">
        <v>11.312935593046729</v>
      </c>
      <c r="C18" s="27">
        <v>10</v>
      </c>
      <c r="D18" s="26">
        <f t="shared" si="0"/>
        <v>10.181642033742056</v>
      </c>
      <c r="E18" s="27">
        <v>16.777334931261265</v>
      </c>
      <c r="F18" s="27">
        <f t="shared" si="1"/>
        <v>8.4734338482390701</v>
      </c>
      <c r="G18" s="27">
        <v>48</v>
      </c>
      <c r="H18" s="27">
        <f t="shared" si="7"/>
        <v>4.4061856010843163</v>
      </c>
      <c r="I18" s="27">
        <v>13</v>
      </c>
      <c r="J18" s="28">
        <f t="shared" si="2"/>
        <v>66.115059690612341</v>
      </c>
      <c r="K18" s="29">
        <f t="shared" si="8"/>
        <v>3.8333814729433553</v>
      </c>
      <c r="L18" s="29">
        <f t="shared" si="3"/>
        <v>0.16803863990984572</v>
      </c>
      <c r="M18" s="29">
        <f t="shared" si="4"/>
        <v>4.7638114221241707</v>
      </c>
      <c r="N18" s="27">
        <v>46</v>
      </c>
      <c r="O18" s="27">
        <v>153</v>
      </c>
      <c r="P18" s="27">
        <f t="shared" si="5"/>
        <v>1.4322570288739338</v>
      </c>
      <c r="Q18" s="29">
        <f t="shared" si="6"/>
        <v>3.1136022366824646E-2</v>
      </c>
      <c r="R18" s="24"/>
    </row>
    <row r="19" spans="1:18" x14ac:dyDescent="0.25">
      <c r="A19" s="25">
        <v>1984</v>
      </c>
      <c r="B19" s="76">
        <v>14.421954067730633</v>
      </c>
      <c r="C19" s="27">
        <v>10</v>
      </c>
      <c r="D19" s="26">
        <f t="shared" si="0"/>
        <v>12.97975866095757</v>
      </c>
      <c r="E19" s="27">
        <v>16.777334931261265</v>
      </c>
      <c r="F19" s="27">
        <f t="shared" si="1"/>
        <v>10.802101077139326</v>
      </c>
      <c r="G19" s="27">
        <v>48</v>
      </c>
      <c r="H19" s="27">
        <f t="shared" si="7"/>
        <v>5.6170925601124502</v>
      </c>
      <c r="I19" s="27">
        <v>13</v>
      </c>
      <c r="J19" s="28">
        <f t="shared" si="2"/>
        <v>66.115059690612327</v>
      </c>
      <c r="K19" s="29">
        <f t="shared" si="8"/>
        <v>4.8868705272978321</v>
      </c>
      <c r="L19" s="29">
        <f t="shared" si="3"/>
        <v>0.21421898201853512</v>
      </c>
      <c r="M19" s="29">
        <f t="shared" si="4"/>
        <v>6.0730010307344608</v>
      </c>
      <c r="N19" s="27">
        <v>46</v>
      </c>
      <c r="O19" s="27">
        <v>153</v>
      </c>
      <c r="P19" s="27">
        <f t="shared" si="5"/>
        <v>1.8258695909397724</v>
      </c>
      <c r="Q19" s="29">
        <f t="shared" si="6"/>
        <v>3.969281719434288E-2</v>
      </c>
      <c r="R19" s="24"/>
    </row>
    <row r="20" spans="1:18" x14ac:dyDescent="0.25">
      <c r="A20" s="25">
        <v>1985</v>
      </c>
      <c r="B20" s="76">
        <v>13.500037741229358</v>
      </c>
      <c r="C20" s="27">
        <v>10</v>
      </c>
      <c r="D20" s="26">
        <f t="shared" si="0"/>
        <v>12.150033967106422</v>
      </c>
      <c r="E20" s="27">
        <v>16.777334931261265</v>
      </c>
      <c r="F20" s="27">
        <f t="shared" si="1"/>
        <v>10.111582074182968</v>
      </c>
      <c r="G20" s="27">
        <v>48</v>
      </c>
      <c r="H20" s="27">
        <f t="shared" si="7"/>
        <v>5.2580226785751432</v>
      </c>
      <c r="I20" s="27">
        <v>13</v>
      </c>
      <c r="J20" s="28">
        <f t="shared" si="2"/>
        <v>66.115059690612327</v>
      </c>
      <c r="K20" s="29">
        <f t="shared" si="8"/>
        <v>4.574479730360375</v>
      </c>
      <c r="L20" s="29">
        <f t="shared" si="3"/>
        <v>0.20052513886511233</v>
      </c>
      <c r="M20" s="29">
        <f t="shared" si="4"/>
        <v>5.684787424256502</v>
      </c>
      <c r="N20" s="27">
        <v>46</v>
      </c>
      <c r="O20" s="27">
        <v>153</v>
      </c>
      <c r="P20" s="27">
        <f t="shared" si="5"/>
        <v>1.709151774613066</v>
      </c>
      <c r="Q20" s="29">
        <f t="shared" si="6"/>
        <v>3.7155473361153608E-2</v>
      </c>
      <c r="R20" s="24"/>
    </row>
    <row r="21" spans="1:18" x14ac:dyDescent="0.25">
      <c r="A21" s="19">
        <v>1986</v>
      </c>
      <c r="B21" s="70">
        <v>12.752076658729862</v>
      </c>
      <c r="C21" s="21">
        <v>10</v>
      </c>
      <c r="D21" s="20">
        <f t="shared" si="0"/>
        <v>11.476868992856875</v>
      </c>
      <c r="E21" s="21">
        <v>16.777334931261265</v>
      </c>
      <c r="F21" s="21">
        <f t="shared" si="1"/>
        <v>9.551356242303207</v>
      </c>
      <c r="G21" s="21">
        <v>48</v>
      </c>
      <c r="H21" s="21">
        <f t="shared" si="7"/>
        <v>4.9667052459976677</v>
      </c>
      <c r="I21" s="21">
        <v>13</v>
      </c>
      <c r="J21" s="22">
        <f t="shared" si="2"/>
        <v>66.115059690612327</v>
      </c>
      <c r="K21" s="23">
        <f t="shared" si="8"/>
        <v>4.3210335640179709</v>
      </c>
      <c r="L21" s="23">
        <f t="shared" si="3"/>
        <v>0.1894151699295549</v>
      </c>
      <c r="M21" s="23">
        <f t="shared" si="4"/>
        <v>5.3698253599179164</v>
      </c>
      <c r="N21" s="21">
        <v>46</v>
      </c>
      <c r="O21" s="21">
        <v>153</v>
      </c>
      <c r="P21" s="21">
        <f t="shared" si="5"/>
        <v>1.6144572977530993</v>
      </c>
      <c r="Q21" s="23">
        <f t="shared" si="6"/>
        <v>3.5096897777241287E-2</v>
      </c>
      <c r="R21" s="24"/>
    </row>
    <row r="22" spans="1:18" x14ac:dyDescent="0.25">
      <c r="A22" s="19">
        <v>1987</v>
      </c>
      <c r="B22" s="70">
        <v>12.984135351971137</v>
      </c>
      <c r="C22" s="21">
        <v>10</v>
      </c>
      <c r="D22" s="20">
        <f t="shared" si="0"/>
        <v>11.685721816774024</v>
      </c>
      <c r="E22" s="21">
        <v>16.777334931261265</v>
      </c>
      <c r="F22" s="21">
        <f t="shared" si="1"/>
        <v>9.7251691284383774</v>
      </c>
      <c r="G22" s="21">
        <v>48</v>
      </c>
      <c r="H22" s="21">
        <f t="shared" si="7"/>
        <v>5.0570879467879566</v>
      </c>
      <c r="I22" s="21">
        <v>13</v>
      </c>
      <c r="J22" s="22">
        <f t="shared" si="2"/>
        <v>66.115059690612327</v>
      </c>
      <c r="K22" s="23">
        <f t="shared" si="8"/>
        <v>4.3996665137055224</v>
      </c>
      <c r="L22" s="23">
        <f t="shared" si="3"/>
        <v>0.19286209375147495</v>
      </c>
      <c r="M22" s="23">
        <f t="shared" si="4"/>
        <v>5.4675439268074388</v>
      </c>
      <c r="N22" s="21">
        <v>46</v>
      </c>
      <c r="O22" s="21">
        <v>153</v>
      </c>
      <c r="P22" s="21">
        <f t="shared" si="5"/>
        <v>1.643836736164328</v>
      </c>
      <c r="Q22" s="23">
        <f t="shared" si="6"/>
        <v>3.5735581220963653E-2</v>
      </c>
      <c r="R22" s="24"/>
    </row>
    <row r="23" spans="1:18" x14ac:dyDescent="0.25">
      <c r="A23" s="19">
        <v>1988</v>
      </c>
      <c r="B23" s="70">
        <v>13.545369580566565</v>
      </c>
      <c r="C23" s="21">
        <v>10</v>
      </c>
      <c r="D23" s="20">
        <f t="shared" si="0"/>
        <v>12.190832622509909</v>
      </c>
      <c r="E23" s="21">
        <v>16.777334931261265</v>
      </c>
      <c r="F23" s="21">
        <f t="shared" si="1"/>
        <v>10.145535802521961</v>
      </c>
      <c r="G23" s="21">
        <v>48</v>
      </c>
      <c r="H23" s="21">
        <f t="shared" si="7"/>
        <v>5.2756786173114198</v>
      </c>
      <c r="I23" s="21">
        <v>13</v>
      </c>
      <c r="J23" s="22">
        <f t="shared" si="2"/>
        <v>66.115059690612327</v>
      </c>
      <c r="K23" s="23">
        <f t="shared" si="8"/>
        <v>4.5898403970609349</v>
      </c>
      <c r="L23" s="23">
        <f t="shared" si="3"/>
        <v>0.20119848315883551</v>
      </c>
      <c r="M23" s="23">
        <f t="shared" si="4"/>
        <v>5.7038763983114071</v>
      </c>
      <c r="N23" s="21">
        <v>46</v>
      </c>
      <c r="O23" s="21">
        <v>153</v>
      </c>
      <c r="P23" s="21">
        <f t="shared" si="5"/>
        <v>1.714890943283168</v>
      </c>
      <c r="Q23" s="23">
        <f t="shared" si="6"/>
        <v>3.7280237897460176E-2</v>
      </c>
      <c r="R23" s="24"/>
    </row>
    <row r="24" spans="1:18" x14ac:dyDescent="0.25">
      <c r="A24" s="19">
        <v>1989</v>
      </c>
      <c r="B24" s="70">
        <v>13.623242312263992</v>
      </c>
      <c r="C24" s="21">
        <v>10</v>
      </c>
      <c r="D24" s="20">
        <f t="shared" si="0"/>
        <v>12.260918081037593</v>
      </c>
      <c r="E24" s="21">
        <v>16.777334931261265</v>
      </c>
      <c r="F24" s="21">
        <f t="shared" si="1"/>
        <v>10.203862788934345</v>
      </c>
      <c r="G24" s="21">
        <v>48</v>
      </c>
      <c r="H24" s="21">
        <f t="shared" si="7"/>
        <v>5.3060086502458592</v>
      </c>
      <c r="I24" s="21">
        <v>13</v>
      </c>
      <c r="J24" s="22">
        <f t="shared" si="2"/>
        <v>66.115059690612327</v>
      </c>
      <c r="K24" s="23">
        <f t="shared" si="8"/>
        <v>4.6162275257138976</v>
      </c>
      <c r="L24" s="23">
        <f t="shared" si="3"/>
        <v>0.20235517920937635</v>
      </c>
      <c r="M24" s="23">
        <f t="shared" si="4"/>
        <v>5.7366681529962147</v>
      </c>
      <c r="N24" s="21">
        <v>46</v>
      </c>
      <c r="O24" s="21">
        <v>153</v>
      </c>
      <c r="P24" s="21">
        <f t="shared" si="5"/>
        <v>1.7247499022080124</v>
      </c>
      <c r="Q24" s="23">
        <f t="shared" si="6"/>
        <v>3.7494563091478528E-2</v>
      </c>
      <c r="R24" s="24"/>
    </row>
    <row r="25" spans="1:18" x14ac:dyDescent="0.25">
      <c r="A25" s="19">
        <v>1990</v>
      </c>
      <c r="B25" s="70">
        <v>13.278189116146674</v>
      </c>
      <c r="C25" s="21">
        <v>10</v>
      </c>
      <c r="D25" s="20">
        <f t="shared" si="0"/>
        <v>11.950370204532007</v>
      </c>
      <c r="E25" s="21">
        <v>16.777334931261265</v>
      </c>
      <c r="F25" s="21">
        <f t="shared" si="1"/>
        <v>9.9454165697920196</v>
      </c>
      <c r="G25" s="21">
        <v>48</v>
      </c>
      <c r="H25" s="21">
        <f t="shared" si="7"/>
        <v>5.1716166162918498</v>
      </c>
      <c r="I25" s="21">
        <v>13</v>
      </c>
      <c r="J25" s="22">
        <f t="shared" si="2"/>
        <v>66.115059690612341</v>
      </c>
      <c r="K25" s="23">
        <f t="shared" si="8"/>
        <v>4.4993064561739091</v>
      </c>
      <c r="L25" s="23">
        <f t="shared" si="3"/>
        <v>0.19722987205145903</v>
      </c>
      <c r="M25" s="23">
        <f t="shared" si="4"/>
        <v>5.5913682577228379</v>
      </c>
      <c r="N25" s="21">
        <v>46</v>
      </c>
      <c r="O25" s="21">
        <v>153</v>
      </c>
      <c r="P25" s="21">
        <f t="shared" si="5"/>
        <v>1.6810649663741866</v>
      </c>
      <c r="Q25" s="23">
        <f t="shared" si="6"/>
        <v>3.6544890573351883E-2</v>
      </c>
      <c r="R25" s="24"/>
    </row>
    <row r="26" spans="1:18" x14ac:dyDescent="0.25">
      <c r="A26" s="25">
        <v>1991</v>
      </c>
      <c r="B26" s="76">
        <v>12.728162118875078</v>
      </c>
      <c r="C26" s="27">
        <v>10</v>
      </c>
      <c r="D26" s="26">
        <f t="shared" si="0"/>
        <v>11.455345906987571</v>
      </c>
      <c r="E26" s="27">
        <v>16.777334931261265</v>
      </c>
      <c r="F26" s="27">
        <f t="shared" si="1"/>
        <v>9.5334441566377368</v>
      </c>
      <c r="G26" s="27">
        <v>48</v>
      </c>
      <c r="H26" s="27">
        <f t="shared" si="7"/>
        <v>4.9573909614516225</v>
      </c>
      <c r="I26" s="27">
        <v>13</v>
      </c>
      <c r="J26" s="28">
        <f t="shared" si="2"/>
        <v>66.115059690612341</v>
      </c>
      <c r="K26" s="29">
        <f t="shared" si="8"/>
        <v>4.3129301364629118</v>
      </c>
      <c r="L26" s="29">
        <f t="shared" si="3"/>
        <v>0.18905995118741531</v>
      </c>
      <c r="M26" s="29">
        <f t="shared" si="4"/>
        <v>5.3597550861876302</v>
      </c>
      <c r="N26" s="27">
        <v>46</v>
      </c>
      <c r="O26" s="27">
        <v>153</v>
      </c>
      <c r="P26" s="27">
        <f t="shared" si="5"/>
        <v>1.6114296337557581</v>
      </c>
      <c r="Q26" s="29">
        <f t="shared" si="6"/>
        <v>3.5031078994690393E-2</v>
      </c>
      <c r="R26" s="24"/>
    </row>
    <row r="27" spans="1:18" x14ac:dyDescent="0.25">
      <c r="A27" s="25">
        <v>1992</v>
      </c>
      <c r="B27" s="76">
        <v>14.704897739923862</v>
      </c>
      <c r="C27" s="27">
        <v>10</v>
      </c>
      <c r="D27" s="26">
        <f t="shared" si="0"/>
        <v>13.234407965931474</v>
      </c>
      <c r="E27" s="27">
        <v>16.777334931261265</v>
      </c>
      <c r="F27" s="27">
        <f t="shared" si="1"/>
        <v>11.01402701531763</v>
      </c>
      <c r="G27" s="27">
        <v>48</v>
      </c>
      <c r="H27" s="27">
        <f t="shared" si="7"/>
        <v>5.7272940479651675</v>
      </c>
      <c r="I27" s="27">
        <v>13</v>
      </c>
      <c r="J27" s="28">
        <f t="shared" si="2"/>
        <v>66.115059690612341</v>
      </c>
      <c r="K27" s="29">
        <f t="shared" si="8"/>
        <v>4.9827458217296954</v>
      </c>
      <c r="L27" s="29">
        <f t="shared" si="3"/>
        <v>0.21842173465116474</v>
      </c>
      <c r="M27" s="29">
        <f t="shared" si="4"/>
        <v>6.192146966493195</v>
      </c>
      <c r="N27" s="27">
        <v>46</v>
      </c>
      <c r="O27" s="27">
        <v>153</v>
      </c>
      <c r="P27" s="27">
        <f t="shared" si="5"/>
        <v>1.8616912448280194</v>
      </c>
      <c r="Q27" s="29">
        <f t="shared" si="6"/>
        <v>4.0471548800609117E-2</v>
      </c>
      <c r="R27" s="24"/>
    </row>
    <row r="28" spans="1:18" x14ac:dyDescent="0.25">
      <c r="A28" s="25">
        <v>1993</v>
      </c>
      <c r="B28" s="76">
        <v>14.188007915313825</v>
      </c>
      <c r="C28" s="27">
        <v>10</v>
      </c>
      <c r="D28" s="26">
        <f t="shared" si="0"/>
        <v>12.769207123782444</v>
      </c>
      <c r="E28" s="27">
        <v>16.777334931261265</v>
      </c>
      <c r="F28" s="27">
        <f t="shared" si="1"/>
        <v>10.62687447655899</v>
      </c>
      <c r="G28" s="27">
        <v>48</v>
      </c>
      <c r="H28" s="27">
        <f t="shared" si="7"/>
        <v>5.5259747278106746</v>
      </c>
      <c r="I28" s="27">
        <v>13</v>
      </c>
      <c r="J28" s="28">
        <f t="shared" si="2"/>
        <v>66.115059690612327</v>
      </c>
      <c r="K28" s="29">
        <f t="shared" si="8"/>
        <v>4.8075980131952871</v>
      </c>
      <c r="L28" s="29">
        <f t="shared" si="3"/>
        <v>0.21074402249623175</v>
      </c>
      <c r="M28" s="29">
        <f t="shared" si="4"/>
        <v>5.9744876657569215</v>
      </c>
      <c r="N28" s="27">
        <v>46</v>
      </c>
      <c r="O28" s="27">
        <v>153</v>
      </c>
      <c r="P28" s="27">
        <f t="shared" si="5"/>
        <v>1.796251193626264</v>
      </c>
      <c r="Q28" s="29">
        <f t="shared" si="6"/>
        <v>3.9048938991875302E-2</v>
      </c>
      <c r="R28" s="24"/>
    </row>
    <row r="29" spans="1:18" x14ac:dyDescent="0.25">
      <c r="A29" s="25">
        <v>1994</v>
      </c>
      <c r="B29" s="76">
        <v>15.001746154663751</v>
      </c>
      <c r="C29" s="27">
        <v>10</v>
      </c>
      <c r="D29" s="26">
        <f t="shared" si="0"/>
        <v>13.501571539197375</v>
      </c>
      <c r="E29" s="27">
        <v>16.777334931261265</v>
      </c>
      <c r="F29" s="27">
        <f t="shared" si="1"/>
        <v>11.236367661082385</v>
      </c>
      <c r="G29" s="27">
        <v>48</v>
      </c>
      <c r="H29" s="27">
        <f t="shared" si="7"/>
        <v>5.8429111837628396</v>
      </c>
      <c r="I29" s="27">
        <v>13</v>
      </c>
      <c r="J29" s="28">
        <f t="shared" si="2"/>
        <v>66.115059690612341</v>
      </c>
      <c r="K29" s="29">
        <f t="shared" si="8"/>
        <v>5.0833327298736704</v>
      </c>
      <c r="L29" s="29">
        <f t="shared" si="3"/>
        <v>0.22283102377528419</v>
      </c>
      <c r="M29" s="29">
        <f t="shared" si="4"/>
        <v>6.3171481085174186</v>
      </c>
      <c r="N29" s="27">
        <v>46</v>
      </c>
      <c r="O29" s="27">
        <v>153</v>
      </c>
      <c r="P29" s="27">
        <f t="shared" si="5"/>
        <v>1.8992732875281129</v>
      </c>
      <c r="Q29" s="29">
        <f t="shared" si="6"/>
        <v>4.1288549728872019E-2</v>
      </c>
      <c r="R29" s="24"/>
    </row>
    <row r="30" spans="1:18" x14ac:dyDescent="0.25">
      <c r="A30" s="25">
        <v>1995</v>
      </c>
      <c r="B30" s="76">
        <v>15.155321375915845</v>
      </c>
      <c r="C30" s="27">
        <v>10</v>
      </c>
      <c r="D30" s="26">
        <f t="shared" si="0"/>
        <v>13.63978923832426</v>
      </c>
      <c r="E30" s="27">
        <v>16.777334931261265</v>
      </c>
      <c r="F30" s="27">
        <f t="shared" si="1"/>
        <v>11.35139611389247</v>
      </c>
      <c r="G30" s="27">
        <v>48</v>
      </c>
      <c r="H30" s="27">
        <f t="shared" si="7"/>
        <v>5.9027259792240843</v>
      </c>
      <c r="I30" s="27">
        <v>13</v>
      </c>
      <c r="J30" s="28">
        <f t="shared" si="2"/>
        <v>66.115059690612327</v>
      </c>
      <c r="K30" s="29">
        <f t="shared" si="8"/>
        <v>5.1353716019249536</v>
      </c>
      <c r="L30" s="29">
        <f t="shared" si="3"/>
        <v>0.22511217981040893</v>
      </c>
      <c r="M30" s="29">
        <f t="shared" si="4"/>
        <v>6.3818177415351878</v>
      </c>
      <c r="N30" s="27">
        <v>46</v>
      </c>
      <c r="O30" s="27">
        <v>153</v>
      </c>
      <c r="P30" s="27">
        <f t="shared" si="5"/>
        <v>1.9187164451674421</v>
      </c>
      <c r="Q30" s="29">
        <f t="shared" si="6"/>
        <v>4.1711227068857437E-2</v>
      </c>
      <c r="R30" s="24"/>
    </row>
    <row r="31" spans="1:18" x14ac:dyDescent="0.25">
      <c r="A31" s="19">
        <v>1996</v>
      </c>
      <c r="B31" s="70">
        <v>16.585047484490129</v>
      </c>
      <c r="C31" s="21">
        <v>10</v>
      </c>
      <c r="D31" s="20">
        <f t="shared" si="0"/>
        <v>14.926542736041116</v>
      </c>
      <c r="E31" s="21">
        <v>16.777334931261265</v>
      </c>
      <c r="F31" s="21">
        <f t="shared" si="1"/>
        <v>12.422266667557649</v>
      </c>
      <c r="G31" s="21">
        <v>48</v>
      </c>
      <c r="H31" s="21">
        <f t="shared" si="7"/>
        <v>6.4595786671299775</v>
      </c>
      <c r="I31" s="21">
        <v>13</v>
      </c>
      <c r="J31" s="22">
        <f t="shared" si="2"/>
        <v>66.115059690612327</v>
      </c>
      <c r="K31" s="23">
        <f t="shared" si="8"/>
        <v>5.619833440403081</v>
      </c>
      <c r="L31" s="23">
        <f t="shared" si="3"/>
        <v>0.24634886314095697</v>
      </c>
      <c r="M31" s="23">
        <f t="shared" si="4"/>
        <v>6.983867095614559</v>
      </c>
      <c r="N31" s="21">
        <v>46</v>
      </c>
      <c r="O31" s="21">
        <v>153</v>
      </c>
      <c r="P31" s="21">
        <f t="shared" si="5"/>
        <v>2.0997247477011092</v>
      </c>
      <c r="Q31" s="23">
        <f t="shared" si="6"/>
        <v>4.5646190167415418E-2</v>
      </c>
      <c r="R31" s="24"/>
    </row>
    <row r="32" spans="1:18" x14ac:dyDescent="0.25">
      <c r="A32" s="19">
        <v>1997</v>
      </c>
      <c r="B32" s="70">
        <v>15.490747933399778</v>
      </c>
      <c r="C32" s="21">
        <v>10</v>
      </c>
      <c r="D32" s="20">
        <f t="shared" si="0"/>
        <v>13.9416731400598</v>
      </c>
      <c r="E32" s="21">
        <v>16.777334931261265</v>
      </c>
      <c r="F32" s="21">
        <f t="shared" si="1"/>
        <v>11.602631942330278</v>
      </c>
      <c r="G32" s="21">
        <v>48</v>
      </c>
      <c r="H32" s="21">
        <f t="shared" si="7"/>
        <v>6.0333686100117445</v>
      </c>
      <c r="I32" s="21">
        <v>13</v>
      </c>
      <c r="J32" s="22">
        <f t="shared" si="2"/>
        <v>66.115059690612341</v>
      </c>
      <c r="K32" s="23">
        <f t="shared" si="8"/>
        <v>5.2490306907102173</v>
      </c>
      <c r="L32" s="23">
        <f t="shared" si="3"/>
        <v>0.23009449603113283</v>
      </c>
      <c r="M32" s="23">
        <f t="shared" si="4"/>
        <v>6.5230639152345997</v>
      </c>
      <c r="N32" s="21">
        <v>46</v>
      </c>
      <c r="O32" s="21">
        <v>153</v>
      </c>
      <c r="P32" s="21">
        <f t="shared" si="5"/>
        <v>1.9611826150378535</v>
      </c>
      <c r="Q32" s="23">
        <f t="shared" si="6"/>
        <v>4.2634404674735948E-2</v>
      </c>
      <c r="R32" s="24"/>
    </row>
    <row r="33" spans="1:18" x14ac:dyDescent="0.25">
      <c r="A33" s="19">
        <v>1998</v>
      </c>
      <c r="B33" s="70">
        <v>14.341535229886096</v>
      </c>
      <c r="C33" s="21">
        <v>10</v>
      </c>
      <c r="D33" s="20">
        <f t="shared" si="0"/>
        <v>12.907381706897487</v>
      </c>
      <c r="E33" s="21">
        <v>16.777334931261265</v>
      </c>
      <c r="F33" s="21">
        <f t="shared" si="1"/>
        <v>10.741867047074948</v>
      </c>
      <c r="G33" s="21">
        <v>48</v>
      </c>
      <c r="H33" s="21">
        <f t="shared" si="7"/>
        <v>5.585770864478973</v>
      </c>
      <c r="I33" s="21">
        <v>13</v>
      </c>
      <c r="J33" s="22">
        <f t="shared" si="2"/>
        <v>66.115059690612327</v>
      </c>
      <c r="K33" s="23">
        <f t="shared" si="8"/>
        <v>4.8596206520967069</v>
      </c>
      <c r="L33" s="23">
        <f t="shared" si="3"/>
        <v>0.21302446694122551</v>
      </c>
      <c r="M33" s="23">
        <f t="shared" si="4"/>
        <v>6.0391371255502726</v>
      </c>
      <c r="N33" s="21">
        <v>46</v>
      </c>
      <c r="O33" s="21">
        <v>153</v>
      </c>
      <c r="P33" s="21">
        <f t="shared" si="5"/>
        <v>1.8156882861131538</v>
      </c>
      <c r="Q33" s="23">
        <f t="shared" si="6"/>
        <v>3.9471484480720735E-2</v>
      </c>
      <c r="R33" s="24"/>
    </row>
    <row r="34" spans="1:18" x14ac:dyDescent="0.25">
      <c r="A34" s="19">
        <v>1999</v>
      </c>
      <c r="B34" s="70">
        <v>15.210422671368981</v>
      </c>
      <c r="C34" s="21">
        <v>10</v>
      </c>
      <c r="D34" s="20">
        <f t="shared" si="0"/>
        <v>13.689380404232082</v>
      </c>
      <c r="E34" s="21">
        <v>16.777334931261265</v>
      </c>
      <c r="F34" s="21">
        <f t="shared" si="1"/>
        <v>11.392667203799618</v>
      </c>
      <c r="G34" s="21">
        <v>48</v>
      </c>
      <c r="H34" s="21">
        <f t="shared" si="7"/>
        <v>5.9241869459758014</v>
      </c>
      <c r="I34" s="21">
        <v>13</v>
      </c>
      <c r="J34" s="22">
        <f t="shared" si="2"/>
        <v>66.115059690612341</v>
      </c>
      <c r="K34" s="23">
        <f t="shared" si="8"/>
        <v>5.154042642998947</v>
      </c>
      <c r="L34" s="23">
        <f t="shared" si="3"/>
        <v>0.22593063640543329</v>
      </c>
      <c r="M34" s="23">
        <f t="shared" si="4"/>
        <v>6.405020576775831</v>
      </c>
      <c r="N34" s="21">
        <v>46</v>
      </c>
      <c r="O34" s="21">
        <v>153</v>
      </c>
      <c r="P34" s="21">
        <f t="shared" si="5"/>
        <v>1.9256924609914263</v>
      </c>
      <c r="Q34" s="23">
        <f t="shared" si="6"/>
        <v>4.1862879586770138E-2</v>
      </c>
      <c r="R34" s="24"/>
    </row>
    <row r="35" spans="1:18" x14ac:dyDescent="0.25">
      <c r="A35" s="19">
        <v>2000</v>
      </c>
      <c r="B35" s="70">
        <v>13.818319220213539</v>
      </c>
      <c r="C35" s="21">
        <v>10</v>
      </c>
      <c r="D35" s="20">
        <f t="shared" si="0"/>
        <v>12.436487298192185</v>
      </c>
      <c r="E35" s="21">
        <v>16.777334931261265</v>
      </c>
      <c r="F35" s="21">
        <f t="shared" si="1"/>
        <v>10.349976170490716</v>
      </c>
      <c r="G35" s="21">
        <v>48</v>
      </c>
      <c r="H35" s="21">
        <f t="shared" si="7"/>
        <v>5.381987608655173</v>
      </c>
      <c r="I35" s="21">
        <v>13</v>
      </c>
      <c r="J35" s="22">
        <f t="shared" si="2"/>
        <v>66.115059690612341</v>
      </c>
      <c r="K35" s="23">
        <f t="shared" si="8"/>
        <v>4.6823292195300006</v>
      </c>
      <c r="L35" s="23">
        <f t="shared" si="3"/>
        <v>0.20525278770542468</v>
      </c>
      <c r="M35" s="23">
        <f t="shared" si="4"/>
        <v>5.8188139050549372</v>
      </c>
      <c r="N35" s="21">
        <v>46</v>
      </c>
      <c r="O35" s="21">
        <v>153</v>
      </c>
      <c r="P35" s="21">
        <f t="shared" si="5"/>
        <v>1.7494473178596543</v>
      </c>
      <c r="Q35" s="23">
        <f t="shared" si="6"/>
        <v>3.8031463431731617E-2</v>
      </c>
      <c r="R35" s="24"/>
    </row>
    <row r="36" spans="1:18" x14ac:dyDescent="0.25">
      <c r="A36" s="25">
        <v>2001</v>
      </c>
      <c r="B36" s="76">
        <v>15.007957631370921</v>
      </c>
      <c r="C36" s="27">
        <v>10</v>
      </c>
      <c r="D36" s="26">
        <f t="shared" si="0"/>
        <v>13.50716186823383</v>
      </c>
      <c r="E36" s="27">
        <v>16.777334931261265</v>
      </c>
      <c r="F36" s="27">
        <f t="shared" si="1"/>
        <v>11.241020081892634</v>
      </c>
      <c r="G36" s="27">
        <v>48</v>
      </c>
      <c r="H36" s="27">
        <f t="shared" si="7"/>
        <v>5.8453304425841699</v>
      </c>
      <c r="I36" s="27">
        <v>13</v>
      </c>
      <c r="J36" s="28">
        <f t="shared" si="2"/>
        <v>66.115059690612327</v>
      </c>
      <c r="K36" s="29">
        <f t="shared" si="8"/>
        <v>5.085437485048228</v>
      </c>
      <c r="L36" s="29">
        <f t="shared" si="3"/>
        <v>0.22292328701581274</v>
      </c>
      <c r="M36" s="29">
        <f t="shared" si="4"/>
        <v>6.3197637252547834</v>
      </c>
      <c r="N36" s="27">
        <v>46</v>
      </c>
      <c r="O36" s="27">
        <v>153</v>
      </c>
      <c r="P36" s="27">
        <f t="shared" si="5"/>
        <v>1.9000596821027453</v>
      </c>
      <c r="Q36" s="29">
        <f t="shared" si="6"/>
        <v>4.1305645263103159E-2</v>
      </c>
      <c r="R36" s="24"/>
    </row>
    <row r="37" spans="1:18" x14ac:dyDescent="0.25">
      <c r="A37" s="25">
        <v>2002</v>
      </c>
      <c r="B37" s="76">
        <v>14.04126318012495</v>
      </c>
      <c r="C37" s="27">
        <v>10</v>
      </c>
      <c r="D37" s="26">
        <f t="shared" si="0"/>
        <v>12.637136862112456</v>
      </c>
      <c r="E37" s="27">
        <v>16.777334931261265</v>
      </c>
      <c r="F37" s="27">
        <f t="shared" si="1"/>
        <v>10.516962085033969</v>
      </c>
      <c r="G37" s="27">
        <v>48</v>
      </c>
      <c r="H37" s="27">
        <f t="shared" si="7"/>
        <v>5.4688202842176636</v>
      </c>
      <c r="I37" s="27">
        <v>13</v>
      </c>
      <c r="J37" s="28">
        <f t="shared" si="2"/>
        <v>66.115059690612341</v>
      </c>
      <c r="K37" s="29">
        <f t="shared" si="8"/>
        <v>4.757873647269367</v>
      </c>
      <c r="L37" s="29">
        <f t="shared" si="3"/>
        <v>0.20856432426386268</v>
      </c>
      <c r="M37" s="29">
        <f t="shared" si="4"/>
        <v>5.9126943107183747</v>
      </c>
      <c r="N37" s="27">
        <v>46</v>
      </c>
      <c r="O37" s="27">
        <v>153</v>
      </c>
      <c r="P37" s="27">
        <f t="shared" si="5"/>
        <v>1.7776727993009491</v>
      </c>
      <c r="Q37" s="29">
        <f t="shared" si="6"/>
        <v>3.864506085436846E-2</v>
      </c>
      <c r="R37" s="24"/>
    </row>
    <row r="38" spans="1:18" x14ac:dyDescent="0.25">
      <c r="A38" s="25">
        <v>2003</v>
      </c>
      <c r="B38" s="76">
        <v>13.542037003595157</v>
      </c>
      <c r="C38" s="27">
        <v>10</v>
      </c>
      <c r="D38" s="26">
        <f t="shared" si="0"/>
        <v>12.187833303235641</v>
      </c>
      <c r="E38" s="27">
        <v>16.777334931261265</v>
      </c>
      <c r="F38" s="27">
        <f t="shared" si="1"/>
        <v>10.143039689087994</v>
      </c>
      <c r="G38" s="27">
        <v>48</v>
      </c>
      <c r="H38" s="27">
        <f t="shared" si="7"/>
        <v>5.2743806383257565</v>
      </c>
      <c r="I38" s="27">
        <v>13</v>
      </c>
      <c r="J38" s="28">
        <f t="shared" si="2"/>
        <v>66.115059690612341</v>
      </c>
      <c r="K38" s="29">
        <f t="shared" si="8"/>
        <v>4.5887111553434083</v>
      </c>
      <c r="L38" s="29">
        <f t="shared" si="3"/>
        <v>0.20114898215203983</v>
      </c>
      <c r="M38" s="29">
        <f t="shared" ref="M38:M43" si="9">+L38*28.3495</f>
        <v>5.7024730695192529</v>
      </c>
      <c r="N38" s="27">
        <v>46</v>
      </c>
      <c r="O38" s="27">
        <v>153</v>
      </c>
      <c r="P38" s="27">
        <f t="shared" si="5"/>
        <v>1.714469027437161</v>
      </c>
      <c r="Q38" s="29">
        <f t="shared" si="6"/>
        <v>3.7271065813851326E-2</v>
      </c>
      <c r="R38" s="24"/>
    </row>
    <row r="39" spans="1:18" x14ac:dyDescent="0.25">
      <c r="A39" s="25">
        <v>2004</v>
      </c>
      <c r="B39" s="76">
        <v>12.985880538984814</v>
      </c>
      <c r="C39" s="27">
        <v>10</v>
      </c>
      <c r="D39" s="26">
        <f t="shared" si="0"/>
        <v>11.687292485086333</v>
      </c>
      <c r="E39" s="27">
        <v>16.777334931261265</v>
      </c>
      <c r="F39" s="27">
        <f t="shared" si="1"/>
        <v>9.7264762804672706</v>
      </c>
      <c r="G39" s="27">
        <v>48</v>
      </c>
      <c r="H39" s="27">
        <f t="shared" si="7"/>
        <v>5.0577676658429809</v>
      </c>
      <c r="I39" s="27">
        <v>13</v>
      </c>
      <c r="J39" s="28">
        <f t="shared" si="2"/>
        <v>66.115059690612327</v>
      </c>
      <c r="K39" s="29">
        <f t="shared" si="8"/>
        <v>4.4002578692833936</v>
      </c>
      <c r="L39" s="29">
        <f t="shared" si="3"/>
        <v>0.19288801618776519</v>
      </c>
      <c r="M39" s="29">
        <f t="shared" si="9"/>
        <v>5.468278814915049</v>
      </c>
      <c r="N39" s="27">
        <v>46</v>
      </c>
      <c r="O39" s="27">
        <v>153</v>
      </c>
      <c r="P39" s="27">
        <f t="shared" si="5"/>
        <v>1.6440576829156357</v>
      </c>
      <c r="Q39" s="29">
        <f t="shared" si="6"/>
        <v>3.5740384411209469E-2</v>
      </c>
      <c r="R39" s="24"/>
    </row>
    <row r="40" spans="1:18" x14ac:dyDescent="0.25">
      <c r="A40" s="25">
        <v>2005</v>
      </c>
      <c r="B40" s="76">
        <v>13.54624715216322</v>
      </c>
      <c r="C40" s="27">
        <v>10</v>
      </c>
      <c r="D40" s="26">
        <f t="shared" si="0"/>
        <v>12.191622436946897</v>
      </c>
      <c r="E40" s="27">
        <v>16.777334931261265</v>
      </c>
      <c r="F40" s="27">
        <f t="shared" si="1"/>
        <v>10.146193107145519</v>
      </c>
      <c r="G40" s="27">
        <v>48</v>
      </c>
      <c r="H40" s="27">
        <f t="shared" si="7"/>
        <v>5.2760204157156707</v>
      </c>
      <c r="I40" s="27">
        <v>13</v>
      </c>
      <c r="J40" s="28">
        <f t="shared" si="2"/>
        <v>66.115059690612327</v>
      </c>
      <c r="K40" s="29">
        <f t="shared" si="8"/>
        <v>4.5901377616726338</v>
      </c>
      <c r="L40" s="29">
        <f t="shared" si="3"/>
        <v>0.20121151831989628</v>
      </c>
      <c r="M40" s="29">
        <f t="shared" si="9"/>
        <v>5.7042459386098994</v>
      </c>
      <c r="N40" s="27">
        <v>46</v>
      </c>
      <c r="O40" s="27">
        <v>153</v>
      </c>
      <c r="P40" s="27">
        <f t="shared" si="5"/>
        <v>1.7150020469023226</v>
      </c>
      <c r="Q40" s="29">
        <f t="shared" si="6"/>
        <v>3.7282653193528754E-2</v>
      </c>
      <c r="R40" s="24"/>
    </row>
    <row r="41" spans="1:18" x14ac:dyDescent="0.25">
      <c r="A41" s="19">
        <v>2006</v>
      </c>
      <c r="B41" s="70">
        <v>15.116042800932085</v>
      </c>
      <c r="C41" s="21">
        <v>10</v>
      </c>
      <c r="D41" s="20">
        <f t="shared" si="0"/>
        <v>13.604438520838876</v>
      </c>
      <c r="E41" s="21">
        <v>16.777334931261265</v>
      </c>
      <c r="F41" s="21">
        <f t="shared" si="1"/>
        <v>11.321976304680213</v>
      </c>
      <c r="G41" s="21">
        <v>48</v>
      </c>
      <c r="H41" s="21">
        <f t="shared" si="7"/>
        <v>5.8874276784337107</v>
      </c>
      <c r="I41" s="21">
        <v>13</v>
      </c>
      <c r="J41" s="22">
        <f t="shared" si="2"/>
        <v>66.115059690612327</v>
      </c>
      <c r="K41" s="23">
        <f t="shared" si="8"/>
        <v>5.1220620802373285</v>
      </c>
      <c r="L41" s="23">
        <f t="shared" si="3"/>
        <v>0.22452874872273221</v>
      </c>
      <c r="M41" s="23">
        <f t="shared" si="9"/>
        <v>6.3652777619150962</v>
      </c>
      <c r="N41" s="21">
        <v>46</v>
      </c>
      <c r="O41" s="21">
        <v>153</v>
      </c>
      <c r="P41" s="21">
        <f t="shared" si="5"/>
        <v>1.9137436408372186</v>
      </c>
      <c r="Q41" s="23">
        <f t="shared" si="6"/>
        <v>4.1603122626896055E-2</v>
      </c>
      <c r="R41" s="24"/>
    </row>
    <row r="42" spans="1:18" x14ac:dyDescent="0.25">
      <c r="A42" s="19">
        <v>2007</v>
      </c>
      <c r="B42" s="70">
        <v>14.409052850132404</v>
      </c>
      <c r="C42" s="21">
        <v>10</v>
      </c>
      <c r="D42" s="20">
        <f t="shared" si="0"/>
        <v>12.968147565119164</v>
      </c>
      <c r="E42" s="21">
        <v>18.507002770823366</v>
      </c>
      <c r="F42" s="21">
        <f t="shared" si="1"/>
        <v>10.568132135918098</v>
      </c>
      <c r="G42" s="21">
        <v>48</v>
      </c>
      <c r="H42" s="21">
        <f t="shared" si="7"/>
        <v>5.4954287106774116</v>
      </c>
      <c r="I42" s="21">
        <v>13</v>
      </c>
      <c r="J42" s="22">
        <f t="shared" si="2"/>
        <v>66.819311248168432</v>
      </c>
      <c r="K42" s="23">
        <f t="shared" si="8"/>
        <v>4.7810229782893483</v>
      </c>
      <c r="L42" s="23">
        <f t="shared" si="3"/>
        <v>0.2095790894592591</v>
      </c>
      <c r="M42" s="23">
        <f t="shared" si="9"/>
        <v>5.9414623966252655</v>
      </c>
      <c r="N42" s="21">
        <v>46</v>
      </c>
      <c r="O42" s="21">
        <v>153</v>
      </c>
      <c r="P42" s="21">
        <f t="shared" si="5"/>
        <v>1.7863220277435439</v>
      </c>
      <c r="Q42" s="23">
        <f t="shared" si="6"/>
        <v>3.8833087559642258E-2</v>
      </c>
      <c r="R42" s="24"/>
    </row>
    <row r="43" spans="1:18" x14ac:dyDescent="0.25">
      <c r="A43" s="19">
        <v>2008</v>
      </c>
      <c r="B43" s="70">
        <v>15.564499932301015</v>
      </c>
      <c r="C43" s="21">
        <v>10</v>
      </c>
      <c r="D43" s="20">
        <f t="shared" si="0"/>
        <v>14.008049939070913</v>
      </c>
      <c r="E43" s="21">
        <v>20.236670610385467</v>
      </c>
      <c r="F43" s="21">
        <f t="shared" si="1"/>
        <v>11.173287013962831</v>
      </c>
      <c r="G43" s="21">
        <v>48</v>
      </c>
      <c r="H43" s="21">
        <f t="shared" si="7"/>
        <v>5.810109247260673</v>
      </c>
      <c r="I43" s="21">
        <v>13</v>
      </c>
      <c r="J43" s="22">
        <f t="shared" si="2"/>
        <v>67.523562805724538</v>
      </c>
      <c r="K43" s="23">
        <f t="shared" si="8"/>
        <v>5.0547950451167853</v>
      </c>
      <c r="L43" s="23">
        <f t="shared" si="3"/>
        <v>0.22158005677224266</v>
      </c>
      <c r="M43" s="23">
        <f t="shared" si="9"/>
        <v>6.2816838194646927</v>
      </c>
      <c r="N43" s="21">
        <v>46</v>
      </c>
      <c r="O43" s="21">
        <v>153</v>
      </c>
      <c r="P43" s="21">
        <f t="shared" si="5"/>
        <v>1.8886108215384043</v>
      </c>
      <c r="Q43" s="23">
        <f t="shared" si="6"/>
        <v>4.1056756989965311E-2</v>
      </c>
      <c r="R43" s="24"/>
    </row>
    <row r="44" spans="1:18" x14ac:dyDescent="0.25">
      <c r="A44" s="19">
        <v>2009</v>
      </c>
      <c r="B44" s="70">
        <v>14.922551773080123</v>
      </c>
      <c r="C44" s="21">
        <v>10</v>
      </c>
      <c r="D44" s="20">
        <f t="shared" si="0"/>
        <v>13.430296595772111</v>
      </c>
      <c r="E44" s="21">
        <v>21.966338449947568</v>
      </c>
      <c r="F44" s="21">
        <f t="shared" si="1"/>
        <v>10.480152190713023</v>
      </c>
      <c r="G44" s="21">
        <v>48</v>
      </c>
      <c r="H44" s="21">
        <f t="shared" si="7"/>
        <v>5.4496791391707715</v>
      </c>
      <c r="I44" s="21">
        <v>13</v>
      </c>
      <c r="J44" s="22">
        <f t="shared" si="2"/>
        <v>68.227814363280658</v>
      </c>
      <c r="K44" s="23">
        <f t="shared" si="8"/>
        <v>4.7412208510785714</v>
      </c>
      <c r="L44" s="23">
        <f t="shared" si="3"/>
        <v>0.20783433867741682</v>
      </c>
      <c r="M44" s="23">
        <f t="shared" ref="M44:M49" si="10">+L44*28.3495</f>
        <v>5.8919995843354283</v>
      </c>
      <c r="N44" s="21">
        <v>46</v>
      </c>
      <c r="O44" s="21">
        <v>153</v>
      </c>
      <c r="P44" s="21">
        <f t="shared" si="5"/>
        <v>1.7714508554211092</v>
      </c>
      <c r="Q44" s="23">
        <f t="shared" si="6"/>
        <v>3.8509801204806723E-2</v>
      </c>
      <c r="R44" s="24"/>
    </row>
    <row r="45" spans="1:18" x14ac:dyDescent="0.25">
      <c r="A45" s="19">
        <v>2010</v>
      </c>
      <c r="B45" s="70">
        <v>15.70315627721031</v>
      </c>
      <c r="C45" s="21">
        <v>10</v>
      </c>
      <c r="D45" s="20">
        <f t="shared" si="0"/>
        <v>14.132840649489278</v>
      </c>
      <c r="E45" s="21">
        <v>23.696006289509668</v>
      </c>
      <c r="F45" s="21">
        <f t="shared" si="1"/>
        <v>10.78392184029992</v>
      </c>
      <c r="G45" s="21">
        <v>48</v>
      </c>
      <c r="H45" s="21">
        <f t="shared" si="7"/>
        <v>5.6076393569559579</v>
      </c>
      <c r="I45" s="21">
        <v>13</v>
      </c>
      <c r="J45" s="22">
        <f t="shared" si="2"/>
        <v>68.932065920836763</v>
      </c>
      <c r="K45" s="23">
        <f t="shared" si="8"/>
        <v>4.8786462405516833</v>
      </c>
      <c r="L45" s="23">
        <f t="shared" si="3"/>
        <v>0.21385846533925187</v>
      </c>
      <c r="M45" s="23">
        <f t="shared" si="10"/>
        <v>6.0627805631351208</v>
      </c>
      <c r="N45" s="21">
        <v>46</v>
      </c>
      <c r="O45" s="21">
        <v>153</v>
      </c>
      <c r="P45" s="21">
        <f t="shared" si="5"/>
        <v>1.8227967706157882</v>
      </c>
      <c r="Q45" s="23">
        <f t="shared" si="6"/>
        <v>3.9626016752517132E-2</v>
      </c>
      <c r="R45" s="24"/>
    </row>
    <row r="46" spans="1:18" x14ac:dyDescent="0.25">
      <c r="A46" s="25">
        <v>2011</v>
      </c>
      <c r="B46" s="76">
        <v>13.827285337004172</v>
      </c>
      <c r="C46" s="27">
        <v>10</v>
      </c>
      <c r="D46" s="26">
        <f t="shared" si="0"/>
        <v>12.444556803303755</v>
      </c>
      <c r="E46" s="27">
        <v>25.425674129071769</v>
      </c>
      <c r="F46" s="27">
        <f t="shared" si="1"/>
        <v>9.2804443436885116</v>
      </c>
      <c r="G46" s="27">
        <v>48</v>
      </c>
      <c r="H46" s="27">
        <f t="shared" si="7"/>
        <v>4.825831058718026</v>
      </c>
      <c r="I46" s="27">
        <v>13</v>
      </c>
      <c r="J46" s="28">
        <f t="shared" si="2"/>
        <v>69.636317478392868</v>
      </c>
      <c r="K46" s="29">
        <f t="shared" si="8"/>
        <v>4.1984730210846823</v>
      </c>
      <c r="L46" s="29">
        <f t="shared" si="3"/>
        <v>0.18404265297905456</v>
      </c>
      <c r="M46" s="29">
        <f t="shared" si="10"/>
        <v>5.2175171906297066</v>
      </c>
      <c r="N46" s="27">
        <v>46</v>
      </c>
      <c r="O46" s="27">
        <v>153</v>
      </c>
      <c r="P46" s="27">
        <f t="shared" si="5"/>
        <v>1.5686652991435721</v>
      </c>
      <c r="Q46" s="29">
        <f t="shared" si="6"/>
        <v>3.4101419546599392E-2</v>
      </c>
      <c r="R46" s="24"/>
    </row>
    <row r="47" spans="1:18" x14ac:dyDescent="0.25">
      <c r="A47" s="25">
        <v>2012</v>
      </c>
      <c r="B47" s="76">
        <v>13.889862048455049</v>
      </c>
      <c r="C47" s="27">
        <v>10</v>
      </c>
      <c r="D47" s="26">
        <f t="shared" ref="D47:D56" si="11">+B47-B47*(C47/100)</f>
        <v>12.500875843609544</v>
      </c>
      <c r="E47" s="27">
        <v>25.425674129071769</v>
      </c>
      <c r="F47" s="27">
        <f t="shared" ref="F47:F56" si="12">+(D47-D47*(E47)/100)</f>
        <v>9.322443888333531</v>
      </c>
      <c r="G47" s="27">
        <v>48</v>
      </c>
      <c r="H47" s="27">
        <f t="shared" si="7"/>
        <v>4.8476708219334359</v>
      </c>
      <c r="I47" s="27">
        <v>13</v>
      </c>
      <c r="J47" s="28">
        <f t="shared" ref="J47:J56" si="13">100-(K47/B47*100)</f>
        <v>69.636317478392854</v>
      </c>
      <c r="K47" s="29">
        <f t="shared" si="8"/>
        <v>4.2174736150820893</v>
      </c>
      <c r="L47" s="29">
        <f t="shared" ref="L47:L56" si="14">+(K47/365)*16</f>
        <v>0.18487555572962583</v>
      </c>
      <c r="M47" s="29">
        <f t="shared" si="10"/>
        <v>5.241129567157027</v>
      </c>
      <c r="N47" s="27">
        <v>46</v>
      </c>
      <c r="O47" s="27">
        <v>153</v>
      </c>
      <c r="P47" s="27">
        <f t="shared" ref="P47:P56" si="15">+Q47*N47</f>
        <v>1.5757644450276029</v>
      </c>
      <c r="Q47" s="29">
        <f t="shared" ref="Q47:Q56" si="16">+M47/O47</f>
        <v>3.4255748804947889E-2</v>
      </c>
      <c r="R47" s="24"/>
    </row>
    <row r="48" spans="1:18" x14ac:dyDescent="0.25">
      <c r="A48" s="25">
        <v>2013</v>
      </c>
      <c r="B48" s="76">
        <v>14.480651362533138</v>
      </c>
      <c r="C48" s="27">
        <v>10</v>
      </c>
      <c r="D48" s="26">
        <f t="shared" si="11"/>
        <v>13.032586226279824</v>
      </c>
      <c r="E48" s="27">
        <v>25.425674129071769</v>
      </c>
      <c r="F48" s="27">
        <f t="shared" si="12"/>
        <v>9.7189633217956235</v>
      </c>
      <c r="G48" s="27">
        <v>48</v>
      </c>
      <c r="H48" s="27">
        <f t="shared" si="7"/>
        <v>5.0538609273337238</v>
      </c>
      <c r="I48" s="27">
        <v>13</v>
      </c>
      <c r="J48" s="28">
        <f t="shared" si="13"/>
        <v>69.636317478392868</v>
      </c>
      <c r="K48" s="29">
        <f t="shared" si="8"/>
        <v>4.3968590067803399</v>
      </c>
      <c r="L48" s="29">
        <f t="shared" si="14"/>
        <v>0.19273902495475462</v>
      </c>
      <c r="M48" s="29">
        <f t="shared" si="10"/>
        <v>5.4640549879548157</v>
      </c>
      <c r="N48" s="27">
        <v>46</v>
      </c>
      <c r="O48" s="27">
        <v>153</v>
      </c>
      <c r="P48" s="27">
        <f t="shared" si="15"/>
        <v>1.6427877741563497</v>
      </c>
      <c r="Q48" s="29">
        <f t="shared" si="16"/>
        <v>3.5712777699051082E-2</v>
      </c>
      <c r="R48" s="24"/>
    </row>
    <row r="49" spans="1:18" x14ac:dyDescent="0.25">
      <c r="A49" s="25">
        <v>2014</v>
      </c>
      <c r="B49" s="76">
        <v>13.90838929947083</v>
      </c>
      <c r="C49" s="27">
        <v>10</v>
      </c>
      <c r="D49" s="26">
        <f t="shared" si="11"/>
        <v>12.517550369523747</v>
      </c>
      <c r="E49" s="27">
        <v>25.425674129071769</v>
      </c>
      <c r="F49" s="27">
        <f t="shared" si="12"/>
        <v>9.3348788036262196</v>
      </c>
      <c r="G49" s="27">
        <v>48</v>
      </c>
      <c r="H49" s="27">
        <f t="shared" si="7"/>
        <v>4.8541369778856343</v>
      </c>
      <c r="I49" s="27">
        <v>13</v>
      </c>
      <c r="J49" s="28">
        <f t="shared" si="13"/>
        <v>69.636317478392868</v>
      </c>
      <c r="K49" s="29">
        <f t="shared" si="8"/>
        <v>4.2230991707605021</v>
      </c>
      <c r="L49" s="29">
        <f t="shared" si="14"/>
        <v>0.18512215543059735</v>
      </c>
      <c r="M49" s="29">
        <f t="shared" si="10"/>
        <v>5.2481205453797193</v>
      </c>
      <c r="N49" s="27">
        <v>46</v>
      </c>
      <c r="O49" s="27">
        <v>153</v>
      </c>
      <c r="P49" s="27">
        <f t="shared" si="15"/>
        <v>1.5778663077612227</v>
      </c>
      <c r="Q49" s="29">
        <f t="shared" si="16"/>
        <v>3.4301441473070057E-2</v>
      </c>
      <c r="R49" s="24"/>
    </row>
    <row r="50" spans="1:18" x14ac:dyDescent="0.25">
      <c r="A50" s="31">
        <v>2015</v>
      </c>
      <c r="B50" s="80">
        <v>14.867917632511313</v>
      </c>
      <c r="C50" s="32">
        <v>10</v>
      </c>
      <c r="D50" s="33">
        <f t="shared" si="11"/>
        <v>13.381125869260181</v>
      </c>
      <c r="E50" s="32">
        <v>25.425674129071769</v>
      </c>
      <c r="F50" s="32">
        <f t="shared" si="12"/>
        <v>9.9788844109411663</v>
      </c>
      <c r="G50" s="32">
        <v>48</v>
      </c>
      <c r="H50" s="32">
        <f t="shared" si="7"/>
        <v>5.1890198936894061</v>
      </c>
      <c r="I50" s="32">
        <v>13</v>
      </c>
      <c r="J50" s="34">
        <f t="shared" si="13"/>
        <v>69.636317478392868</v>
      </c>
      <c r="K50" s="35">
        <f t="shared" si="8"/>
        <v>4.5144473075097835</v>
      </c>
      <c r="L50" s="35">
        <f t="shared" si="14"/>
        <v>0.19789358060316858</v>
      </c>
      <c r="M50" s="35">
        <f>+L50*28.3495</f>
        <v>5.6101840633095277</v>
      </c>
      <c r="N50" s="32">
        <v>46</v>
      </c>
      <c r="O50" s="32">
        <v>153</v>
      </c>
      <c r="P50" s="32">
        <f t="shared" si="15"/>
        <v>1.6867220059623418</v>
      </c>
      <c r="Q50" s="35">
        <f t="shared" si="16"/>
        <v>3.6667869694833516E-2</v>
      </c>
      <c r="R50" s="24"/>
    </row>
    <row r="51" spans="1:18" x14ac:dyDescent="0.25">
      <c r="A51" s="36">
        <v>2016</v>
      </c>
      <c r="B51" s="83">
        <v>16.569290774411567</v>
      </c>
      <c r="C51" s="38">
        <v>10</v>
      </c>
      <c r="D51" s="37">
        <f t="shared" si="11"/>
        <v>14.912361696970409</v>
      </c>
      <c r="E51" s="38">
        <v>25.425674129071769</v>
      </c>
      <c r="F51" s="38">
        <f t="shared" si="12"/>
        <v>11.120793206950196</v>
      </c>
      <c r="G51" s="38">
        <v>48</v>
      </c>
      <c r="H51" s="38">
        <f t="shared" si="7"/>
        <v>5.7828124676141019</v>
      </c>
      <c r="I51" s="38">
        <v>13</v>
      </c>
      <c r="J51" s="39">
        <f t="shared" si="13"/>
        <v>69.636317478392868</v>
      </c>
      <c r="K51" s="40">
        <f t="shared" si="8"/>
        <v>5.0310468468242684</v>
      </c>
      <c r="L51" s="40">
        <f t="shared" si="14"/>
        <v>0.22053903986078985</v>
      </c>
      <c r="M51" s="40">
        <f>+L51*28.3495</f>
        <v>6.2521715105334614</v>
      </c>
      <c r="N51" s="38">
        <v>46</v>
      </c>
      <c r="O51" s="38">
        <v>153</v>
      </c>
      <c r="P51" s="38">
        <f t="shared" si="15"/>
        <v>1.8797378397682303</v>
      </c>
      <c r="Q51" s="40">
        <f t="shared" si="16"/>
        <v>4.0863866081918047E-2</v>
      </c>
      <c r="R51" s="24"/>
    </row>
    <row r="52" spans="1:18" x14ac:dyDescent="0.25">
      <c r="A52" s="41">
        <v>2017</v>
      </c>
      <c r="B52" s="86">
        <v>16.247549761232474</v>
      </c>
      <c r="C52" s="43">
        <v>10</v>
      </c>
      <c r="D52" s="42">
        <f t="shared" si="11"/>
        <v>14.622794785109226</v>
      </c>
      <c r="E52" s="43">
        <v>25.425674129071801</v>
      </c>
      <c r="F52" s="43">
        <f t="shared" si="12"/>
        <v>10.90485063448445</v>
      </c>
      <c r="G52" s="43">
        <v>48</v>
      </c>
      <c r="H52" s="43">
        <f>F52-(F52*G52/100)</f>
        <v>5.6705223299319139</v>
      </c>
      <c r="I52" s="43">
        <v>13</v>
      </c>
      <c r="J52" s="45">
        <f t="shared" si="13"/>
        <v>69.636317478392868</v>
      </c>
      <c r="K52" s="47">
        <f>+H52-H52*I52/100</f>
        <v>4.933354427040765</v>
      </c>
      <c r="L52" s="47">
        <f t="shared" si="14"/>
        <v>0.21625663241822532</v>
      </c>
      <c r="M52" s="47">
        <f>+L52*28.3495</f>
        <v>6.1307674007404787</v>
      </c>
      <c r="N52" s="43">
        <v>46</v>
      </c>
      <c r="O52" s="43">
        <v>153</v>
      </c>
      <c r="P52" s="43">
        <f t="shared" si="15"/>
        <v>1.8432372577389673</v>
      </c>
      <c r="Q52" s="47">
        <f t="shared" si="16"/>
        <v>4.0070375168238422E-2</v>
      </c>
      <c r="R52" s="24"/>
    </row>
    <row r="53" spans="1:18" x14ac:dyDescent="0.25">
      <c r="A53" s="41">
        <v>2018</v>
      </c>
      <c r="B53" s="86">
        <v>15.853035529069473</v>
      </c>
      <c r="C53" s="43">
        <v>10</v>
      </c>
      <c r="D53" s="42">
        <f t="shared" si="11"/>
        <v>14.267731976162526</v>
      </c>
      <c r="E53" s="43">
        <v>25.425674129071801</v>
      </c>
      <c r="F53" s="43">
        <f t="shared" si="12"/>
        <v>10.640064938294065</v>
      </c>
      <c r="G53" s="43">
        <v>48</v>
      </c>
      <c r="H53" s="43">
        <f>F53-(F53*G53/100)</f>
        <v>5.5328337679129138</v>
      </c>
      <c r="I53" s="43">
        <v>13</v>
      </c>
      <c r="J53" s="45">
        <f t="shared" si="13"/>
        <v>69.636317478392883</v>
      </c>
      <c r="K53" s="47">
        <f>+H53-H53*I53/100</f>
        <v>4.8135653780842347</v>
      </c>
      <c r="L53" s="47">
        <f t="shared" si="14"/>
        <v>0.21100560561465137</v>
      </c>
      <c r="M53" s="47">
        <f>+L53*28.3495</f>
        <v>5.9819034163725586</v>
      </c>
      <c r="N53" s="43">
        <v>46</v>
      </c>
      <c r="O53" s="43">
        <v>153</v>
      </c>
      <c r="P53" s="43">
        <f t="shared" si="15"/>
        <v>1.7984807657067823</v>
      </c>
      <c r="Q53" s="47">
        <f t="shared" si="16"/>
        <v>3.9097407950147441E-2</v>
      </c>
      <c r="R53" s="24"/>
    </row>
    <row r="54" spans="1:18" ht="13.2" customHeight="1" x14ac:dyDescent="0.25">
      <c r="A54" s="41">
        <v>2019</v>
      </c>
      <c r="B54" s="86">
        <v>15.17999091387545</v>
      </c>
      <c r="C54" s="43">
        <v>10</v>
      </c>
      <c r="D54" s="42">
        <f t="shared" si="11"/>
        <v>13.661991822487906</v>
      </c>
      <c r="E54" s="43">
        <v>25.425674129071801</v>
      </c>
      <c r="F54" s="43">
        <f t="shared" si="12"/>
        <v>10.188338302161693</v>
      </c>
      <c r="G54" s="43">
        <v>48</v>
      </c>
      <c r="H54" s="43">
        <f>F54-(F54*G54/100)</f>
        <v>5.2979359171240805</v>
      </c>
      <c r="I54" s="43">
        <v>13</v>
      </c>
      <c r="J54" s="45">
        <f t="shared" si="13"/>
        <v>69.636317478392868</v>
      </c>
      <c r="K54" s="47">
        <f>+H54-H54*I54/100</f>
        <v>4.6092042478979502</v>
      </c>
      <c r="L54" s="47">
        <f t="shared" si="14"/>
        <v>0.20204730949689645</v>
      </c>
      <c r="M54" s="47">
        <f>+L54*28.3495</f>
        <v>5.7279402005822657</v>
      </c>
      <c r="N54" s="43">
        <v>46</v>
      </c>
      <c r="O54" s="43">
        <v>153</v>
      </c>
      <c r="P54" s="43">
        <f t="shared" si="15"/>
        <v>1.7221258119397662</v>
      </c>
      <c r="Q54" s="47">
        <f t="shared" si="16"/>
        <v>3.7437517650864484E-2</v>
      </c>
      <c r="R54" s="24"/>
    </row>
    <row r="55" spans="1:18" ht="13.2" customHeight="1" x14ac:dyDescent="0.25">
      <c r="A55" s="41">
        <v>2020</v>
      </c>
      <c r="B55" s="86">
        <v>14.350606353366947</v>
      </c>
      <c r="C55" s="43">
        <v>10</v>
      </c>
      <c r="D55" s="42">
        <f t="shared" si="11"/>
        <v>12.915545718030252</v>
      </c>
      <c r="E55" s="43">
        <v>25.425674129071801</v>
      </c>
      <c r="F55" s="43">
        <f t="shared" si="12"/>
        <v>9.6316811517725931</v>
      </c>
      <c r="G55" s="43">
        <v>48</v>
      </c>
      <c r="H55" s="43">
        <f t="shared" ref="H55:H56" si="17">F55-(F55*G55/100)</f>
        <v>5.0084741989217481</v>
      </c>
      <c r="I55" s="43">
        <v>13</v>
      </c>
      <c r="J55" s="45">
        <f t="shared" si="13"/>
        <v>69.636317478392883</v>
      </c>
      <c r="K55" s="47">
        <f t="shared" ref="K55:K56" si="18">+H55-H55*I55/100</f>
        <v>4.3573725530619205</v>
      </c>
      <c r="L55" s="47">
        <f t="shared" si="14"/>
        <v>0.19100811191504308</v>
      </c>
      <c r="M55" s="47">
        <f t="shared" ref="M55:M56" si="19">+L55*28.3495</f>
        <v>5.414984468735514</v>
      </c>
      <c r="N55" s="43">
        <v>46</v>
      </c>
      <c r="O55" s="43">
        <v>153</v>
      </c>
      <c r="P55" s="43">
        <f t="shared" si="15"/>
        <v>1.6280345461557755</v>
      </c>
      <c r="Q55" s="47">
        <f t="shared" si="16"/>
        <v>3.5392055351212509E-2</v>
      </c>
      <c r="R55" s="24"/>
    </row>
    <row r="56" spans="1:18" ht="13.8" customHeight="1" thickBot="1" x14ac:dyDescent="0.3">
      <c r="A56" s="155">
        <v>2021</v>
      </c>
      <c r="B56" s="162">
        <v>14.389342088233729</v>
      </c>
      <c r="C56" s="145">
        <v>10</v>
      </c>
      <c r="D56" s="133">
        <f t="shared" si="11"/>
        <v>12.950407879410356</v>
      </c>
      <c r="E56" s="145">
        <v>25.425674129071801</v>
      </c>
      <c r="F56" s="134">
        <f t="shared" si="12"/>
        <v>9.6576793736058413</v>
      </c>
      <c r="G56" s="145">
        <v>48</v>
      </c>
      <c r="H56" s="134">
        <f t="shared" si="17"/>
        <v>5.0219932742750375</v>
      </c>
      <c r="I56" s="145">
        <v>13</v>
      </c>
      <c r="J56" s="135">
        <f t="shared" si="13"/>
        <v>69.636317478392868</v>
      </c>
      <c r="K56" s="136">
        <f t="shared" si="18"/>
        <v>4.369134148619283</v>
      </c>
      <c r="L56" s="136">
        <f t="shared" si="14"/>
        <v>0.19152368870659869</v>
      </c>
      <c r="M56" s="136">
        <f t="shared" si="19"/>
        <v>5.4296008129877196</v>
      </c>
      <c r="N56" s="145">
        <v>46</v>
      </c>
      <c r="O56" s="134">
        <v>153</v>
      </c>
      <c r="P56" s="134">
        <f t="shared" si="15"/>
        <v>1.6324290025976149</v>
      </c>
      <c r="Q56" s="136">
        <f t="shared" si="16"/>
        <v>3.548758701299163E-2</v>
      </c>
      <c r="R56" s="24"/>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9"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pageSetUpPr fitToPage="1"/>
  </sheetPr>
  <dimension ref="A1:AD68"/>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133</v>
      </c>
      <c r="B1" s="52"/>
      <c r="C1" s="52"/>
      <c r="D1" s="52"/>
      <c r="E1" s="52"/>
      <c r="F1" s="52"/>
      <c r="G1" s="52"/>
      <c r="H1" s="52"/>
      <c r="I1" s="52"/>
      <c r="J1" s="52"/>
      <c r="K1" s="52"/>
    </row>
    <row r="2" spans="1:30" ht="60" customHeight="1" thickTop="1" x14ac:dyDescent="0.25">
      <c r="A2" s="59" t="s">
        <v>2</v>
      </c>
      <c r="B2" s="60" t="s">
        <v>92</v>
      </c>
      <c r="C2" s="60" t="s">
        <v>108</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L3" s="18"/>
      <c r="M3" s="18"/>
      <c r="N3" s="18"/>
      <c r="O3" s="18"/>
      <c r="P3" s="18"/>
      <c r="Q3" s="18"/>
      <c r="R3" s="18"/>
      <c r="S3" s="18"/>
      <c r="T3" s="18"/>
      <c r="U3" s="18"/>
      <c r="V3" s="18"/>
      <c r="W3" s="18"/>
      <c r="X3" s="18"/>
      <c r="Y3" s="18"/>
      <c r="Z3" s="18"/>
      <c r="AA3" s="18"/>
      <c r="AB3" s="18"/>
      <c r="AC3" s="18"/>
      <c r="AD3" s="18"/>
    </row>
    <row r="4" spans="1:30" x14ac:dyDescent="0.25">
      <c r="A4" s="19">
        <v>1970</v>
      </c>
      <c r="B4" s="21">
        <f>SUM('Fresh apples:Fresh watermelon'!B5)</f>
        <v>72.031750474195803</v>
      </c>
      <c r="C4" s="21">
        <f>SUM('Fresh apples:Fresh watermelon'!D5)</f>
        <v>68.368365398749049</v>
      </c>
      <c r="D4" s="21">
        <f>SUM('Fresh apples:Fresh watermelon'!F5)</f>
        <v>60.690589156783766</v>
      </c>
      <c r="E4" s="21">
        <f>SUM('Fresh apples:Fresh watermelon'!H5)</f>
        <v>44.241901560731172</v>
      </c>
      <c r="F4" s="21">
        <f t="shared" ref="F4:F45" si="0">100-(G4/B4*100)</f>
        <v>53.687991251912862</v>
      </c>
      <c r="G4" s="21">
        <f>SUM('Fresh apples:Fresh watermelon'!K5)</f>
        <v>33.359350581009856</v>
      </c>
      <c r="H4" s="21">
        <f>SUM('Fresh apples:Fresh watermelon'!L5)</f>
        <v>1.4623276967018015</v>
      </c>
      <c r="I4" s="21">
        <f>SUM('Fresh apples:Fresh watermelon'!M5)</f>
        <v>41.456259037647719</v>
      </c>
      <c r="J4" s="21">
        <f>SUM('Fresh apples:Fresh watermelon'!P5)</f>
        <v>23.846566424547785</v>
      </c>
      <c r="K4" s="23">
        <f>SUM('Fresh apples:Fresh watermelon'!Q5)</f>
        <v>0.31219310685176349</v>
      </c>
      <c r="V4" s="65"/>
      <c r="X4" s="24"/>
    </row>
    <row r="5" spans="1:30" x14ac:dyDescent="0.25">
      <c r="A5" s="25">
        <v>1971</v>
      </c>
      <c r="B5" s="27">
        <f>SUM('Fresh apples:Fresh watermelon'!B6)</f>
        <v>71.838630306927953</v>
      </c>
      <c r="C5" s="27">
        <f>SUM('Fresh apples:Fresh watermelon'!D6)</f>
        <v>68.247374174175292</v>
      </c>
      <c r="D5" s="27">
        <f>SUM('Fresh apples:Fresh watermelon'!F6)</f>
        <v>60.601861414685686</v>
      </c>
      <c r="E5" s="27">
        <f>SUM('Fresh apples:Fresh watermelon'!H6)</f>
        <v>44.180265884286143</v>
      </c>
      <c r="F5" s="27">
        <f t="shared" si="0"/>
        <v>53.550176524261374</v>
      </c>
      <c r="G5" s="27">
        <f>SUM('Fresh apples:Fresh watermelon'!K6)</f>
        <v>33.368916964956505</v>
      </c>
      <c r="H5" s="27">
        <f>SUM('Fresh apples:Fresh watermelon'!L6)</f>
        <v>1.4627470450391891</v>
      </c>
      <c r="I5" s="27">
        <f>SUM('Fresh apples:Fresh watermelon'!M6)</f>
        <v>41.468147353338487</v>
      </c>
      <c r="J5" s="27">
        <f>SUM('Fresh apples:Fresh watermelon'!P6)</f>
        <v>24.26651160709898</v>
      </c>
      <c r="K5" s="29">
        <f>SUM('Fresh apples:Fresh watermelon'!Q6)</f>
        <v>0.31112328137328282</v>
      </c>
      <c r="V5" s="65"/>
      <c r="X5" s="24"/>
    </row>
    <row r="6" spans="1:30" x14ac:dyDescent="0.25">
      <c r="A6" s="25">
        <v>1972</v>
      </c>
      <c r="B6" s="27">
        <f>SUM('Fresh apples:Fresh watermelon'!B7)</f>
        <v>67.231766851683787</v>
      </c>
      <c r="C6" s="27">
        <f>SUM('Fresh apples:Fresh watermelon'!D7)</f>
        <v>63.904070130275556</v>
      </c>
      <c r="D6" s="27">
        <f>SUM('Fresh apples:Fresh watermelon'!F7)</f>
        <v>56.749877887766509</v>
      </c>
      <c r="E6" s="27">
        <f>SUM('Fresh apples:Fresh watermelon'!H7)</f>
        <v>40.825426312363717</v>
      </c>
      <c r="F6" s="27">
        <f t="shared" si="0"/>
        <v>53.808050114097334</v>
      </c>
      <c r="G6" s="27">
        <f>SUM('Fresh apples:Fresh watermelon'!K7)</f>
        <v>31.055664051536695</v>
      </c>
      <c r="H6" s="27">
        <f>SUM('Fresh apples:Fresh watermelon'!L7)</f>
        <v>1.3613441776016089</v>
      </c>
      <c r="I6" s="27">
        <f>SUM('Fresh apples:Fresh watermelon'!M7)</f>
        <v>38.593426762916813</v>
      </c>
      <c r="J6" s="27">
        <f>SUM('Fresh apples:Fresh watermelon'!P7)</f>
        <v>22.658965732133293</v>
      </c>
      <c r="K6" s="29">
        <f>SUM('Fresh apples:Fresh watermelon'!Q7)</f>
        <v>0.2900423277726023</v>
      </c>
      <c r="V6" s="65"/>
      <c r="X6" s="24"/>
    </row>
    <row r="7" spans="1:30" x14ac:dyDescent="0.25">
      <c r="A7" s="25">
        <v>1973</v>
      </c>
      <c r="B7" s="27">
        <f>SUM('Fresh apples:Fresh watermelon'!B8)</f>
        <v>69.533156246863612</v>
      </c>
      <c r="C7" s="27">
        <f>SUM('Fresh apples:Fresh watermelon'!D8)</f>
        <v>66.086349856440478</v>
      </c>
      <c r="D7" s="27">
        <f>SUM('Fresh apples:Fresh watermelon'!F8)</f>
        <v>58.688089161070238</v>
      </c>
      <c r="E7" s="27">
        <f>SUM('Fresh apples:Fresh watermelon'!H8)</f>
        <v>42.596010013127056</v>
      </c>
      <c r="F7" s="27">
        <f t="shared" si="0"/>
        <v>53.451656202091016</v>
      </c>
      <c r="G7" s="27">
        <f>SUM('Fresh apples:Fresh watermelon'!K8)</f>
        <v>32.366532623327302</v>
      </c>
      <c r="H7" s="27">
        <f>SUM('Fresh apples:Fresh watermelon'!L8)</f>
        <v>1.4188069095157176</v>
      </c>
      <c r="I7" s="27">
        <f>SUM('Fresh apples:Fresh watermelon'!M8)</f>
        <v>40.222466481315834</v>
      </c>
      <c r="J7" s="27">
        <f>SUM('Fresh apples:Fresh watermelon'!P8)</f>
        <v>23.772187584745776</v>
      </c>
      <c r="K7" s="29">
        <f>SUM('Fresh apples:Fresh watermelon'!Q8)</f>
        <v>0.30222890849327194</v>
      </c>
      <c r="V7" s="65"/>
      <c r="X7" s="24"/>
    </row>
    <row r="8" spans="1:30" x14ac:dyDescent="0.25">
      <c r="A8" s="25">
        <v>1974</v>
      </c>
      <c r="B8" s="27">
        <f>SUM('Fresh apples:Fresh watermelon'!B9)</f>
        <v>69.071237632720951</v>
      </c>
      <c r="C8" s="27">
        <f>SUM('Fresh apples:Fresh watermelon'!D9)</f>
        <v>65.745345377104911</v>
      </c>
      <c r="D8" s="27">
        <f>SUM('Fresh apples:Fresh watermelon'!F9)</f>
        <v>58.481180750014957</v>
      </c>
      <c r="E8" s="27">
        <f>SUM('Fresh apples:Fresh watermelon'!H9)</f>
        <v>42.95579806084843</v>
      </c>
      <c r="F8" s="27">
        <f t="shared" si="0"/>
        <v>52.800427033243587</v>
      </c>
      <c r="G8" s="27">
        <f>SUM('Fresh apples:Fresh watermelon'!K9)</f>
        <v>32.601329205497841</v>
      </c>
      <c r="H8" s="27">
        <f>SUM('Fresh apples:Fresh watermelon'!L9)</f>
        <v>1.4290993624327819</v>
      </c>
      <c r="I8" s="27">
        <f>SUM('Fresh apples:Fresh watermelon'!M9)</f>
        <v>40.514252375288166</v>
      </c>
      <c r="J8" s="27">
        <f>SUM('Fresh apples:Fresh watermelon'!P9)</f>
        <v>24.456177221801273</v>
      </c>
      <c r="K8" s="29">
        <f>SUM('Fresh apples:Fresh watermelon'!Q9)</f>
        <v>0.30487874456961084</v>
      </c>
      <c r="V8" s="65"/>
      <c r="X8" s="24"/>
    </row>
    <row r="9" spans="1:30" x14ac:dyDescent="0.25">
      <c r="A9" s="25">
        <v>1975</v>
      </c>
      <c r="B9" s="27">
        <f>SUM('Fresh apples:Fresh watermelon'!B10)</f>
        <v>72.403991611588026</v>
      </c>
      <c r="C9" s="27">
        <f>SUM('Fresh apples:Fresh watermelon'!D10)</f>
        <v>68.877438781675835</v>
      </c>
      <c r="D9" s="27">
        <f>SUM('Fresh apples:Fresh watermelon'!F10)</f>
        <v>61.296156266145609</v>
      </c>
      <c r="E9" s="27">
        <f>SUM('Fresh apples:Fresh watermelon'!H10)</f>
        <v>45.726514402899475</v>
      </c>
      <c r="F9" s="27">
        <f t="shared" si="0"/>
        <v>52.081134330893057</v>
      </c>
      <c r="G9" s="27">
        <f>SUM('Fresh apples:Fresh watermelon'!K10)</f>
        <v>34.695171479428325</v>
      </c>
      <c r="H9" s="27">
        <f>SUM('Fresh apples:Fresh watermelon'!L10)</f>
        <v>1.5208842292352143</v>
      </c>
      <c r="I9" s="27">
        <f>SUM('Fresh apples:Fresh watermelon'!M10)</f>
        <v>43.116307456703716</v>
      </c>
      <c r="J9" s="27">
        <f>SUM('Fresh apples:Fresh watermelon'!P10)</f>
        <v>25.374723312922402</v>
      </c>
      <c r="K9" s="29">
        <f>SUM('Fresh apples:Fresh watermelon'!Q10)</f>
        <v>0.32849577391222573</v>
      </c>
      <c r="V9" s="65"/>
      <c r="X9" s="24"/>
    </row>
    <row r="10" spans="1:30" x14ac:dyDescent="0.25">
      <c r="A10" s="19">
        <v>1976</v>
      </c>
      <c r="B10" s="21">
        <f>SUM('Fresh apples:Fresh watermelon'!B11)</f>
        <v>73.483543021751757</v>
      </c>
      <c r="C10" s="21">
        <f>SUM('Fresh apples:Fresh watermelon'!D11)</f>
        <v>69.900185399211693</v>
      </c>
      <c r="D10" s="21">
        <f>SUM('Fresh apples:Fresh watermelon'!F11)</f>
        <v>62.129446800290808</v>
      </c>
      <c r="E10" s="21">
        <f>SUM('Fresh apples:Fresh watermelon'!H11)</f>
        <v>45.655794378959776</v>
      </c>
      <c r="F10" s="21">
        <f t="shared" si="0"/>
        <v>52.903826389429277</v>
      </c>
      <c r="G10" s="21">
        <f>SUM('Fresh apples:Fresh watermelon'!K11)</f>
        <v>34.607936996722636</v>
      </c>
      <c r="H10" s="21">
        <f>SUM('Fresh apples:Fresh watermelon'!L11)</f>
        <v>1.5170602519111296</v>
      </c>
      <c r="I10" s="21">
        <f>SUM('Fresh apples:Fresh watermelon'!M11)</f>
        <v>43.007899611554564</v>
      </c>
      <c r="J10" s="21">
        <f>SUM('Fresh apples:Fresh watermelon'!P11)</f>
        <v>25.826563749778948</v>
      </c>
      <c r="K10" s="23">
        <f>SUM('Fresh apples:Fresh watermelon'!Q11)</f>
        <v>0.32301930443135141</v>
      </c>
      <c r="V10" s="65"/>
      <c r="X10" s="24"/>
    </row>
    <row r="11" spans="1:30" x14ac:dyDescent="0.25">
      <c r="A11" s="19">
        <v>1977</v>
      </c>
      <c r="B11" s="21">
        <f>SUM('Fresh apples:Fresh watermelon'!B12)</f>
        <v>73.475618159358334</v>
      </c>
      <c r="C11" s="21">
        <f>SUM('Fresh apples:Fresh watermelon'!D12)</f>
        <v>69.866530015287736</v>
      </c>
      <c r="D11" s="21">
        <f>SUM('Fresh apples:Fresh watermelon'!F12)</f>
        <v>62.045679915351407</v>
      </c>
      <c r="E11" s="21">
        <f>SUM('Fresh apples:Fresh watermelon'!H12)</f>
        <v>45.369436701088105</v>
      </c>
      <c r="F11" s="21">
        <f t="shared" si="0"/>
        <v>53.326968932634749</v>
      </c>
      <c r="G11" s="21">
        <f>SUM('Fresh apples:Fresh watermelon'!K12)</f>
        <v>34.293298090455977</v>
      </c>
      <c r="H11" s="21">
        <f>SUM('Fresh apples:Fresh watermelon'!L12)</f>
        <v>1.5032678614994404</v>
      </c>
      <c r="I11" s="21">
        <f>SUM('Fresh apples:Fresh watermelon'!M12)</f>
        <v>42.616892239578384</v>
      </c>
      <c r="J11" s="21">
        <f>SUM('Fresh apples:Fresh watermelon'!P12)</f>
        <v>25.487451975654778</v>
      </c>
      <c r="K11" s="23">
        <f>SUM('Fresh apples:Fresh watermelon'!Q12)</f>
        <v>0.31910612179553233</v>
      </c>
      <c r="V11" s="65"/>
      <c r="X11" s="24"/>
    </row>
    <row r="12" spans="1:30" x14ac:dyDescent="0.25">
      <c r="A12" s="19">
        <v>1978</v>
      </c>
      <c r="B12" s="21">
        <f>SUM('Fresh apples:Fresh watermelon'!B13)</f>
        <v>77.485589879414235</v>
      </c>
      <c r="C12" s="21">
        <f>SUM('Fresh apples:Fresh watermelon'!D13)</f>
        <v>73.74534152254715</v>
      </c>
      <c r="D12" s="21">
        <f>SUM('Fresh apples:Fresh watermelon'!F13)</f>
        <v>65.51945163990095</v>
      </c>
      <c r="E12" s="21">
        <f>SUM('Fresh apples:Fresh watermelon'!H13)</f>
        <v>47.953572911858046</v>
      </c>
      <c r="F12" s="21">
        <f t="shared" si="0"/>
        <v>53.454934891260017</v>
      </c>
      <c r="G12" s="21">
        <f>SUM('Fresh apples:Fresh watermelon'!K13)</f>
        <v>36.065718259264592</v>
      </c>
      <c r="H12" s="21">
        <f>SUM('Fresh apples:Fresh watermelon'!L13)</f>
        <v>1.5809629921869413</v>
      </c>
      <c r="I12" s="21">
        <f>SUM('Fresh apples:Fresh watermelon'!M13)</f>
        <v>44.819510347003686</v>
      </c>
      <c r="J12" s="21">
        <f>SUM('Fresh apples:Fresh watermelon'!P13)</f>
        <v>26.797888529855033</v>
      </c>
      <c r="K12" s="23">
        <f>SUM('Fresh apples:Fresh watermelon'!Q13)</f>
        <v>0.33675879218727101</v>
      </c>
      <c r="V12" s="65"/>
      <c r="X12" s="24"/>
    </row>
    <row r="13" spans="1:30" x14ac:dyDescent="0.25">
      <c r="A13" s="19">
        <v>1979</v>
      </c>
      <c r="B13" s="21">
        <f>SUM('Fresh apples:Fresh watermelon'!B14)</f>
        <v>76.975522897404176</v>
      </c>
      <c r="C13" s="21">
        <f>SUM('Fresh apples:Fresh watermelon'!D14)</f>
        <v>73.320758801417028</v>
      </c>
      <c r="D13" s="21">
        <f>SUM('Fresh apples:Fresh watermelon'!F14)</f>
        <v>65.205845372607342</v>
      </c>
      <c r="E13" s="21">
        <f>SUM('Fresh apples:Fresh watermelon'!H14)</f>
        <v>47.845114597716744</v>
      </c>
      <c r="F13" s="21">
        <f t="shared" si="0"/>
        <v>53.375784316972975</v>
      </c>
      <c r="G13" s="21">
        <f>SUM('Fresh apples:Fresh watermelon'!K14)</f>
        <v>35.889233818823577</v>
      </c>
      <c r="H13" s="21">
        <f>SUM('Fresh apples:Fresh watermelon'!L14)</f>
        <v>1.5732266879484311</v>
      </c>
      <c r="I13" s="21">
        <f>SUM('Fresh apples:Fresh watermelon'!M14)</f>
        <v>44.600189989994043</v>
      </c>
      <c r="J13" s="21">
        <f>SUM('Fresh apples:Fresh watermelon'!P14)</f>
        <v>26.73075186662021</v>
      </c>
      <c r="K13" s="23">
        <f>SUM('Fresh apples:Fresh watermelon'!Q14)</f>
        <v>0.33373294340365861</v>
      </c>
      <c r="V13" s="65"/>
      <c r="X13" s="24"/>
    </row>
    <row r="14" spans="1:30" x14ac:dyDescent="0.25">
      <c r="A14" s="19">
        <v>1980</v>
      </c>
      <c r="B14" s="21">
        <f>SUM('Fresh apples:Fresh watermelon'!B15)</f>
        <v>80.482849252687515</v>
      </c>
      <c r="C14" s="21">
        <f>SUM('Fresh apples:Fresh watermelon'!D15)</f>
        <v>76.609767645304728</v>
      </c>
      <c r="D14" s="21">
        <f>SUM('Fresh apples:Fresh watermelon'!F15)</f>
        <v>68.236287170440221</v>
      </c>
      <c r="E14" s="21">
        <f>SUM('Fresh apples:Fresh watermelon'!H15)</f>
        <v>50.824468278351311</v>
      </c>
      <c r="F14" s="21">
        <f t="shared" si="0"/>
        <v>52.666773858718123</v>
      </c>
      <c r="G14" s="21">
        <f>SUM('Fresh apples:Fresh watermelon'!K15)</f>
        <v>38.09512904172157</v>
      </c>
      <c r="H14" s="21">
        <f>SUM('Fresh apples:Fresh watermelon'!L15)</f>
        <v>1.6699234648425894</v>
      </c>
      <c r="I14" s="21">
        <f>SUM('Fresh apples:Fresh watermelon'!M15)</f>
        <v>47.341495266555</v>
      </c>
      <c r="J14" s="21">
        <f>SUM('Fresh apples:Fresh watermelon'!P15)</f>
        <v>28.975695613241253</v>
      </c>
      <c r="K14" s="23">
        <f>SUM('Fresh apples:Fresh watermelon'!Q15)</f>
        <v>0.35640529598564036</v>
      </c>
      <c r="V14" s="65"/>
      <c r="X14" s="24"/>
    </row>
    <row r="15" spans="1:30" x14ac:dyDescent="0.25">
      <c r="A15" s="25">
        <v>1981</v>
      </c>
      <c r="B15" s="27">
        <f>SUM('Fresh apples:Fresh watermelon'!B16)</f>
        <v>80.014577118216664</v>
      </c>
      <c r="C15" s="27">
        <f>SUM('Fresh apples:Fresh watermelon'!D16)</f>
        <v>76.128234988566064</v>
      </c>
      <c r="D15" s="27">
        <f>SUM('Fresh apples:Fresh watermelon'!F16)</f>
        <v>67.670910790488449</v>
      </c>
      <c r="E15" s="27">
        <f>SUM('Fresh apples:Fresh watermelon'!H16)</f>
        <v>49.812927978809554</v>
      </c>
      <c r="F15" s="27">
        <f t="shared" si="0"/>
        <v>53.312566642962743</v>
      </c>
      <c r="G15" s="27">
        <f>SUM('Fresh apples:Fresh watermelon'!K16)</f>
        <v>37.356752367982587</v>
      </c>
      <c r="H15" s="27">
        <f>SUM('Fresh apples:Fresh watermelon'!L16)</f>
        <v>1.6375562681855382</v>
      </c>
      <c r="I15" s="27">
        <f>SUM('Fresh apples:Fresh watermelon'!M16)</f>
        <v>46.423901424925923</v>
      </c>
      <c r="J15" s="27">
        <f>SUM('Fresh apples:Fresh watermelon'!P16)</f>
        <v>28.213596420960204</v>
      </c>
      <c r="K15" s="29">
        <f>SUM('Fresh apples:Fresh watermelon'!Q16)</f>
        <v>0.34525495391750494</v>
      </c>
      <c r="V15" s="65"/>
      <c r="X15" s="24"/>
    </row>
    <row r="16" spans="1:30" x14ac:dyDescent="0.25">
      <c r="A16" s="25">
        <v>1982</v>
      </c>
      <c r="B16" s="27">
        <f>SUM('Fresh apples:Fresh watermelon'!B17)</f>
        <v>84.68016738295708</v>
      </c>
      <c r="C16" s="27">
        <f>SUM('Fresh apples:Fresh watermelon'!D17)</f>
        <v>80.495288947627742</v>
      </c>
      <c r="D16" s="27">
        <f>SUM('Fresh apples:Fresh watermelon'!F17)</f>
        <v>71.642561431393034</v>
      </c>
      <c r="E16" s="27">
        <f>SUM('Fresh apples:Fresh watermelon'!H17)</f>
        <v>52.265615371536754</v>
      </c>
      <c r="F16" s="27">
        <f t="shared" si="0"/>
        <v>53.671017389619564</v>
      </c>
      <c r="G16" s="27">
        <f>SUM('Fresh apples:Fresh watermelon'!K17)</f>
        <v>39.231460021291234</v>
      </c>
      <c r="H16" s="27">
        <f>SUM('Fresh apples:Fresh watermelon'!L17)</f>
        <v>1.7197352338100265</v>
      </c>
      <c r="I16" s="27">
        <f>SUM('Fresh apples:Fresh watermelon'!M17)</f>
        <v>48.753634010897358</v>
      </c>
      <c r="J16" s="27">
        <f>SUM('Fresh apples:Fresh watermelon'!P17)</f>
        <v>29.928981646193488</v>
      </c>
      <c r="K16" s="29">
        <f>SUM('Fresh apples:Fresh watermelon'!Q17)</f>
        <v>0.36222296834929391</v>
      </c>
      <c r="V16" s="65"/>
      <c r="X16" s="24"/>
    </row>
    <row r="17" spans="1:24" x14ac:dyDescent="0.25">
      <c r="A17" s="25">
        <v>1983</v>
      </c>
      <c r="B17" s="27">
        <f>SUM('Fresh apples:Fresh watermelon'!B18)</f>
        <v>82.800928268500741</v>
      </c>
      <c r="C17" s="27">
        <f>SUM('Fresh apples:Fresh watermelon'!D18)</f>
        <v>78.744076298804913</v>
      </c>
      <c r="D17" s="27">
        <f>SUM('Fresh apples:Fresh watermelon'!F18)</f>
        <v>70.109228809961053</v>
      </c>
      <c r="E17" s="27">
        <f>SUM('Fresh apples:Fresh watermelon'!H18)</f>
        <v>51.821052690667628</v>
      </c>
      <c r="F17" s="27">
        <f t="shared" si="0"/>
        <v>53.045446067896194</v>
      </c>
      <c r="G17" s="27">
        <f>SUM('Fresh apples:Fresh watermelon'!K18)</f>
        <v>38.878806520115766</v>
      </c>
      <c r="H17" s="27">
        <f>SUM('Fresh apples:Fresh watermelon'!L18)</f>
        <v>1.7042764501968557</v>
      </c>
      <c r="I17" s="27">
        <f>SUM('Fresh apples:Fresh watermelon'!M18)</f>
        <v>48.315385224855753</v>
      </c>
      <c r="J17" s="27">
        <f>SUM('Fresh apples:Fresh watermelon'!P18)</f>
        <v>29.78472452613595</v>
      </c>
      <c r="K17" s="29">
        <f>SUM('Fresh apples:Fresh watermelon'!Q18)</f>
        <v>0.36049011135797909</v>
      </c>
      <c r="V17" s="65"/>
      <c r="X17" s="24"/>
    </row>
    <row r="18" spans="1:24" x14ac:dyDescent="0.25">
      <c r="A18" s="25">
        <v>1984</v>
      </c>
      <c r="B18" s="27">
        <f>SUM('Fresh apples:Fresh watermelon'!B19)</f>
        <v>90.17782632302557</v>
      </c>
      <c r="C18" s="27">
        <f>SUM('Fresh apples:Fresh watermelon'!D19)</f>
        <v>85.566928965502811</v>
      </c>
      <c r="D18" s="27">
        <f>SUM('Fresh apples:Fresh watermelon'!F19)</f>
        <v>76.005322849837967</v>
      </c>
      <c r="E18" s="27">
        <f>SUM('Fresh apples:Fresh watermelon'!H19)</f>
        <v>55.842458817838292</v>
      </c>
      <c r="F18" s="27">
        <f t="shared" si="0"/>
        <v>53.726764159704537</v>
      </c>
      <c r="G18" s="27">
        <f>SUM('Fresh apples:Fresh watermelon'!K19)</f>
        <v>41.728198250105663</v>
      </c>
      <c r="H18" s="27">
        <f>SUM('Fresh apples:Fresh watermelon'!L19)</f>
        <v>1.8291812931553171</v>
      </c>
      <c r="I18" s="27">
        <f>SUM('Fresh apples:Fresh watermelon'!M19)</f>
        <v>51.856375070306676</v>
      </c>
      <c r="J18" s="27">
        <f>SUM('Fresh apples:Fresh watermelon'!P19)</f>
        <v>31.157764786243266</v>
      </c>
      <c r="K18" s="29">
        <f>SUM('Fresh apples:Fresh watermelon'!Q19)</f>
        <v>0.38396931710543558</v>
      </c>
      <c r="V18" s="65"/>
      <c r="X18" s="24"/>
    </row>
    <row r="19" spans="1:24" x14ac:dyDescent="0.25">
      <c r="A19" s="25">
        <v>1985</v>
      </c>
      <c r="B19" s="27">
        <f>SUM('Fresh apples:Fresh watermelon'!B20)</f>
        <v>89.327491355832322</v>
      </c>
      <c r="C19" s="27">
        <f>SUM('Fresh apples:Fresh watermelon'!D20)</f>
        <v>84.804005678580623</v>
      </c>
      <c r="D19" s="27">
        <f>SUM('Fresh apples:Fresh watermelon'!F20)</f>
        <v>75.396407316025801</v>
      </c>
      <c r="E19" s="27">
        <f>SUM('Fresh apples:Fresh watermelon'!H20)</f>
        <v>54.96366829923673</v>
      </c>
      <c r="F19" s="27">
        <f t="shared" si="0"/>
        <v>53.927786222123565</v>
      </c>
      <c r="G19" s="27">
        <f>SUM('Fresh apples:Fresh watermelon'!K20)</f>
        <v>41.155152779873163</v>
      </c>
      <c r="H19" s="27">
        <f>SUM('Fresh apples:Fresh watermelon'!L20)</f>
        <v>1.8040614917204678</v>
      </c>
      <c r="I19" s="27">
        <f>SUM('Fresh apples:Fresh watermelon'!M20)</f>
        <v>51.144241259529394</v>
      </c>
      <c r="J19" s="27">
        <f>SUM('Fresh apples:Fresh watermelon'!P20)</f>
        <v>31.075853635165171</v>
      </c>
      <c r="K19" s="29">
        <f>SUM('Fresh apples:Fresh watermelon'!Q20)</f>
        <v>0.37711328177720532</v>
      </c>
      <c r="V19" s="65"/>
      <c r="X19" s="24"/>
    </row>
    <row r="20" spans="1:24" x14ac:dyDescent="0.25">
      <c r="A20" s="19">
        <v>1986</v>
      </c>
      <c r="B20" s="21">
        <f>SUM('Fresh apples:Fresh watermelon'!B21)</f>
        <v>94.511501246273909</v>
      </c>
      <c r="C20" s="21">
        <f>SUM('Fresh apples:Fresh watermelon'!D21)</f>
        <v>89.835379078953537</v>
      </c>
      <c r="D20" s="21">
        <f>SUM('Fresh apples:Fresh watermelon'!F21)</f>
        <v>79.971485319348801</v>
      </c>
      <c r="E20" s="21">
        <f>SUM('Fresh apples:Fresh watermelon'!H21)</f>
        <v>58.126988527237998</v>
      </c>
      <c r="F20" s="21">
        <f t="shared" si="0"/>
        <v>54.098699060367785</v>
      </c>
      <c r="G20" s="21">
        <f>SUM('Fresh apples:Fresh watermelon'!K21)</f>
        <v>43.382008609616435</v>
      </c>
      <c r="H20" s="21">
        <f>SUM('Fresh apples:Fresh watermelon'!L21)</f>
        <v>1.9016770897366106</v>
      </c>
      <c r="I20" s="21">
        <f>SUM('Fresh apples:Fresh watermelon'!M21)</f>
        <v>53.911594655488038</v>
      </c>
      <c r="J20" s="21">
        <f>SUM('Fresh apples:Fresh watermelon'!P21)</f>
        <v>33.564195945467198</v>
      </c>
      <c r="K20" s="23">
        <f>SUM('Fresh apples:Fresh watermelon'!Q21)</f>
        <v>0.39702981461363901</v>
      </c>
      <c r="V20" s="65"/>
      <c r="X20" s="24"/>
    </row>
    <row r="21" spans="1:24" x14ac:dyDescent="0.25">
      <c r="A21" s="19">
        <v>1987</v>
      </c>
      <c r="B21" s="21">
        <f>SUM('Fresh apples:Fresh watermelon'!B22)</f>
        <v>97.416245847284472</v>
      </c>
      <c r="C21" s="21">
        <f>SUM('Fresh apples:Fresh watermelon'!D22)</f>
        <v>92.582873424126106</v>
      </c>
      <c r="D21" s="21">
        <f>SUM('Fresh apples:Fresh watermelon'!F22)</f>
        <v>82.407427555256191</v>
      </c>
      <c r="E21" s="21">
        <f>SUM('Fresh apples:Fresh watermelon'!H22)</f>
        <v>60.765317429220957</v>
      </c>
      <c r="F21" s="21">
        <f t="shared" si="0"/>
        <v>53.303952332979286</v>
      </c>
      <c r="G21" s="21">
        <f>SUM('Fresh apples:Fresh watermelon'!K22)</f>
        <v>45.489536596270042</v>
      </c>
      <c r="H21" s="21">
        <f>SUM('Fresh apples:Fresh watermelon'!L22)</f>
        <v>1.9940618781926593</v>
      </c>
      <c r="I21" s="21">
        <f>SUM('Fresh apples:Fresh watermelon'!M22)</f>
        <v>56.530657215822806</v>
      </c>
      <c r="J21" s="21">
        <f>SUM('Fresh apples:Fresh watermelon'!P22)</f>
        <v>34.27687767516494</v>
      </c>
      <c r="K21" s="23">
        <f>SUM('Fresh apples:Fresh watermelon'!Q22)</f>
        <v>0.42022106256741432</v>
      </c>
      <c r="V21" s="65"/>
      <c r="X21" s="24"/>
    </row>
    <row r="22" spans="1:24" x14ac:dyDescent="0.25">
      <c r="A22" s="19">
        <v>1988</v>
      </c>
      <c r="B22" s="21">
        <f>SUM('Fresh apples:Fresh watermelon'!B23)</f>
        <v>96.0835776524587</v>
      </c>
      <c r="C22" s="21">
        <f>SUM('Fresh apples:Fresh watermelon'!D23)</f>
        <v>91.241435513262559</v>
      </c>
      <c r="D22" s="21">
        <f>SUM('Fresh apples:Fresh watermelon'!F23)</f>
        <v>81.166341551065742</v>
      </c>
      <c r="E22" s="21">
        <f>SUM('Fresh apples:Fresh watermelon'!H23)</f>
        <v>60.061452713659492</v>
      </c>
      <c r="F22" s="21">
        <f t="shared" si="0"/>
        <v>53.307022829319564</v>
      </c>
      <c r="G22" s="21">
        <f>SUM('Fresh apples:Fresh watermelon'!K23)</f>
        <v>44.864282978035554</v>
      </c>
      <c r="H22" s="21">
        <f>SUM('Fresh apples:Fresh watermelon'!L23)</f>
        <v>1.9666535004070387</v>
      </c>
      <c r="I22" s="21">
        <f>SUM('Fresh apples:Fresh watermelon'!M23)</f>
        <v>55.753643409789341</v>
      </c>
      <c r="J22" s="21">
        <f>SUM('Fresh apples:Fresh watermelon'!P23)</f>
        <v>33.716413975135886</v>
      </c>
      <c r="K22" s="23">
        <f>SUM('Fresh apples:Fresh watermelon'!Q23)</f>
        <v>0.41314092102887073</v>
      </c>
      <c r="V22" s="65"/>
      <c r="X22" s="24"/>
    </row>
    <row r="23" spans="1:24" x14ac:dyDescent="0.25">
      <c r="A23" s="19">
        <v>1989</v>
      </c>
      <c r="B23" s="21">
        <f>SUM('Fresh apples:Fresh watermelon'!B24)</f>
        <v>99.489240962020133</v>
      </c>
      <c r="C23" s="21">
        <f>SUM('Fresh apples:Fresh watermelon'!D24)</f>
        <v>94.423731176718235</v>
      </c>
      <c r="D23" s="21">
        <f>SUM('Fresh apples:Fresh watermelon'!F24)</f>
        <v>84.031095482145517</v>
      </c>
      <c r="E23" s="21">
        <f>SUM('Fresh apples:Fresh watermelon'!H24)</f>
        <v>61.632979184400163</v>
      </c>
      <c r="F23" s="21">
        <f t="shared" si="0"/>
        <v>53.741826869941399</v>
      </c>
      <c r="G23" s="21">
        <f>SUM('Fresh apples:Fresh watermelon'!K24)</f>
        <v>46.02190532999245</v>
      </c>
      <c r="H23" s="21">
        <f>SUM('Fresh apples:Fresh watermelon'!L24)</f>
        <v>2.0173985898078879</v>
      </c>
      <c r="I23" s="21">
        <f>SUM('Fresh apples:Fresh watermelon'!M24)</f>
        <v>57.192241321758701</v>
      </c>
      <c r="J23" s="21">
        <f>SUM('Fresh apples:Fresh watermelon'!P24)</f>
        <v>34.233583306379572</v>
      </c>
      <c r="K23" s="23">
        <f>SUM('Fresh apples:Fresh watermelon'!Q24)</f>
        <v>0.42533410086137668</v>
      </c>
      <c r="V23" s="65"/>
      <c r="X23" s="24"/>
    </row>
    <row r="24" spans="1:24" x14ac:dyDescent="0.25">
      <c r="A24" s="19">
        <v>1990</v>
      </c>
      <c r="B24" s="21">
        <f>SUM('Fresh apples:Fresh watermelon'!B25)</f>
        <v>95.587647684934566</v>
      </c>
      <c r="C24" s="21">
        <f>SUM('Fresh apples:Fresh watermelon'!D25)</f>
        <v>90.753077067262112</v>
      </c>
      <c r="D24" s="21">
        <f>SUM('Fresh apples:Fresh watermelon'!F25)</f>
        <v>80.738051897882372</v>
      </c>
      <c r="E24" s="21">
        <f>SUM('Fresh apples:Fresh watermelon'!H25)</f>
        <v>59.251457006712251</v>
      </c>
      <c r="F24" s="21">
        <f t="shared" si="0"/>
        <v>53.648778271421591</v>
      </c>
      <c r="G24" s="21">
        <f>SUM('Fresh apples:Fresh watermelon'!K25)</f>
        <v>44.306042523576373</v>
      </c>
      <c r="H24" s="21">
        <f>SUM('Fresh apples:Fresh watermelon'!L25)</f>
        <v>1.9421826859649913</v>
      </c>
      <c r="I24" s="21">
        <f>SUM('Fresh apples:Fresh watermelon'!M25)</f>
        <v>55.059908055764524</v>
      </c>
      <c r="J24" s="21">
        <f>SUM('Fresh apples:Fresh watermelon'!P25)</f>
        <v>33.336315064310561</v>
      </c>
      <c r="K24" s="23">
        <f>SUM('Fresh apples:Fresh watermelon'!Q25)</f>
        <v>0.40789158250986723</v>
      </c>
      <c r="V24" s="65"/>
      <c r="X24" s="24"/>
    </row>
    <row r="25" spans="1:24" x14ac:dyDescent="0.25">
      <c r="A25" s="25">
        <v>1991</v>
      </c>
      <c r="B25" s="27">
        <f>SUM('Fresh apples:Fresh watermelon'!B26)</f>
        <v>94.017926263916863</v>
      </c>
      <c r="C25" s="27">
        <f>SUM('Fresh apples:Fresh watermelon'!D26)</f>
        <v>89.349494577495193</v>
      </c>
      <c r="D25" s="27">
        <f>SUM('Fresh apples:Fresh watermelon'!F26)</f>
        <v>79.531027828286412</v>
      </c>
      <c r="E25" s="27">
        <f>SUM('Fresh apples:Fresh watermelon'!H26)</f>
        <v>58.389851589479079</v>
      </c>
      <c r="F25" s="27">
        <f t="shared" si="0"/>
        <v>53.634195716382408</v>
      </c>
      <c r="G25" s="27">
        <f>SUM('Fresh apples:Fresh watermelon'!K26)</f>
        <v>43.592167683043598</v>
      </c>
      <c r="H25" s="27">
        <f>SUM('Fresh apples:Fresh watermelon'!L26)</f>
        <v>1.9108895422704046</v>
      </c>
      <c r="I25" s="27">
        <f>SUM('Fresh apples:Fresh watermelon'!M26)</f>
        <v>54.172763078594841</v>
      </c>
      <c r="J25" s="27">
        <f>SUM('Fresh apples:Fresh watermelon'!P26)</f>
        <v>32.992533127281845</v>
      </c>
      <c r="K25" s="29">
        <f>SUM('Fresh apples:Fresh watermelon'!Q26)</f>
        <v>0.39911392177555399</v>
      </c>
      <c r="V25" s="65"/>
      <c r="X25" s="24"/>
    </row>
    <row r="26" spans="1:24" x14ac:dyDescent="0.25">
      <c r="A26" s="25">
        <v>1992</v>
      </c>
      <c r="B26" s="27">
        <f>SUM('Fresh apples:Fresh watermelon'!B27)</f>
        <v>100.05663342919078</v>
      </c>
      <c r="C26" s="27">
        <f>SUM('Fresh apples:Fresh watermelon'!D27)</f>
        <v>95.083341663471288</v>
      </c>
      <c r="D26" s="27">
        <f>SUM('Fresh apples:Fresh watermelon'!F27)</f>
        <v>84.566607859877138</v>
      </c>
      <c r="E26" s="27">
        <f>SUM('Fresh apples:Fresh watermelon'!H27)</f>
        <v>61.743130430743619</v>
      </c>
      <c r="F26" s="27">
        <f t="shared" si="0"/>
        <v>53.761401984754784</v>
      </c>
      <c r="G26" s="27">
        <f>SUM('Fresh apples:Fresh watermelon'!K27)</f>
        <v>46.264784518910986</v>
      </c>
      <c r="H26" s="27">
        <f>SUM('Fresh apples:Fresh watermelon'!L27)</f>
        <v>2.0280453487741803</v>
      </c>
      <c r="I26" s="27">
        <f>SUM('Fresh apples:Fresh watermelon'!M27)</f>
        <v>57.494071615073636</v>
      </c>
      <c r="J26" s="27">
        <f>SUM('Fresh apples:Fresh watermelon'!P27)</f>
        <v>35.401984456940625</v>
      </c>
      <c r="K26" s="29">
        <f>SUM('Fresh apples:Fresh watermelon'!Q27)</f>
        <v>0.42382095355101279</v>
      </c>
      <c r="V26" s="65"/>
      <c r="X26" s="24"/>
    </row>
    <row r="27" spans="1:24" x14ac:dyDescent="0.25">
      <c r="A27" s="25">
        <v>1993</v>
      </c>
      <c r="B27" s="27">
        <f>SUM('Fresh apples:Fresh watermelon'!B28)</f>
        <v>97.52432169451248</v>
      </c>
      <c r="C27" s="27">
        <f>SUM('Fresh apples:Fresh watermelon'!D28)</f>
        <v>92.697847005893124</v>
      </c>
      <c r="D27" s="27">
        <f>SUM('Fresh apples:Fresh watermelon'!F28)</f>
        <v>82.463772760213914</v>
      </c>
      <c r="E27" s="27">
        <f>SUM('Fresh apples:Fresh watermelon'!H28)</f>
        <v>60.228816270137237</v>
      </c>
      <c r="F27" s="27">
        <f t="shared" si="0"/>
        <v>53.62151707745317</v>
      </c>
      <c r="G27" s="27">
        <f>SUM('Fresh apples:Fresh watermelon'!K28)</f>
        <v>45.230300882419108</v>
      </c>
      <c r="H27" s="27">
        <f>SUM('Fresh apples:Fresh watermelon'!L28)</f>
        <v>1.9826981208731664</v>
      </c>
      <c r="I27" s="27">
        <f>SUM('Fresh apples:Fresh watermelon'!M28)</f>
        <v>56.208500377693824</v>
      </c>
      <c r="J27" s="27">
        <f>SUM('Fresh apples:Fresh watermelon'!P28)</f>
        <v>34.2157921474343</v>
      </c>
      <c r="K27" s="29">
        <f>SUM('Fresh apples:Fresh watermelon'!Q28)</f>
        <v>0.41496129214879757</v>
      </c>
      <c r="V27" s="65"/>
      <c r="X27" s="24"/>
    </row>
    <row r="28" spans="1:24" x14ac:dyDescent="0.25">
      <c r="A28" s="25">
        <v>1994</v>
      </c>
      <c r="B28" s="27">
        <f>SUM('Fresh apples:Fresh watermelon'!B29)</f>
        <v>100.61418027612079</v>
      </c>
      <c r="C28" s="27">
        <f>SUM('Fresh apples:Fresh watermelon'!D29)</f>
        <v>95.635060466579532</v>
      </c>
      <c r="D28" s="27">
        <f>SUM('Fresh apples:Fresh watermelon'!F29)</f>
        <v>85.030809199309658</v>
      </c>
      <c r="E28" s="27">
        <f>SUM('Fresh apples:Fresh watermelon'!H29)</f>
        <v>62.022487184294285</v>
      </c>
      <c r="F28" s="27">
        <f t="shared" si="0"/>
        <v>53.607948638706141</v>
      </c>
      <c r="G28" s="27">
        <f>SUM('Fresh apples:Fresh watermelon'!K29)</f>
        <v>46.67698219044275</v>
      </c>
      <c r="H28" s="27">
        <f>SUM('Fresh apples:Fresh watermelon'!L29)</f>
        <v>2.0461142878002301</v>
      </c>
      <c r="I28" s="27">
        <f>SUM('Fresh apples:Fresh watermelon'!M29)</f>
        <v>58.006317001992613</v>
      </c>
      <c r="J28" s="27">
        <f>SUM('Fresh apples:Fresh watermelon'!P29)</f>
        <v>35.312982144395349</v>
      </c>
      <c r="K28" s="29">
        <f>SUM('Fresh apples:Fresh watermelon'!Q29)</f>
        <v>0.42764393039125004</v>
      </c>
      <c r="V28" s="65"/>
      <c r="X28" s="24"/>
    </row>
    <row r="29" spans="1:24" x14ac:dyDescent="0.25">
      <c r="A29" s="25">
        <v>1995</v>
      </c>
      <c r="B29" s="27">
        <f>SUM('Fresh apples:Fresh watermelon'!B30)</f>
        <v>99.586630489666121</v>
      </c>
      <c r="C29" s="27">
        <f>SUM('Fresh apples:Fresh watermelon'!D30)</f>
        <v>94.581954161961391</v>
      </c>
      <c r="D29" s="27">
        <f>SUM('Fresh apples:Fresh watermelon'!F30)</f>
        <v>84.086212605813813</v>
      </c>
      <c r="E29" s="27">
        <f>SUM('Fresh apples:Fresh watermelon'!H30)</f>
        <v>61.112005598093432</v>
      </c>
      <c r="F29" s="27">
        <f t="shared" si="0"/>
        <v>53.852838814741666</v>
      </c>
      <c r="G29" s="27">
        <f>SUM('Fresh apples:Fresh watermelon'!K30)</f>
        <v>45.956402891033846</v>
      </c>
      <c r="H29" s="27">
        <f>SUM('Fresh apples:Fresh watermelon'!L30)</f>
        <v>2.0145272500179225</v>
      </c>
      <c r="I29" s="27">
        <f>SUM('Fresh apples:Fresh watermelon'!M30)</f>
        <v>57.110840274383101</v>
      </c>
      <c r="J29" s="27">
        <f>SUM('Fresh apples:Fresh watermelon'!P30)</f>
        <v>34.858003494620995</v>
      </c>
      <c r="K29" s="29">
        <f>SUM('Fresh apples:Fresh watermelon'!Q30)</f>
        <v>0.4202708681201347</v>
      </c>
      <c r="V29" s="65"/>
      <c r="X29" s="24"/>
    </row>
    <row r="30" spans="1:24" x14ac:dyDescent="0.25">
      <c r="A30" s="19">
        <v>1996</v>
      </c>
      <c r="B30" s="21">
        <f>SUM('Fresh apples:Fresh watermelon'!B31)</f>
        <v>102.09327106265809</v>
      </c>
      <c r="C30" s="21">
        <f>SUM('Fresh apples:Fresh watermelon'!D31)</f>
        <v>96.897692289497186</v>
      </c>
      <c r="D30" s="21">
        <f>SUM('Fresh apples:Fresh watermelon'!F31)</f>
        <v>85.963480522225439</v>
      </c>
      <c r="E30" s="21">
        <f>SUM('Fresh apples:Fresh watermelon'!H31)</f>
        <v>61.722060963590764</v>
      </c>
      <c r="F30" s="21">
        <f t="shared" si="0"/>
        <v>54.452463917171215</v>
      </c>
      <c r="G30" s="21">
        <f>SUM('Fresh apples:Fresh watermelon'!K31)</f>
        <v>46.500969475404389</v>
      </c>
      <c r="H30" s="21">
        <f>SUM('Fresh apples:Fresh watermelon'!L31)</f>
        <v>2.0383986619355348</v>
      </c>
      <c r="I30" s="21">
        <f>SUM('Fresh apples:Fresh watermelon'!M31)</f>
        <v>57.787582866541435</v>
      </c>
      <c r="J30" s="21">
        <f>SUM('Fresh apples:Fresh watermelon'!P31)</f>
        <v>35.025010869832528</v>
      </c>
      <c r="K30" s="23">
        <f>SUM('Fresh apples:Fresh watermelon'!Q31)</f>
        <v>0.42424782389749172</v>
      </c>
      <c r="V30" s="65"/>
      <c r="X30" s="24"/>
    </row>
    <row r="31" spans="1:24" x14ac:dyDescent="0.25">
      <c r="A31" s="19">
        <v>1997</v>
      </c>
      <c r="B31" s="21">
        <f>SUM('Fresh apples:Fresh watermelon'!B32)</f>
        <v>103.72582184952554</v>
      </c>
      <c r="C31" s="21">
        <f>SUM('Fresh apples:Fresh watermelon'!D32)</f>
        <v>98.414345254285607</v>
      </c>
      <c r="D31" s="21">
        <f>SUM('Fresh apples:Fresh watermelon'!F32)</f>
        <v>87.329658796273108</v>
      </c>
      <c r="E31" s="21">
        <f>SUM('Fresh apples:Fresh watermelon'!H32)</f>
        <v>63.143769165371069</v>
      </c>
      <c r="F31" s="21">
        <f t="shared" si="0"/>
        <v>54.478288415849349</v>
      </c>
      <c r="G31" s="21">
        <f>SUM('Fresh apples:Fresh watermelon'!K32)</f>
        <v>47.217769460630933</v>
      </c>
      <c r="H31" s="21">
        <f>SUM('Fresh apples:Fresh watermelon'!L32)</f>
        <v>2.0698200311509454</v>
      </c>
      <c r="I31" s="21">
        <f>SUM('Fresh apples:Fresh watermelon'!M32)</f>
        <v>58.678362973113728</v>
      </c>
      <c r="J31" s="21">
        <f>SUM('Fresh apples:Fresh watermelon'!P32)</f>
        <v>35.673556461571252</v>
      </c>
      <c r="K31" s="23">
        <f>SUM('Fresh apples:Fresh watermelon'!Q32)</f>
        <v>0.42859471716180902</v>
      </c>
      <c r="V31" s="65"/>
      <c r="X31" s="24"/>
    </row>
    <row r="32" spans="1:24" x14ac:dyDescent="0.25">
      <c r="A32" s="19">
        <v>1998</v>
      </c>
      <c r="B32" s="21">
        <f>SUM('Fresh apples:Fresh watermelon'!B33)</f>
        <v>102.85978214116963</v>
      </c>
      <c r="C32" s="21">
        <f>SUM('Fresh apples:Fresh watermelon'!D33)</f>
        <v>97.727578645499236</v>
      </c>
      <c r="D32" s="21">
        <f>SUM('Fresh apples:Fresh watermelon'!F33)</f>
        <v>86.797232052765153</v>
      </c>
      <c r="E32" s="21">
        <f>SUM('Fresh apples:Fresh watermelon'!H33)</f>
        <v>62.533211048889207</v>
      </c>
      <c r="F32" s="21">
        <f t="shared" si="0"/>
        <v>54.373677286955093</v>
      </c>
      <c r="G32" s="21">
        <f>SUM('Fresh apples:Fresh watermelon'!K33)</f>
        <v>46.931136141664986</v>
      </c>
      <c r="H32" s="21">
        <f>SUM('Fresh apples:Fresh watermelon'!L33)</f>
        <v>2.0572552829223008</v>
      </c>
      <c r="I32" s="21">
        <f>SUM('Fresh apples:Fresh watermelon'!M33)</f>
        <v>58.322158643205768</v>
      </c>
      <c r="J32" s="21">
        <f>SUM('Fresh apples:Fresh watermelon'!P33)</f>
        <v>35.654377498213876</v>
      </c>
      <c r="K32" s="23">
        <f>SUM('Fresh apples:Fresh watermelon'!Q33)</f>
        <v>0.42833214202131753</v>
      </c>
      <c r="V32" s="65"/>
      <c r="X32" s="24"/>
    </row>
    <row r="33" spans="1:24" x14ac:dyDescent="0.25">
      <c r="A33" s="19">
        <v>1999</v>
      </c>
      <c r="B33" s="21">
        <f>SUM('Fresh apples:Fresh watermelon'!B34)</f>
        <v>110.13834832488561</v>
      </c>
      <c r="C33" s="21">
        <f>SUM('Fresh apples:Fresh watermelon'!D34)</f>
        <v>104.64480218743947</v>
      </c>
      <c r="D33" s="21">
        <f>SUM('Fresh apples:Fresh watermelon'!F34)</f>
        <v>92.909646827031352</v>
      </c>
      <c r="E33" s="21">
        <f>SUM('Fresh apples:Fresh watermelon'!H34)</f>
        <v>66.781151907886141</v>
      </c>
      <c r="F33" s="21">
        <f t="shared" si="0"/>
        <v>54.655333090831604</v>
      </c>
      <c r="G33" s="21">
        <f>SUM('Fresh apples:Fresh watermelon'!K34)</f>
        <v>49.941867187179028</v>
      </c>
      <c r="H33" s="21">
        <f>SUM('Fresh apples:Fresh watermelon'!L34)</f>
        <v>2.1892325342325054</v>
      </c>
      <c r="I33" s="21">
        <f>SUM('Fresh apples:Fresh watermelon'!M34)</f>
        <v>62.063647729224407</v>
      </c>
      <c r="J33" s="21">
        <f>SUM('Fresh apples:Fresh watermelon'!P34)</f>
        <v>38.278080735421568</v>
      </c>
      <c r="K33" s="23">
        <f>SUM('Fresh apples:Fresh watermelon'!Q34)</f>
        <v>0.45241076512910255</v>
      </c>
      <c r="V33" s="65"/>
      <c r="X33" s="24"/>
    </row>
    <row r="34" spans="1:24" x14ac:dyDescent="0.25">
      <c r="A34" s="19">
        <v>2000</v>
      </c>
      <c r="B34" s="21">
        <f>SUM('Fresh apples:Fresh watermelon'!B35)</f>
        <v>103.7692912069822</v>
      </c>
      <c r="C34" s="21">
        <f>SUM('Fresh apples:Fresh watermelon'!D35)</f>
        <v>98.608369780613373</v>
      </c>
      <c r="D34" s="21">
        <f>SUM('Fresh apples:Fresh watermelon'!F35)</f>
        <v>87.482055219994379</v>
      </c>
      <c r="E34" s="21">
        <f>SUM('Fresh apples:Fresh watermelon'!H35)</f>
        <v>62.764987366464183</v>
      </c>
      <c r="F34" s="21">
        <f t="shared" si="0"/>
        <v>54.821577056414448</v>
      </c>
      <c r="G34" s="21">
        <f>SUM('Fresh apples:Fresh watermelon'!K35)</f>
        <v>46.881329267051356</v>
      </c>
      <c r="H34" s="21">
        <f>SUM('Fresh apples:Fresh watermelon'!L35)</f>
        <v>2.0550719678707439</v>
      </c>
      <c r="I34" s="21">
        <f>SUM('Fresh apples:Fresh watermelon'!M35)</f>
        <v>58.260262753151657</v>
      </c>
      <c r="J34" s="21">
        <f>SUM('Fresh apples:Fresh watermelon'!P35)</f>
        <v>36.229377352836671</v>
      </c>
      <c r="K34" s="23">
        <f>SUM('Fresh apples:Fresh watermelon'!Q35)</f>
        <v>0.42480157955340919</v>
      </c>
      <c r="V34" s="65"/>
      <c r="X34" s="24"/>
    </row>
    <row r="35" spans="1:24" x14ac:dyDescent="0.25">
      <c r="A35" s="25">
        <v>2001</v>
      </c>
      <c r="B35" s="27">
        <f>SUM('Fresh apples:Fresh watermelon'!B36)</f>
        <v>100.95932891592918</v>
      </c>
      <c r="C35" s="27">
        <f>SUM('Fresh apples:Fresh watermelon'!D36)</f>
        <v>95.783437791120349</v>
      </c>
      <c r="D35" s="27">
        <f>SUM('Fresh apples:Fresh watermelon'!F36)</f>
        <v>84.831873567472869</v>
      </c>
      <c r="E35" s="27">
        <f>SUM('Fresh apples:Fresh watermelon'!H36)</f>
        <v>60.524602814116889</v>
      </c>
      <c r="F35" s="27">
        <f t="shared" si="0"/>
        <v>55.28078004903228</v>
      </c>
      <c r="G35" s="27">
        <f>SUM('Fresh apples:Fresh watermelon'!K36)</f>
        <v>45.148224358935323</v>
      </c>
      <c r="H35" s="27">
        <f>SUM('Fresh apples:Fresh watermelon'!L36)</f>
        <v>1.9791002458711378</v>
      </c>
      <c r="I35" s="27">
        <f>SUM('Fresh apples:Fresh watermelon'!M36)</f>
        <v>56.106502420323814</v>
      </c>
      <c r="J35" s="27">
        <f>SUM('Fresh apples:Fresh watermelon'!P36)</f>
        <v>34.748874173911616</v>
      </c>
      <c r="K35" s="29">
        <f>SUM('Fresh apples:Fresh watermelon'!Q36)</f>
        <v>0.40611317175707923</v>
      </c>
      <c r="V35" s="65"/>
      <c r="X35" s="24"/>
    </row>
    <row r="36" spans="1:24" x14ac:dyDescent="0.25">
      <c r="A36" s="25">
        <v>2002</v>
      </c>
      <c r="B36" s="27">
        <f>SUM('Fresh apples:Fresh watermelon'!B37)</f>
        <v>102.85515431610341</v>
      </c>
      <c r="C36" s="27">
        <f>SUM('Fresh apples:Fresh watermelon'!D37)</f>
        <v>97.582781305465801</v>
      </c>
      <c r="D36" s="27">
        <f>SUM('Fresh apples:Fresh watermelon'!F37)</f>
        <v>86.494915520690185</v>
      </c>
      <c r="E36" s="27">
        <f>SUM('Fresh apples:Fresh watermelon'!H37)</f>
        <v>62.052480061191936</v>
      </c>
      <c r="F36" s="27">
        <f t="shared" si="0"/>
        <v>55.148434015966878</v>
      </c>
      <c r="G36" s="27">
        <f>SUM('Fresh apples:Fresh watermelon'!K37)</f>
        <v>46.13214740606621</v>
      </c>
      <c r="H36" s="27">
        <f>SUM('Fresh apples:Fresh watermelon'!L37)</f>
        <v>2.022231119170026</v>
      </c>
      <c r="I36" s="27">
        <f>SUM('Fresh apples:Fresh watermelon'!M37)</f>
        <v>57.329241112910644</v>
      </c>
      <c r="J36" s="27">
        <f>SUM('Fresh apples:Fresh watermelon'!P37)</f>
        <v>35.530370672660545</v>
      </c>
      <c r="K36" s="29">
        <f>SUM('Fresh apples:Fresh watermelon'!Q37)</f>
        <v>0.41484244333086873</v>
      </c>
      <c r="V36" s="65"/>
      <c r="X36" s="24"/>
    </row>
    <row r="37" spans="1:24" x14ac:dyDescent="0.25">
      <c r="A37" s="25">
        <v>2003</v>
      </c>
      <c r="B37" s="27">
        <f>SUM('Fresh apples:Fresh watermelon'!B38)</f>
        <v>103.19200385683695</v>
      </c>
      <c r="C37" s="27">
        <f>SUM('Fresh apples:Fresh watermelon'!D38)</f>
        <v>97.923083883320928</v>
      </c>
      <c r="D37" s="27">
        <f>SUM('Fresh apples:Fresh watermelon'!F38)</f>
        <v>86.761754062467773</v>
      </c>
      <c r="E37" s="27">
        <f>SUM('Fresh apples:Fresh watermelon'!H38)</f>
        <v>62.415998295438612</v>
      </c>
      <c r="F37" s="27">
        <f t="shared" si="0"/>
        <v>55.053158440073716</v>
      </c>
      <c r="G37" s="27">
        <f>SUM('Fresh apples:Fresh watermelon'!K38)</f>
        <v>46.381546476045528</v>
      </c>
      <c r="H37" s="27">
        <f>SUM('Fresh apples:Fresh watermelon'!L38)</f>
        <v>2.0331636811417213</v>
      </c>
      <c r="I37" s="27">
        <f>SUM('Fresh apples:Fresh watermelon'!M38)</f>
        <v>57.63917377852723</v>
      </c>
      <c r="J37" s="27">
        <f>SUM('Fresh apples:Fresh watermelon'!P38)</f>
        <v>35.635411902400641</v>
      </c>
      <c r="K37" s="29">
        <f>SUM('Fresh apples:Fresh watermelon'!Q38)</f>
        <v>0.4186743763409766</v>
      </c>
      <c r="V37" s="65"/>
      <c r="X37" s="24"/>
    </row>
    <row r="38" spans="1:24" x14ac:dyDescent="0.25">
      <c r="A38" s="25">
        <v>2004</v>
      </c>
      <c r="B38" s="27">
        <f>SUM('Fresh apples:Fresh watermelon'!B39)</f>
        <v>103.93616882816188</v>
      </c>
      <c r="C38" s="27">
        <f>SUM('Fresh apples:Fresh watermelon'!D39)</f>
        <v>98.669106466395988</v>
      </c>
      <c r="D38" s="27">
        <f>SUM('Fresh apples:Fresh watermelon'!F39)</f>
        <v>87.489907792074632</v>
      </c>
      <c r="E38" s="27">
        <f>SUM('Fresh apples:Fresh watermelon'!H39)</f>
        <v>63.599437340366656</v>
      </c>
      <c r="F38" s="27">
        <f t="shared" si="0"/>
        <v>54.456654864309648</v>
      </c>
      <c r="G38" s="27">
        <f>SUM('Fresh apples:Fresh watermelon'!K39)</f>
        <v>47.336008090223579</v>
      </c>
      <c r="H38" s="27">
        <f>SUM('Fresh apples:Fresh watermelon'!L39)</f>
        <v>2.075003094365965</v>
      </c>
      <c r="I38" s="27">
        <f>SUM('Fresh apples:Fresh watermelon'!M39)</f>
        <v>58.825300223727922</v>
      </c>
      <c r="J38" s="27">
        <f>SUM('Fresh apples:Fresh watermelon'!P39)</f>
        <v>36.569330822879522</v>
      </c>
      <c r="K38" s="29">
        <f>SUM('Fresh apples:Fresh watermelon'!Q39)</f>
        <v>0.43088510338392166</v>
      </c>
      <c r="V38" s="65"/>
      <c r="X38" s="24"/>
    </row>
    <row r="39" spans="1:24" x14ac:dyDescent="0.25">
      <c r="A39" s="25">
        <v>2005</v>
      </c>
      <c r="B39" s="27">
        <f>SUM('Fresh apples:Fresh watermelon'!B40)</f>
        <v>101.69426306205703</v>
      </c>
      <c r="C39" s="27">
        <f>SUM('Fresh apples:Fresh watermelon'!D40)</f>
        <v>96.453451543361581</v>
      </c>
      <c r="D39" s="27">
        <f>SUM('Fresh apples:Fresh watermelon'!F40)</f>
        <v>85.48574603660613</v>
      </c>
      <c r="E39" s="27">
        <f>SUM('Fresh apples:Fresh watermelon'!H40)</f>
        <v>61.76401484799009</v>
      </c>
      <c r="F39" s="27">
        <f t="shared" si="0"/>
        <v>54.876563938627385</v>
      </c>
      <c r="G39" s="27">
        <f>SUM('Fresh apples:Fresh watermelon'!K40)</f>
        <v>45.887945770891371</v>
      </c>
      <c r="H39" s="27">
        <f>SUM('Fresh apples:Fresh watermelon'!L40)</f>
        <v>2.0115263899568818</v>
      </c>
      <c r="I39" s="27">
        <f>SUM('Fresh apples:Fresh watermelon'!M40)</f>
        <v>57.025767392082628</v>
      </c>
      <c r="J39" s="27">
        <f>SUM('Fresh apples:Fresh watermelon'!P40)</f>
        <v>35.78009069760094</v>
      </c>
      <c r="K39" s="29">
        <f>SUM('Fresh apples:Fresh watermelon'!Q40)</f>
        <v>0.41426472612685322</v>
      </c>
      <c r="V39" s="65"/>
      <c r="X39" s="24"/>
    </row>
    <row r="40" spans="1:24" x14ac:dyDescent="0.25">
      <c r="A40" s="19">
        <v>2006</v>
      </c>
      <c r="B40" s="21">
        <f>SUM('Fresh apples:Fresh watermelon'!B41)</f>
        <v>104.06712337780934</v>
      </c>
      <c r="C40" s="21">
        <f>SUM('Fresh apples:Fresh watermelon'!D41)</f>
        <v>98.670971275509544</v>
      </c>
      <c r="D40" s="21">
        <f>SUM('Fresh apples:Fresh watermelon'!F41)</f>
        <v>87.334633586665007</v>
      </c>
      <c r="E40" s="21">
        <f>SUM('Fresh apples:Fresh watermelon'!H41)</f>
        <v>62.904788616238591</v>
      </c>
      <c r="F40" s="21">
        <f t="shared" si="0"/>
        <v>54.859031922339</v>
      </c>
      <c r="G40" s="21">
        <f>SUM('Fresh apples:Fresh watermelon'!K41)</f>
        <v>46.976906943316997</v>
      </c>
      <c r="H40" s="21">
        <f>SUM('Fresh apples:Fresh watermelon'!L41)</f>
        <v>2.0592616742275949</v>
      </c>
      <c r="I40" s="21">
        <f>SUM('Fresh apples:Fresh watermelon'!M41)</f>
        <v>58.379038833515196</v>
      </c>
      <c r="J40" s="21">
        <f>SUM('Fresh apples:Fresh watermelon'!P41)</f>
        <v>36.284416564885497</v>
      </c>
      <c r="K40" s="23">
        <f>SUM('Fresh apples:Fresh watermelon'!Q41)</f>
        <v>0.42557208070520725</v>
      </c>
      <c r="L40" s="67"/>
      <c r="M40" s="67"/>
      <c r="N40" s="67"/>
      <c r="O40" s="67"/>
      <c r="P40" s="67"/>
      <c r="Q40" s="67"/>
      <c r="R40" s="67"/>
      <c r="S40" s="67"/>
      <c r="T40" s="67"/>
      <c r="V40" s="65"/>
      <c r="X40" s="24"/>
    </row>
    <row r="41" spans="1:24" x14ac:dyDescent="0.25">
      <c r="A41" s="19">
        <v>2007</v>
      </c>
      <c r="B41" s="21">
        <f>SUM('Fresh apples:Fresh watermelon'!B42)</f>
        <v>103.49299692230323</v>
      </c>
      <c r="C41" s="21">
        <f>SUM('Fresh apples:Fresh watermelon'!D42)</f>
        <v>98.155009484757571</v>
      </c>
      <c r="D41" s="21">
        <f>SUM('Fresh apples:Fresh watermelon'!F42)</f>
        <v>86.137401875322723</v>
      </c>
      <c r="E41" s="21">
        <f>SUM('Fresh apples:Fresh watermelon'!H42)</f>
        <v>61.963333689773776</v>
      </c>
      <c r="F41" s="21">
        <f t="shared" si="0"/>
        <v>55.400721660078901</v>
      </c>
      <c r="G41" s="21">
        <f>SUM('Fresh apples:Fresh watermelon'!K42)</f>
        <v>46.157129759703999</v>
      </c>
      <c r="H41" s="21">
        <f>SUM('Fresh apples:Fresh watermelon'!L42)</f>
        <v>2.0233262360418194</v>
      </c>
      <c r="I41" s="21">
        <f>SUM('Fresh apples:Fresh watermelon'!M42)</f>
        <v>57.360287128667565</v>
      </c>
      <c r="J41" s="21">
        <f>SUM('Fresh apples:Fresh watermelon'!P42)</f>
        <v>36.054802030787101</v>
      </c>
      <c r="K41" s="23">
        <f>SUM('Fresh apples:Fresh watermelon'!Q42)</f>
        <v>0.41535453149734741</v>
      </c>
      <c r="L41" s="67"/>
      <c r="M41" s="67"/>
      <c r="N41" s="67"/>
      <c r="O41" s="67"/>
      <c r="P41" s="67"/>
      <c r="Q41" s="67"/>
      <c r="R41" s="67"/>
      <c r="S41" s="67"/>
      <c r="T41" s="67"/>
      <c r="V41" s="65"/>
      <c r="X41" s="24"/>
    </row>
    <row r="42" spans="1:24" x14ac:dyDescent="0.25">
      <c r="A42" s="19">
        <v>2008</v>
      </c>
      <c r="B42" s="21">
        <f>SUM('Fresh apples:Fresh watermelon'!B43)</f>
        <v>103.74035668206383</v>
      </c>
      <c r="C42" s="21">
        <f>SUM('Fresh apples:Fresh watermelon'!D43)</f>
        <v>98.284487669595109</v>
      </c>
      <c r="D42" s="21">
        <f>SUM('Fresh apples:Fresh watermelon'!F43)</f>
        <v>85.425325419828908</v>
      </c>
      <c r="E42" s="21">
        <f>SUM('Fresh apples:Fresh watermelon'!H43)</f>
        <v>61.623428864454908</v>
      </c>
      <c r="F42" s="21">
        <f t="shared" si="0"/>
        <v>55.782284099455261</v>
      </c>
      <c r="G42" s="21">
        <f>SUM('Fresh apples:Fresh watermelon'!K43)</f>
        <v>45.871616191886766</v>
      </c>
      <c r="H42" s="21">
        <f>SUM('Fresh apples:Fresh watermelon'!L43)</f>
        <v>2.0108105727950365</v>
      </c>
      <c r="I42" s="21">
        <f>SUM('Fresh apples:Fresh watermelon'!M43)</f>
        <v>57.005474333452881</v>
      </c>
      <c r="J42" s="21">
        <f>SUM('Fresh apples:Fresh watermelon'!P43)</f>
        <v>35.848623293810746</v>
      </c>
      <c r="K42" s="23">
        <f>SUM('Fresh apples:Fresh watermelon'!Q43)</f>
        <v>0.41121730069373319</v>
      </c>
      <c r="L42" s="67"/>
      <c r="M42" s="67"/>
      <c r="N42" s="67"/>
      <c r="O42" s="67"/>
      <c r="P42" s="67"/>
      <c r="Q42" s="67"/>
      <c r="R42" s="67"/>
      <c r="S42" s="67"/>
      <c r="T42" s="67"/>
      <c r="V42" s="65"/>
      <c r="X42" s="24"/>
    </row>
    <row r="43" spans="1:24" x14ac:dyDescent="0.25">
      <c r="A43" s="19">
        <v>2009</v>
      </c>
      <c r="B43" s="21">
        <f>SUM('Fresh apples:Fresh watermelon'!B44)</f>
        <v>100.93928676289676</v>
      </c>
      <c r="C43" s="21">
        <f>SUM('Fresh apples:Fresh watermelon'!D44)</f>
        <v>95.485350367983429</v>
      </c>
      <c r="D43" s="21">
        <f>SUM('Fresh apples:Fresh watermelon'!F44)</f>
        <v>81.946141596915055</v>
      </c>
      <c r="E43" s="21">
        <f>SUM('Fresh apples:Fresh watermelon'!H44)</f>
        <v>59.441448920922539</v>
      </c>
      <c r="F43" s="21">
        <f t="shared" si="0"/>
        <v>56.246479121009898</v>
      </c>
      <c r="G43" s="21">
        <f>SUM('Fresh apples:Fresh watermelon'!K44)</f>
        <v>44.164491908907728</v>
      </c>
      <c r="H43" s="21">
        <f>SUM('Fresh apples:Fresh watermelon'!L44)</f>
        <v>1.9359777275137635</v>
      </c>
      <c r="I43" s="21">
        <f>SUM('Fresh apples:Fresh watermelon'!M44)</f>
        <v>54.884000586151423</v>
      </c>
      <c r="J43" s="21">
        <f>SUM('Fresh apples:Fresh watermelon'!P44)</f>
        <v>34.26700020284445</v>
      </c>
      <c r="K43" s="23">
        <f>SUM('Fresh apples:Fresh watermelon'!Q44)</f>
        <v>0.3966350995038827</v>
      </c>
      <c r="L43" s="67"/>
      <c r="M43" s="67"/>
      <c r="N43" s="67"/>
      <c r="O43" s="67"/>
      <c r="P43" s="67"/>
      <c r="Q43" s="67"/>
      <c r="R43" s="67"/>
      <c r="S43" s="67"/>
      <c r="T43" s="67"/>
      <c r="V43" s="65"/>
      <c r="X43" s="24"/>
    </row>
    <row r="44" spans="1:24" x14ac:dyDescent="0.25">
      <c r="A44" s="19">
        <v>2010</v>
      </c>
      <c r="B44" s="21">
        <f>SUM('Fresh apples:Fresh watermelon'!B45)</f>
        <v>104.77484913140138</v>
      </c>
      <c r="C44" s="21">
        <f>SUM('Fresh apples:Fresh watermelon'!D45)</f>
        <v>99.266742460330562</v>
      </c>
      <c r="D44" s="21">
        <f>SUM('Fresh apples:Fresh watermelon'!F45)</f>
        <v>84.595958564599599</v>
      </c>
      <c r="E44" s="21">
        <f>SUM('Fresh apples:Fresh watermelon'!H45)</f>
        <v>60.889946337718918</v>
      </c>
      <c r="F44" s="21">
        <f t="shared" si="0"/>
        <v>56.692627423788231</v>
      </c>
      <c r="G44" s="21">
        <f>SUM('Fresh apples:Fresh watermelon'!K45)</f>
        <v>45.375234279499779</v>
      </c>
      <c r="H44" s="21">
        <f>SUM('Fresh apples:Fresh watermelon'!L45)</f>
        <v>1.9890513656767026</v>
      </c>
      <c r="I44" s="21">
        <f>SUM('Fresh apples:Fresh watermelon'!M45)</f>
        <v>56.38861169125169</v>
      </c>
      <c r="J44" s="21">
        <f>SUM('Fresh apples:Fresh watermelon'!P45)</f>
        <v>35.69887051611493</v>
      </c>
      <c r="K44" s="23">
        <f>SUM('Fresh apples:Fresh watermelon'!Q45)</f>
        <v>0.4047306830994627</v>
      </c>
      <c r="L44" s="67"/>
      <c r="M44" s="67"/>
      <c r="N44" s="67"/>
      <c r="O44" s="67"/>
      <c r="P44" s="67"/>
      <c r="Q44" s="67"/>
      <c r="R44" s="67"/>
      <c r="S44" s="67"/>
      <c r="T44" s="67"/>
      <c r="V44" s="65"/>
      <c r="X44" s="24"/>
    </row>
    <row r="45" spans="1:24" x14ac:dyDescent="0.25">
      <c r="A45" s="31">
        <v>2011</v>
      </c>
      <c r="B45" s="27">
        <f>SUM('Fresh apples:Fresh watermelon'!B46)</f>
        <v>104.31048354813829</v>
      </c>
      <c r="C45" s="27">
        <f>SUM('Fresh apples:Fresh watermelon'!D46)</f>
        <v>98.915694572988727</v>
      </c>
      <c r="D45" s="27">
        <f>SUM('Fresh apples:Fresh watermelon'!F46)</f>
        <v>83.601753657281961</v>
      </c>
      <c r="E45" s="27">
        <f>SUM('Fresh apples:Fresh watermelon'!H46)</f>
        <v>60.440226215999523</v>
      </c>
      <c r="F45" s="27">
        <f t="shared" si="0"/>
        <v>56.801951691003552</v>
      </c>
      <c r="G45" s="27">
        <f>SUM('Fresh apples:Fresh watermelon'!K46)</f>
        <v>45.060093074472576</v>
      </c>
      <c r="H45" s="27">
        <f>SUM('Fresh apples:Fresh watermelon'!L46)</f>
        <v>1.975236956689209</v>
      </c>
      <c r="I45" s="27">
        <f>SUM('Fresh apples:Fresh watermelon'!M46)</f>
        <v>55.996980103660718</v>
      </c>
      <c r="J45" s="27">
        <f>SUM('Fresh apples:Fresh watermelon'!P46)</f>
        <v>36.219895149453833</v>
      </c>
      <c r="K45" s="29">
        <f>SUM('Fresh apples:Fresh watermelon'!Q46)</f>
        <v>0.40190831561460083</v>
      </c>
      <c r="L45" s="67"/>
      <c r="M45" s="67"/>
      <c r="N45" s="67"/>
      <c r="O45" s="67"/>
      <c r="P45" s="67"/>
      <c r="Q45" s="67"/>
      <c r="R45" s="67"/>
      <c r="S45" s="67"/>
      <c r="T45" s="67"/>
      <c r="V45" s="65"/>
      <c r="X45" s="24"/>
    </row>
    <row r="46" spans="1:24" x14ac:dyDescent="0.25">
      <c r="A46" s="25">
        <v>2012</v>
      </c>
      <c r="B46" s="27">
        <f>SUM('Fresh apples:Fresh watermelon'!B47)</f>
        <v>105.86420373904117</v>
      </c>
      <c r="C46" s="27">
        <f>SUM('Fresh apples:Fresh watermelon'!D47)</f>
        <v>100.46279842180554</v>
      </c>
      <c r="D46" s="27">
        <f>SUM('Fresh apples:Fresh watermelon'!F47)</f>
        <v>85.000635567447489</v>
      </c>
      <c r="E46" s="27">
        <f>SUM('Fresh apples:Fresh watermelon'!H47)</f>
        <v>61.506386809497265</v>
      </c>
      <c r="F46" s="27">
        <f t="shared" ref="F46:F55" si="1">100-(G46/B46*100)</f>
        <v>56.639694379928414</v>
      </c>
      <c r="G46" s="27">
        <f>SUM('Fresh apples:Fresh watermelon'!K47)</f>
        <v>45.903042283503503</v>
      </c>
      <c r="H46" s="27">
        <f>SUM('Fresh apples:Fresh watermelon'!L47)</f>
        <v>2.0121881548933036</v>
      </c>
      <c r="I46" s="27">
        <f>SUM('Fresh apples:Fresh watermelon'!M47)</f>
        <v>57.044528097147712</v>
      </c>
      <c r="J46" s="27">
        <f>SUM('Fresh apples:Fresh watermelon'!P47)</f>
        <v>37.367449832159998</v>
      </c>
      <c r="K46" s="29">
        <f>SUM('Fresh apples:Fresh watermelon'!Q47)</f>
        <v>0.4105400840402782</v>
      </c>
      <c r="L46" s="67"/>
      <c r="M46" s="67"/>
      <c r="N46" s="67"/>
      <c r="O46" s="67"/>
      <c r="P46" s="67"/>
      <c r="Q46" s="67"/>
      <c r="R46" s="67"/>
      <c r="S46" s="67"/>
      <c r="T46" s="67"/>
      <c r="V46" s="65"/>
      <c r="X46" s="24"/>
    </row>
    <row r="47" spans="1:24" x14ac:dyDescent="0.25">
      <c r="A47" s="25">
        <v>2013</v>
      </c>
      <c r="B47" s="27">
        <f>SUM('Fresh apples:Fresh watermelon'!B48)</f>
        <v>110.07382771534891</v>
      </c>
      <c r="C47" s="27">
        <f>SUM('Fresh apples:Fresh watermelon'!D48)</f>
        <v>104.47667842074539</v>
      </c>
      <c r="D47" s="27">
        <f>SUM('Fresh apples:Fresh watermelon'!F48)</f>
        <v>88.25401436050673</v>
      </c>
      <c r="E47" s="27">
        <f>SUM('Fresh apples:Fresh watermelon'!H48)</f>
        <v>63.519127023349064</v>
      </c>
      <c r="F47" s="27">
        <f t="shared" si="1"/>
        <v>56.679987800392176</v>
      </c>
      <c r="G47" s="27">
        <f>SUM('Fresh apples:Fresh watermelon'!K48)</f>
        <v>47.683995594864449</v>
      </c>
      <c r="H47" s="27">
        <f>SUM('Fresh apples:Fresh watermelon'!L48)</f>
        <v>2.0902573411447429</v>
      </c>
      <c r="I47" s="27">
        <f>SUM('Fresh apples:Fresh watermelon'!M48)</f>
        <v>59.25775049278289</v>
      </c>
      <c r="J47" s="27">
        <f>SUM('Fresh apples:Fresh watermelon'!P48)</f>
        <v>38.998563329330707</v>
      </c>
      <c r="K47" s="29">
        <f>SUM('Fresh apples:Fresh watermelon'!Q48)</f>
        <v>0.42783195161017035</v>
      </c>
      <c r="L47" s="67"/>
      <c r="M47" s="67"/>
      <c r="N47" s="67"/>
      <c r="O47" s="67"/>
      <c r="P47" s="67"/>
      <c r="Q47" s="67"/>
      <c r="R47" s="67"/>
      <c r="S47" s="67"/>
      <c r="T47" s="67"/>
      <c r="V47" s="65"/>
      <c r="X47" s="24"/>
    </row>
    <row r="48" spans="1:24" x14ac:dyDescent="0.25">
      <c r="A48" s="25">
        <v>2014</v>
      </c>
      <c r="B48" s="27">
        <f>SUM('Fresh apples:Fresh watermelon'!B49)</f>
        <v>110.8832704833378</v>
      </c>
      <c r="C48" s="27">
        <f>SUM('Fresh apples:Fresh watermelon'!D49)</f>
        <v>105.29856114725986</v>
      </c>
      <c r="D48" s="27">
        <f>SUM('Fresh apples:Fresh watermelon'!F49)</f>
        <v>88.919581575886596</v>
      </c>
      <c r="E48" s="27">
        <f>SUM('Fresh apples:Fresh watermelon'!H49)</f>
        <v>64.631311003898574</v>
      </c>
      <c r="F48" s="27">
        <f t="shared" si="1"/>
        <v>56.22409468289181</v>
      </c>
      <c r="G48" s="27">
        <f>SUM('Fresh apples:Fresh watermelon'!K49)</f>
        <v>48.540155499298933</v>
      </c>
      <c r="H48" s="27">
        <f>SUM('Fresh apples:Fresh watermelon'!L49)</f>
        <v>2.1277876383254331</v>
      </c>
      <c r="I48" s="27">
        <f>SUM('Fresh apples:Fresh watermelon'!M49)</f>
        <v>60.321715652706864</v>
      </c>
      <c r="J48" s="27">
        <f>SUM('Fresh apples:Fresh watermelon'!P49)</f>
        <v>40.071930253257776</v>
      </c>
      <c r="K48" s="29">
        <f>SUM('Fresh apples:Fresh watermelon'!Q49)</f>
        <v>0.43816114401205053</v>
      </c>
      <c r="L48" s="67"/>
      <c r="M48" s="67"/>
      <c r="N48" s="67"/>
      <c r="O48" s="67"/>
      <c r="P48" s="67"/>
      <c r="Q48" s="67"/>
      <c r="R48" s="67"/>
      <c r="S48" s="67"/>
      <c r="T48" s="67"/>
      <c r="V48" s="65"/>
      <c r="X48" s="24"/>
    </row>
    <row r="49" spans="1:24" x14ac:dyDescent="0.25">
      <c r="A49" s="31">
        <v>2015</v>
      </c>
      <c r="B49" s="27">
        <f>SUM('Fresh apples:Fresh watermelon'!B50)</f>
        <v>111.03542313585939</v>
      </c>
      <c r="C49" s="27">
        <f>SUM('Fresh apples:Fresh watermelon'!D50)</f>
        <v>105.36875543595883</v>
      </c>
      <c r="D49" s="27">
        <f>SUM('Fresh apples:Fresh watermelon'!F50)</f>
        <v>88.93837416323899</v>
      </c>
      <c r="E49" s="27">
        <f>SUM('Fresh apples:Fresh watermelon'!H50)</f>
        <v>64.32362908660015</v>
      </c>
      <c r="F49" s="27">
        <f t="shared" si="1"/>
        <v>56.475968690808578</v>
      </c>
      <c r="G49" s="27">
        <f>SUM('Fresh apples:Fresh watermelon'!K50)</f>
        <v>48.32709232994462</v>
      </c>
      <c r="H49" s="27">
        <f>SUM('Fresh apples:Fresh watermelon'!L50)</f>
        <v>2.1184478829564761</v>
      </c>
      <c r="I49" s="27">
        <f>SUM('Fresh apples:Fresh watermelon'!M50)</f>
        <v>60.056938257874634</v>
      </c>
      <c r="J49" s="27">
        <f>SUM('Fresh apples:Fresh watermelon'!P50)</f>
        <v>40.024882487214434</v>
      </c>
      <c r="K49" s="29">
        <f>SUM('Fresh apples:Fresh watermelon'!Q50)</f>
        <v>0.4344606641535993</v>
      </c>
      <c r="L49" s="67"/>
      <c r="M49" s="67"/>
      <c r="N49" s="67"/>
      <c r="O49" s="67"/>
      <c r="P49" s="67"/>
      <c r="Q49" s="67"/>
      <c r="R49" s="67"/>
      <c r="S49" s="67"/>
      <c r="T49" s="67"/>
      <c r="V49" s="65"/>
      <c r="X49" s="24"/>
    </row>
    <row r="50" spans="1:24" x14ac:dyDescent="0.25">
      <c r="A50" s="36">
        <v>2016</v>
      </c>
      <c r="B50" s="21">
        <f>SUM('Fresh apples:Fresh watermelon'!B51)</f>
        <v>115.89714130854618</v>
      </c>
      <c r="C50" s="21">
        <f>SUM('Fresh apples:Fresh watermelon'!D51)</f>
        <v>109.85049609942949</v>
      </c>
      <c r="D50" s="21">
        <f>SUM('Fresh apples:Fresh watermelon'!F51)</f>
        <v>92.363253682805379</v>
      </c>
      <c r="E50" s="21">
        <f>SUM('Fresh apples:Fresh watermelon'!H51)</f>
        <v>66.735100692412217</v>
      </c>
      <c r="F50" s="38">
        <f t="shared" si="1"/>
        <v>56.688645988951066</v>
      </c>
      <c r="G50" s="21">
        <f>SUM('Fresh apples:Fresh watermelon'!K51)</f>
        <v>50.19662116083007</v>
      </c>
      <c r="H50" s="21">
        <f>SUM('Fresh apples:Fresh watermelon'!L51)</f>
        <v>2.2003998317076197</v>
      </c>
      <c r="I50" s="21">
        <f>SUM('Fresh apples:Fresh watermelon'!M51)</f>
        <v>62.380235028995159</v>
      </c>
      <c r="J50" s="21">
        <f>SUM('Fresh apples:Fresh watermelon'!P51)</f>
        <v>40.726909149286811</v>
      </c>
      <c r="K50" s="23">
        <f>SUM('Fresh apples:Fresh watermelon'!Q51)</f>
        <v>0.45223580700406418</v>
      </c>
      <c r="L50" s="67"/>
      <c r="M50" s="67"/>
      <c r="N50" s="67"/>
      <c r="O50" s="67"/>
      <c r="P50" s="67"/>
      <c r="Q50" s="67"/>
      <c r="R50" s="67"/>
      <c r="S50" s="67"/>
      <c r="T50" s="67"/>
      <c r="V50" s="65"/>
      <c r="X50" s="24"/>
    </row>
    <row r="51" spans="1:24" x14ac:dyDescent="0.25">
      <c r="A51" s="41">
        <v>2017</v>
      </c>
      <c r="B51" s="21">
        <f>SUM('Fresh apples:Fresh watermelon'!B52)</f>
        <v>117.54571593307051</v>
      </c>
      <c r="C51" s="21">
        <f>SUM('Fresh apples:Fresh watermelon'!D52)</f>
        <v>111.45896301323262</v>
      </c>
      <c r="D51" s="21">
        <f>SUM('Fresh apples:Fresh watermelon'!F52)</f>
        <v>93.864310824252613</v>
      </c>
      <c r="E51" s="21">
        <f>SUM('Fresh apples:Fresh watermelon'!H52)</f>
        <v>67.723606459821525</v>
      </c>
      <c r="F51" s="43">
        <f t="shared" si="1"/>
        <v>56.780103647089142</v>
      </c>
      <c r="G51" s="21">
        <f>SUM('Fresh apples:Fresh watermelon'!K52)</f>
        <v>50.803136593560097</v>
      </c>
      <c r="H51" s="21">
        <f>SUM('Fresh apples:Fresh watermelon'!L52)</f>
        <v>2.2269868095807159</v>
      </c>
      <c r="I51" s="21">
        <f>SUM('Fresh apples:Fresh watermelon'!M52)</f>
        <v>63.133962558208509</v>
      </c>
      <c r="J51" s="21">
        <f>SUM('Fresh apples:Fresh watermelon'!P52)</f>
        <v>42.016957048944526</v>
      </c>
      <c r="K51" s="23">
        <f>SUM('Fresh apples:Fresh watermelon'!Q52)</f>
        <v>0.45545455697117521</v>
      </c>
      <c r="L51" s="67"/>
      <c r="M51" s="67"/>
      <c r="N51" s="67"/>
      <c r="O51" s="67"/>
      <c r="P51" s="67"/>
      <c r="Q51" s="67"/>
      <c r="R51" s="67"/>
      <c r="S51" s="67"/>
      <c r="T51" s="67"/>
      <c r="V51" s="65"/>
      <c r="X51" s="24"/>
    </row>
    <row r="52" spans="1:24" x14ac:dyDescent="0.25">
      <c r="A52" s="41">
        <v>2018</v>
      </c>
      <c r="B52" s="21">
        <f>SUM('Fresh apples:Fresh watermelon'!B53)</f>
        <v>115.64652856956266</v>
      </c>
      <c r="C52" s="21">
        <f>SUM('Fresh apples:Fresh watermelon'!D53)</f>
        <v>109.64047521544963</v>
      </c>
      <c r="D52" s="21">
        <f>SUM('Fresh apples:Fresh watermelon'!F53)</f>
        <v>92.374148108023093</v>
      </c>
      <c r="E52" s="21">
        <f>SUM('Fresh apples:Fresh watermelon'!H53)</f>
        <v>66.571940450830155</v>
      </c>
      <c r="F52" s="43">
        <f t="shared" si="1"/>
        <v>56.770736536059793</v>
      </c>
      <c r="G52" s="21">
        <f>SUM('Fresh apples:Fresh watermelon'!K53)</f>
        <v>49.993142522237129</v>
      </c>
      <c r="H52" s="21">
        <f>SUM('Fresh apples:Fresh watermelon'!L53)</f>
        <v>2.1914802201528611</v>
      </c>
      <c r="I52" s="21">
        <f>SUM('Fresh apples:Fresh watermelon'!M53)</f>
        <v>62.127368501223529</v>
      </c>
      <c r="J52" s="21">
        <f>SUM('Fresh apples:Fresh watermelon'!P53)</f>
        <v>41.668843090589704</v>
      </c>
      <c r="K52" s="23">
        <f>SUM('Fresh apples:Fresh watermelon'!Q53)</f>
        <v>0.44627139955021794</v>
      </c>
      <c r="L52" s="67"/>
      <c r="M52" s="67"/>
      <c r="N52" s="67"/>
      <c r="O52" s="67"/>
      <c r="P52" s="67"/>
      <c r="Q52" s="67"/>
      <c r="R52" s="67"/>
      <c r="S52" s="67"/>
      <c r="T52" s="67"/>
      <c r="V52" s="65"/>
      <c r="X52" s="24"/>
    </row>
    <row r="53" spans="1:24" ht="13.2" customHeight="1" x14ac:dyDescent="0.25">
      <c r="A53" s="41">
        <v>2019</v>
      </c>
      <c r="B53" s="21">
        <f>SUM('Fresh apples:Fresh watermelon'!B54)</f>
        <v>112.71606767104842</v>
      </c>
      <c r="C53" s="21">
        <f>SUM('Fresh apples:Fresh watermelon'!D54)</f>
        <v>106.8939445250154</v>
      </c>
      <c r="D53" s="21">
        <f>SUM('Fresh apples:Fresh watermelon'!F54)</f>
        <v>90.107530474667087</v>
      </c>
      <c r="E53" s="21">
        <f>SUM('Fresh apples:Fresh watermelon'!H54)</f>
        <v>65.53486690650935</v>
      </c>
      <c r="F53" s="43">
        <f t="shared" si="1"/>
        <v>56.190153182991573</v>
      </c>
      <c r="G53" s="21">
        <f>SUM('Fresh apples:Fresh watermelon'!K54)</f>
        <v>49.38073658484187</v>
      </c>
      <c r="H53" s="21">
        <f>SUM('Fresh apples:Fresh watermelon'!L54)</f>
        <v>2.1646350283766296</v>
      </c>
      <c r="I53" s="21">
        <f>SUM('Fresh apples:Fresh watermelon'!M54)</f>
        <v>61.366320736963289</v>
      </c>
      <c r="J53" s="21">
        <f>SUM('Fresh apples:Fresh watermelon'!P54)</f>
        <v>41.148042500190236</v>
      </c>
      <c r="K53" s="23">
        <f>SUM('Fresh apples:Fresh watermelon'!Q54)</f>
        <v>0.44299755257594819</v>
      </c>
      <c r="M53" s="67"/>
      <c r="N53" s="67"/>
      <c r="O53" s="67"/>
      <c r="P53" s="67"/>
      <c r="Q53" s="67"/>
      <c r="R53" s="67"/>
      <c r="S53" s="67"/>
      <c r="T53" s="67"/>
      <c r="V53" s="65"/>
      <c r="X53" s="24"/>
    </row>
    <row r="54" spans="1:24" ht="13.2" customHeight="1" x14ac:dyDescent="0.25">
      <c r="A54" s="41">
        <v>2020</v>
      </c>
      <c r="B54" s="21">
        <f>SUM('Fresh apples:Fresh watermelon'!B55)</f>
        <v>112.47146266186685</v>
      </c>
      <c r="C54" s="21">
        <f>SUM('Fresh apples:Fresh watermelon'!D55)</f>
        <v>106.65289742590633</v>
      </c>
      <c r="D54" s="21">
        <f>SUM('Fresh apples:Fresh watermelon'!F55)</f>
        <v>90.036786930392196</v>
      </c>
      <c r="E54" s="21">
        <f>SUM('Fresh apples:Fresh watermelon'!H55)</f>
        <v>65.784588331798531</v>
      </c>
      <c r="F54" s="43">
        <f t="shared" si="1"/>
        <v>56.083380465067187</v>
      </c>
      <c r="G54" s="21">
        <f>SUM('Fresh apples:Fresh watermelon'!K55)</f>
        <v>49.393664342586085</v>
      </c>
      <c r="H54" s="21">
        <f>SUM('Fresh apples:Fresh watermelon'!L55)</f>
        <v>2.1652017246065127</v>
      </c>
      <c r="I54" s="21">
        <f>SUM('Fresh apples:Fresh watermelon'!M55)</f>
        <v>61.382386291732338</v>
      </c>
      <c r="J54" s="44">
        <f>SUM('Fresh apples:Fresh watermelon'!P55)</f>
        <v>41.603858100465018</v>
      </c>
      <c r="K54" s="46">
        <f>SUM('Fresh apples:Fresh watermelon'!Q55)</f>
        <v>0.44060314630839226</v>
      </c>
      <c r="M54" s="67"/>
      <c r="N54" s="67"/>
      <c r="O54" s="67"/>
      <c r="P54" s="67"/>
      <c r="Q54" s="67"/>
      <c r="R54" s="67"/>
      <c r="S54" s="67"/>
      <c r="T54" s="67"/>
      <c r="V54" s="65"/>
      <c r="X54" s="24"/>
    </row>
    <row r="55" spans="1:24" ht="13.8" customHeight="1" thickBot="1" x14ac:dyDescent="0.3">
      <c r="A55" s="132">
        <v>2021</v>
      </c>
      <c r="B55" s="134">
        <f>SUM('Fresh apples:Fresh watermelon'!B56)</f>
        <v>112.57873643887906</v>
      </c>
      <c r="C55" s="134">
        <f>SUM('Fresh apples:Fresh watermelon'!D56)</f>
        <v>106.70883937335847</v>
      </c>
      <c r="D55" s="134">
        <f>SUM('Fresh apples:Fresh watermelon'!F56)</f>
        <v>90.001004269513288</v>
      </c>
      <c r="E55" s="134">
        <f>SUM('Fresh apples:Fresh watermelon'!H56)</f>
        <v>65.798948285597803</v>
      </c>
      <c r="F55" s="134">
        <f t="shared" si="1"/>
        <v>56.143402523161846</v>
      </c>
      <c r="G55" s="134">
        <f>SUM('Fresh apples:Fresh watermelon'!K56)</f>
        <v>49.373203284509714</v>
      </c>
      <c r="H55" s="134">
        <f>SUM('Fresh apples:Fresh watermelon'!L56)</f>
        <v>2.1643048015127548</v>
      </c>
      <c r="I55" s="134">
        <f>SUM('Fresh apples:Fresh watermelon'!M56)</f>
        <v>61.356958970485842</v>
      </c>
      <c r="J55" s="134">
        <f>SUM('Fresh apples:Fresh watermelon'!P56)</f>
        <v>41.120716999568934</v>
      </c>
      <c r="K55" s="136">
        <f>SUM('Fresh apples:Fresh watermelon'!Q56)</f>
        <v>0.43926103391915922</v>
      </c>
      <c r="M55" s="67"/>
      <c r="N55" s="67"/>
      <c r="O55" s="67"/>
      <c r="P55" s="67"/>
      <c r="Q55" s="67"/>
      <c r="R55" s="67"/>
      <c r="S55" s="67"/>
      <c r="T55" s="67"/>
      <c r="V55" s="65"/>
      <c r="X55" s="24"/>
    </row>
    <row r="56" spans="1:24" ht="15" customHeight="1" thickTop="1" x14ac:dyDescent="0.25">
      <c r="A56" s="9" t="s">
        <v>195</v>
      </c>
      <c r="J56" s="9"/>
      <c r="K56" s="9"/>
      <c r="M56" s="67"/>
      <c r="N56" s="67"/>
      <c r="O56" s="67"/>
      <c r="P56" s="67"/>
      <c r="Q56" s="67"/>
      <c r="R56" s="67"/>
      <c r="S56" s="67"/>
      <c r="T56" s="67"/>
      <c r="V56" s="65"/>
      <c r="X56" s="24"/>
    </row>
    <row r="57" spans="1:24" x14ac:dyDescent="0.25">
      <c r="A57" s="67"/>
      <c r="B57" s="67"/>
      <c r="C57" s="67"/>
      <c r="D57" s="67"/>
      <c r="E57" s="67"/>
      <c r="F57" s="67"/>
      <c r="G57" s="67"/>
      <c r="H57" s="67"/>
      <c r="I57" s="67"/>
      <c r="K57" s="67"/>
      <c r="L57" s="67"/>
      <c r="M57" s="67"/>
      <c r="N57" s="67"/>
      <c r="O57" s="67"/>
      <c r="P57" s="67"/>
      <c r="Q57" s="67"/>
      <c r="R57" s="67"/>
      <c r="S57" s="67"/>
      <c r="T57" s="67"/>
      <c r="V57" s="65"/>
      <c r="X57" s="24"/>
    </row>
    <row r="58" spans="1:24" ht="15" customHeight="1" x14ac:dyDescent="0.25">
      <c r="A58" s="67" t="s">
        <v>97</v>
      </c>
      <c r="B58" s="67"/>
      <c r="C58" s="67"/>
      <c r="D58" s="67"/>
      <c r="E58" s="67"/>
      <c r="F58" s="67"/>
      <c r="G58" s="67"/>
      <c r="H58" s="67"/>
      <c r="I58" s="67"/>
      <c r="K58" s="67"/>
      <c r="L58" s="67"/>
    </row>
    <row r="59" spans="1:24" ht="15" customHeight="1" x14ac:dyDescent="0.25">
      <c r="A59" s="67" t="s">
        <v>104</v>
      </c>
      <c r="B59" s="67"/>
      <c r="C59" s="67"/>
      <c r="D59" s="67"/>
      <c r="E59" s="67"/>
      <c r="F59" s="67"/>
      <c r="G59" s="67"/>
      <c r="H59" s="67"/>
      <c r="I59" s="67"/>
      <c r="K59" s="67"/>
      <c r="L59" s="67"/>
    </row>
    <row r="60" spans="1:24" ht="15" customHeight="1" x14ac:dyDescent="0.25">
      <c r="A60" s="67" t="s">
        <v>111</v>
      </c>
      <c r="B60" s="67"/>
      <c r="C60" s="67"/>
      <c r="D60" s="67"/>
      <c r="E60" s="67"/>
      <c r="F60" s="67"/>
      <c r="G60" s="67"/>
      <c r="H60" s="67"/>
      <c r="I60" s="67"/>
      <c r="K60" s="67"/>
      <c r="L60" s="67"/>
    </row>
    <row r="61" spans="1:24" ht="15" customHeight="1" x14ac:dyDescent="0.25">
      <c r="A61" s="67" t="s">
        <v>134</v>
      </c>
      <c r="B61" s="67"/>
      <c r="C61" s="67"/>
      <c r="D61" s="67"/>
      <c r="E61" s="67"/>
      <c r="F61" s="67"/>
      <c r="G61" s="67"/>
      <c r="H61" s="67"/>
      <c r="I61" s="67"/>
      <c r="K61" s="67"/>
      <c r="L61" s="67"/>
    </row>
    <row r="62" spans="1:24" ht="13.2" customHeight="1" x14ac:dyDescent="0.25">
      <c r="A62" s="67"/>
      <c r="B62" s="67"/>
      <c r="C62" s="67"/>
      <c r="D62" s="67"/>
      <c r="E62" s="67"/>
      <c r="F62" s="67"/>
      <c r="G62" s="67"/>
      <c r="H62" s="67"/>
      <c r="I62" s="67"/>
      <c r="K62" s="67"/>
      <c r="L62" s="67"/>
    </row>
    <row r="63" spans="1:24" ht="15" customHeight="1" x14ac:dyDescent="0.25">
      <c r="A63" s="67" t="s">
        <v>192</v>
      </c>
      <c r="B63" s="67"/>
      <c r="C63" s="67"/>
      <c r="D63" s="67"/>
      <c r="E63" s="67"/>
      <c r="F63" s="67"/>
      <c r="G63" s="67"/>
      <c r="H63" s="67"/>
      <c r="I63" s="67"/>
      <c r="K63" s="67"/>
      <c r="L63" s="67"/>
    </row>
    <row r="64" spans="1:24" x14ac:dyDescent="0.25">
      <c r="A64" s="67"/>
      <c r="B64" s="67"/>
      <c r="C64" s="67"/>
      <c r="D64" s="67"/>
      <c r="E64" s="67"/>
      <c r="F64" s="67"/>
      <c r="G64" s="67"/>
      <c r="H64" s="67"/>
      <c r="I64" s="67"/>
      <c r="K64" s="67"/>
      <c r="L64" s="67"/>
    </row>
    <row r="65" spans="1:12" x14ac:dyDescent="0.25">
      <c r="A65" s="67"/>
      <c r="B65" s="67"/>
      <c r="C65" s="67"/>
      <c r="D65" s="67"/>
      <c r="E65" s="67"/>
      <c r="F65" s="67"/>
      <c r="G65" s="67"/>
      <c r="H65" s="67"/>
      <c r="I65" s="67"/>
      <c r="K65" s="67"/>
      <c r="L65" s="67"/>
    </row>
    <row r="66" spans="1:12" x14ac:dyDescent="0.25">
      <c r="A66" s="67"/>
      <c r="B66" s="67"/>
      <c r="C66" s="67"/>
      <c r="D66" s="67"/>
      <c r="E66" s="67"/>
      <c r="F66" s="67"/>
      <c r="G66" s="67"/>
      <c r="H66" s="67"/>
      <c r="I66" s="67"/>
      <c r="K66" s="67"/>
      <c r="L66" s="67"/>
    </row>
    <row r="67" spans="1:12" x14ac:dyDescent="0.25">
      <c r="A67" s="67"/>
      <c r="B67" s="67"/>
      <c r="C67" s="67"/>
      <c r="D67" s="67"/>
      <c r="E67" s="67"/>
      <c r="F67" s="67"/>
      <c r="G67" s="67"/>
      <c r="H67" s="67"/>
      <c r="I67" s="67"/>
      <c r="K67" s="67"/>
      <c r="L67" s="67"/>
    </row>
    <row r="68" spans="1:12" x14ac:dyDescent="0.25">
      <c r="A68" s="67"/>
      <c r="B68" s="67"/>
      <c r="C68" s="67"/>
      <c r="D68" s="67"/>
      <c r="E68" s="67"/>
      <c r="F68" s="67"/>
      <c r="G68" s="67"/>
      <c r="H68" s="67"/>
      <c r="I68" s="67"/>
      <c r="K68" s="67"/>
      <c r="L68" s="67"/>
    </row>
  </sheetData>
  <phoneticPr fontId="0" type="noConversion"/>
  <printOptions horizontalCentered="1" verticalCentered="1"/>
  <pageMargins left="0.39" right="0.39" top="0.46" bottom="0.39" header="0.39" footer="0.3"/>
  <pageSetup scale="83"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pageSetUpPr fitToPage="1"/>
  </sheetPr>
  <dimension ref="A1:AD68"/>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135</v>
      </c>
      <c r="B1" s="52"/>
      <c r="C1" s="52"/>
      <c r="D1" s="52"/>
      <c r="E1" s="52"/>
      <c r="F1" s="52"/>
      <c r="G1" s="52"/>
      <c r="H1" s="52"/>
      <c r="I1" s="52"/>
      <c r="J1" s="52"/>
      <c r="K1" s="52"/>
    </row>
    <row r="2" spans="1:30" ht="60" customHeight="1" thickTop="1" x14ac:dyDescent="0.25">
      <c r="A2" s="59" t="s">
        <v>2</v>
      </c>
      <c r="B2" s="60" t="s">
        <v>92</v>
      </c>
      <c r="C2" s="60" t="s">
        <v>108</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L3" s="18"/>
      <c r="M3" s="18"/>
      <c r="N3" s="18"/>
      <c r="O3" s="18"/>
      <c r="P3" s="18"/>
      <c r="Q3" s="18"/>
      <c r="R3" s="18"/>
      <c r="S3" s="18"/>
      <c r="T3" s="18"/>
      <c r="U3" s="18"/>
      <c r="V3" s="18"/>
      <c r="W3" s="18"/>
      <c r="X3" s="18"/>
      <c r="Y3" s="18"/>
      <c r="Z3" s="18"/>
      <c r="AA3" s="18"/>
      <c r="AB3" s="18"/>
      <c r="AC3" s="18"/>
      <c r="AD3" s="18"/>
    </row>
    <row r="4" spans="1:30" x14ac:dyDescent="0.25">
      <c r="A4" s="19">
        <v>1970</v>
      </c>
      <c r="B4" s="21">
        <f>SUM('Fresh citrus'!B4,'Fresh noncitrus'!B4)</f>
        <v>100.60280097918178</v>
      </c>
      <c r="C4" s="21">
        <f>SUM('Fresh citrus'!C4,'Fresh noncitrus'!C4)</f>
        <v>96.017493900091324</v>
      </c>
      <c r="D4" s="21">
        <f>SUM('Fresh citrus'!D4,'Fresh noncitrus'!D4)</f>
        <v>84.964725050759967</v>
      </c>
      <c r="E4" s="21">
        <f>SUM('Fresh citrus'!E4,'Fresh noncitrus'!E4)</f>
        <v>60.028931743264721</v>
      </c>
      <c r="F4" s="21">
        <f t="shared" ref="F4:F45" si="0">100-(G4/B4*100)</f>
        <v>56.513754306842671</v>
      </c>
      <c r="G4" s="21">
        <f>SUM('Fresh citrus'!G4,'Fresh noncitrus'!G4)</f>
        <v>43.748381208005078</v>
      </c>
      <c r="H4" s="21">
        <f>SUM('Fresh citrus'!H4,'Fresh noncitrus'!H4)</f>
        <v>1.9177372584330987</v>
      </c>
      <c r="I4" s="21">
        <f>SUM('Fresh citrus'!I4,'Fresh noncitrus'!I4)</f>
        <v>54.36689240794913</v>
      </c>
      <c r="J4" s="21">
        <f>SUM('Fresh citrus'!J4,'Fresh noncitrus'!J4)</f>
        <v>29.296683340887938</v>
      </c>
      <c r="K4" s="23">
        <f>SUM('Fresh citrus'!K4,'Fresh noncitrus'!K4)</f>
        <v>0.37770937495508855</v>
      </c>
      <c r="V4" s="65"/>
      <c r="X4" s="24"/>
    </row>
    <row r="5" spans="1:30" x14ac:dyDescent="0.25">
      <c r="A5" s="25">
        <v>1971</v>
      </c>
      <c r="B5" s="27">
        <f>SUM('Fresh citrus'!B5,'Fresh noncitrus'!B5)</f>
        <v>100.8255272303039</v>
      </c>
      <c r="C5" s="27">
        <f>SUM('Fresh citrus'!C5,'Fresh noncitrus'!C5)</f>
        <v>96.292239621917844</v>
      </c>
      <c r="D5" s="27">
        <f>SUM('Fresh citrus'!D5,'Fresh noncitrus'!D5)</f>
        <v>85.205906288738532</v>
      </c>
      <c r="E5" s="27">
        <f>SUM('Fresh citrus'!E5,'Fresh noncitrus'!E5)</f>
        <v>60.10973172021324</v>
      </c>
      <c r="F5" s="27">
        <f t="shared" si="0"/>
        <v>56.520284499142264</v>
      </c>
      <c r="G5" s="27">
        <f>SUM('Fresh citrus'!G5,'Fresh noncitrus'!G5)</f>
        <v>43.838652391975984</v>
      </c>
      <c r="H5" s="27">
        <f>SUM('Fresh citrus'!H5,'Fresh noncitrus'!H5)</f>
        <v>1.9216943514290841</v>
      </c>
      <c r="I5" s="27">
        <f>SUM('Fresh citrus'!I5,'Fresh noncitrus'!I5)</f>
        <v>54.479074015838812</v>
      </c>
      <c r="J5" s="27">
        <f>SUM('Fresh citrus'!J5,'Fresh noncitrus'!J5)</f>
        <v>29.737234287292864</v>
      </c>
      <c r="K5" s="29">
        <f>SUM('Fresh citrus'!K5,'Fresh noncitrus'!K5)</f>
        <v>0.37685065383521926</v>
      </c>
      <c r="V5" s="65"/>
      <c r="X5" s="24"/>
    </row>
    <row r="6" spans="1:30" x14ac:dyDescent="0.25">
      <c r="A6" s="25">
        <v>1972</v>
      </c>
      <c r="B6" s="27">
        <f>SUM('Fresh citrus'!B6,'Fresh noncitrus'!B6)</f>
        <v>94.354651568044233</v>
      </c>
      <c r="C6" s="27">
        <f>SUM('Fresh citrus'!C6,'Fresh noncitrus'!C6)</f>
        <v>90.149059963314031</v>
      </c>
      <c r="D6" s="27">
        <f>SUM('Fresh citrus'!D6,'Fresh noncitrus'!D6)</f>
        <v>79.767952810303882</v>
      </c>
      <c r="E6" s="27">
        <f>SUM('Fresh citrus'!E6,'Fresh noncitrus'!E6)</f>
        <v>55.66548920624254</v>
      </c>
      <c r="F6" s="27">
        <f t="shared" si="0"/>
        <v>56.690394928983785</v>
      </c>
      <c r="G6" s="27">
        <f>SUM('Fresh citrus'!G6,'Fresh noncitrus'!G6)</f>
        <v>40.864626960253368</v>
      </c>
      <c r="H6" s="27">
        <f>SUM('Fresh citrus'!H6,'Fresh noncitrus'!H6)</f>
        <v>1.7913261133261753</v>
      </c>
      <c r="I6" s="27">
        <f>SUM('Fresh citrus'!I6,'Fresh noncitrus'!I6)</f>
        <v>50.783199649740411</v>
      </c>
      <c r="J6" s="27">
        <f>SUM('Fresh citrus'!J6,'Fresh noncitrus'!J6)</f>
        <v>27.757572120685957</v>
      </c>
      <c r="K6" s="29">
        <f>SUM('Fresh citrus'!K6,'Fresh noncitrus'!K6)</f>
        <v>0.35157809197073231</v>
      </c>
      <c r="V6" s="65"/>
      <c r="X6" s="24"/>
    </row>
    <row r="7" spans="1:30" x14ac:dyDescent="0.25">
      <c r="A7" s="25">
        <v>1973</v>
      </c>
      <c r="B7" s="27">
        <f>SUM('Fresh citrus'!B7,'Fresh noncitrus'!B7)</f>
        <v>96.666287750294131</v>
      </c>
      <c r="C7" s="27">
        <f>SUM('Fresh citrus'!C7,'Fresh noncitrus'!C7)</f>
        <v>92.340619324714012</v>
      </c>
      <c r="D7" s="27">
        <f>SUM('Fresh citrus'!D7,'Fresh noncitrus'!D7)</f>
        <v>81.7182186948733</v>
      </c>
      <c r="E7" s="27">
        <f>SUM('Fresh citrus'!E7,'Fresh noncitrus'!E7)</f>
        <v>57.431117825121802</v>
      </c>
      <c r="F7" s="27">
        <f t="shared" si="0"/>
        <v>56.375385158478309</v>
      </c>
      <c r="G7" s="27">
        <f>SUM('Fresh citrus'!G7,'Fresh noncitrus'!G7)</f>
        <v>42.170295712662877</v>
      </c>
      <c r="H7" s="27">
        <f>SUM('Fresh citrus'!H7,'Fresh noncitrus'!H7)</f>
        <v>1.8485609079523455</v>
      </c>
      <c r="I7" s="27">
        <f>SUM('Fresh citrus'!I7,'Fresh noncitrus'!I7)</f>
        <v>52.405777459995015</v>
      </c>
      <c r="J7" s="27">
        <f>SUM('Fresh citrus'!J7,'Fresh noncitrus'!J7)</f>
        <v>28.86266011703724</v>
      </c>
      <c r="K7" s="29">
        <f>SUM('Fresh citrus'!K7,'Fresh noncitrus'!K7)</f>
        <v>0.36372322853975925</v>
      </c>
      <c r="V7" s="65"/>
      <c r="X7" s="24"/>
    </row>
    <row r="8" spans="1:30" x14ac:dyDescent="0.25">
      <c r="A8" s="25">
        <v>1974</v>
      </c>
      <c r="B8" s="27">
        <f>SUM('Fresh citrus'!B8,'Fresh noncitrus'!B8)</f>
        <v>96.074361786391222</v>
      </c>
      <c r="C8" s="27">
        <f>SUM('Fresh citrus'!C8,'Fresh noncitrus'!C8)</f>
        <v>91.869680055913932</v>
      </c>
      <c r="D8" s="27">
        <f>SUM('Fresh citrus'!D8,'Fresh noncitrus'!D8)</f>
        <v>81.389355916771805</v>
      </c>
      <c r="E8" s="27">
        <f>SUM('Fresh citrus'!E8,'Fresh noncitrus'!E8)</f>
        <v>57.758918216925281</v>
      </c>
      <c r="F8" s="27">
        <f t="shared" si="0"/>
        <v>55.926542901002726</v>
      </c>
      <c r="G8" s="27">
        <f>SUM('Fresh citrus'!G8,'Fresh noncitrus'!G8)</f>
        <v>42.343292625060563</v>
      </c>
      <c r="H8" s="27">
        <f>SUM('Fresh citrus'!H8,'Fresh noncitrus'!H8)</f>
        <v>1.8561443342492299</v>
      </c>
      <c r="I8" s="27">
        <f>SUM('Fresh citrus'!I8,'Fresh noncitrus'!I8)</f>
        <v>52.620763803798553</v>
      </c>
      <c r="J8" s="27">
        <f>SUM('Fresh citrus'!J8,'Fresh noncitrus'!J8)</f>
        <v>29.533274458980827</v>
      </c>
      <c r="K8" s="29">
        <f>SUM('Fresh citrus'!K8,'Fresh noncitrus'!K8)</f>
        <v>0.36608830606614762</v>
      </c>
      <c r="V8" s="65"/>
      <c r="X8" s="24"/>
    </row>
    <row r="9" spans="1:30" x14ac:dyDescent="0.25">
      <c r="A9" s="25">
        <v>1975</v>
      </c>
      <c r="B9" s="27">
        <f>SUM('Fresh citrus'!B9,'Fresh noncitrus'!B9)</f>
        <v>101.28542873228602</v>
      </c>
      <c r="C9" s="27">
        <f>SUM('Fresh citrus'!C9,'Fresh noncitrus'!C9)</f>
        <v>96.817588289911569</v>
      </c>
      <c r="D9" s="27">
        <f>SUM('Fresh citrus'!D9,'Fresh noncitrus'!D9)</f>
        <v>85.779438542982547</v>
      </c>
      <c r="E9" s="27">
        <f>SUM('Fresh citrus'!E9,'Fresh noncitrus'!E9)</f>
        <v>61.665443216665395</v>
      </c>
      <c r="F9" s="27">
        <f t="shared" si="0"/>
        <v>55.426279565458792</v>
      </c>
      <c r="G9" s="27">
        <f>SUM('Fresh citrus'!G9,'Fresh noncitrus'!G9)</f>
        <v>45.146683844055644</v>
      </c>
      <c r="H9" s="27">
        <f>SUM('Fresh citrus'!H9,'Fresh noncitrus'!H9)</f>
        <v>1.9790327164517545</v>
      </c>
      <c r="I9" s="27">
        <f>SUM('Fresh citrus'!I9,'Fresh noncitrus'!I9)</f>
        <v>56.104587995049016</v>
      </c>
      <c r="J9" s="27">
        <f>SUM('Fresh citrus'!J9,'Fresh noncitrus'!J9)</f>
        <v>30.864886542818383</v>
      </c>
      <c r="K9" s="29">
        <f>SUM('Fresh citrus'!K9,'Fresh noncitrus'!K9)</f>
        <v>0.39451732982398913</v>
      </c>
      <c r="V9" s="65"/>
      <c r="X9" s="24"/>
    </row>
    <row r="10" spans="1:30" x14ac:dyDescent="0.25">
      <c r="A10" s="19">
        <v>1976</v>
      </c>
      <c r="B10" s="21">
        <f>SUM('Fresh citrus'!B10,'Fresh noncitrus'!B10)</f>
        <v>101.91816252931378</v>
      </c>
      <c r="C10" s="21">
        <f>SUM('Fresh citrus'!C10,'Fresh noncitrus'!C10)</f>
        <v>97.410773905244326</v>
      </c>
      <c r="D10" s="21">
        <f>SUM('Fresh citrus'!D10,'Fresh noncitrus'!D10)</f>
        <v>86.236184544304763</v>
      </c>
      <c r="E10" s="21">
        <f>SUM('Fresh citrus'!E10,'Fresh noncitrus'!E10)</f>
        <v>61.155791927914706</v>
      </c>
      <c r="F10" s="21">
        <f t="shared" si="0"/>
        <v>55.986925330302675</v>
      </c>
      <c r="G10" s="21">
        <f>SUM('Fresh citrus'!G10,'Fresh noncitrus'!G10)</f>
        <v>44.857316976010353</v>
      </c>
      <c r="H10" s="21">
        <f>SUM('Fresh citrus'!H10,'Fresh noncitrus'!H10)</f>
        <v>1.9663481414141528</v>
      </c>
      <c r="I10" s="21">
        <f>SUM('Fresh citrus'!I10,'Fresh noncitrus'!I10)</f>
        <v>55.744986635020524</v>
      </c>
      <c r="J10" s="21">
        <f>SUM('Fresh citrus'!J10,'Fresh noncitrus'!J10)</f>
        <v>31.139313244551833</v>
      </c>
      <c r="K10" s="23">
        <f>SUM('Fresh citrus'!K10,'Fresh noncitrus'!K10)</f>
        <v>0.38722939426561087</v>
      </c>
      <c r="V10" s="65"/>
      <c r="X10" s="24"/>
    </row>
    <row r="11" spans="1:30" x14ac:dyDescent="0.25">
      <c r="A11" s="19">
        <v>1977</v>
      </c>
      <c r="B11" s="21">
        <f>SUM('Fresh citrus'!B11,'Fresh noncitrus'!B11)</f>
        <v>99.564031866455565</v>
      </c>
      <c r="C11" s="21">
        <f>SUM('Fresh citrus'!C11,'Fresh noncitrus'!C11)</f>
        <v>95.093669263572593</v>
      </c>
      <c r="D11" s="21">
        <f>SUM('Fresh citrus'!D11,'Fresh noncitrus'!D11)</f>
        <v>84.13719764728269</v>
      </c>
      <c r="E11" s="21">
        <f>SUM('Fresh citrus'!E11,'Fresh noncitrus'!E11)</f>
        <v>59.659106518352573</v>
      </c>
      <c r="F11" s="21">
        <f t="shared" si="0"/>
        <v>56.177647196880542</v>
      </c>
      <c r="G11" s="21">
        <f>SUM('Fresh citrus'!G11,'Fresh noncitrus'!G11)</f>
        <v>43.631301309528439</v>
      </c>
      <c r="H11" s="21">
        <f>SUM('Fresh citrus'!H11,'Fresh noncitrus'!H11)</f>
        <v>1.9126049889108359</v>
      </c>
      <c r="I11" s="21">
        <f>SUM('Fresh citrus'!I11,'Fresh noncitrus'!I11)</f>
        <v>54.221395133127743</v>
      </c>
      <c r="J11" s="21">
        <f>SUM('Fresh citrus'!J11,'Fresh noncitrus'!J11)</f>
        <v>30.358102425720602</v>
      </c>
      <c r="K11" s="23">
        <f>SUM('Fresh citrus'!K11,'Fresh noncitrus'!K11)</f>
        <v>0.37797199413997534</v>
      </c>
      <c r="V11" s="65"/>
      <c r="X11" s="24"/>
    </row>
    <row r="12" spans="1:30" x14ac:dyDescent="0.25">
      <c r="A12" s="19">
        <v>1978</v>
      </c>
      <c r="B12" s="21">
        <f>SUM('Fresh citrus'!B12,'Fresh noncitrus'!B12)</f>
        <v>103.63777547026461</v>
      </c>
      <c r="C12" s="21">
        <f>SUM('Fresh citrus'!C12,'Fresh noncitrus'!C12)</f>
        <v>99.045868004652505</v>
      </c>
      <c r="D12" s="21">
        <f>SUM('Fresh citrus'!D12,'Fresh noncitrus'!D12)</f>
        <v>87.717179278387789</v>
      </c>
      <c r="E12" s="21">
        <f>SUM('Fresh citrus'!E12,'Fresh noncitrus'!E12)</f>
        <v>62.190655189683014</v>
      </c>
      <c r="F12" s="21">
        <f t="shared" si="0"/>
        <v>56.132634145755986</v>
      </c>
      <c r="G12" s="21">
        <f>SUM('Fresh citrus'!G12,'Fresh noncitrus'!G12)</f>
        <v>45.463162128740933</v>
      </c>
      <c r="H12" s="21">
        <f>SUM('Fresh citrus'!H12,'Fresh noncitrus'!H12)</f>
        <v>1.9929057371502878</v>
      </c>
      <c r="I12" s="21">
        <f>SUM('Fresh citrus'!I12,'Fresh noncitrus'!I12)</f>
        <v>56.497881195342075</v>
      </c>
      <c r="J12" s="21">
        <f>SUM('Fresh citrus'!J12,'Fresh noncitrus'!J12)</f>
        <v>31.653101517782954</v>
      </c>
      <c r="K12" s="23">
        <f>SUM('Fresh citrus'!K12,'Fresh noncitrus'!K12)</f>
        <v>0.39561184282488371</v>
      </c>
      <c r="V12" s="65"/>
      <c r="X12" s="24"/>
    </row>
    <row r="13" spans="1:30" x14ac:dyDescent="0.25">
      <c r="A13" s="19">
        <v>1979</v>
      </c>
      <c r="B13" s="21">
        <f>SUM('Fresh citrus'!B13,'Fresh noncitrus'!B13)</f>
        <v>99.909582164972946</v>
      </c>
      <c r="C13" s="21">
        <f>SUM('Fresh citrus'!C13,'Fresh noncitrus'!C13)</f>
        <v>95.501940932365471</v>
      </c>
      <c r="D13" s="21">
        <f>SUM('Fresh citrus'!D13,'Fresh noncitrus'!D13)</f>
        <v>84.654165377390811</v>
      </c>
      <c r="E13" s="21">
        <f>SUM('Fresh citrus'!E13,'Fresh noncitrus'!E13)</f>
        <v>60.324051272551046</v>
      </c>
      <c r="F13" s="21">
        <f t="shared" si="0"/>
        <v>55.859778425729864</v>
      </c>
      <c r="G13" s="21">
        <f>SUM('Fresh citrus'!G13,'Fresh noncitrus'!G13)</f>
        <v>44.100310941546539</v>
      </c>
      <c r="H13" s="21">
        <f>SUM('Fresh citrus'!H13,'Fresh noncitrus'!H13)</f>
        <v>1.9331643152458762</v>
      </c>
      <c r="I13" s="21">
        <f>SUM('Fresh citrus'!I13,'Fresh noncitrus'!I13)</f>
        <v>54.804241755062961</v>
      </c>
      <c r="J13" s="21">
        <f>SUM('Fresh citrus'!J13,'Fresh noncitrus'!J13)</f>
        <v>30.967381363780436</v>
      </c>
      <c r="K13" s="23">
        <f>SUM('Fresh citrus'!K13,'Fresh noncitrus'!K13)</f>
        <v>0.3854956686313053</v>
      </c>
      <c r="V13" s="65"/>
      <c r="X13" s="24"/>
    </row>
    <row r="14" spans="1:30" x14ac:dyDescent="0.25">
      <c r="A14" s="19">
        <v>1980</v>
      </c>
      <c r="B14" s="21">
        <f>SUM('Fresh citrus'!B14,'Fresh noncitrus'!B14)</f>
        <v>106.37385839302573</v>
      </c>
      <c r="C14" s="21">
        <f>SUM('Fresh citrus'!C14,'Fresh noncitrus'!C14)</f>
        <v>101.65620706941239</v>
      </c>
      <c r="D14" s="21">
        <f>SUM('Fresh citrus'!D14,'Fresh noncitrus'!D14)</f>
        <v>90.21636250695272</v>
      </c>
      <c r="E14" s="21">
        <f>SUM('Fresh citrus'!E14,'Fresh noncitrus'!E14)</f>
        <v>65.158478391750648</v>
      </c>
      <c r="F14" s="21">
        <f t="shared" si="0"/>
        <v>55.361954332644778</v>
      </c>
      <c r="G14" s="21">
        <f>SUM('Fresh citrus'!G14,'Fresh noncitrus'!G14)</f>
        <v>47.483211487606596</v>
      </c>
      <c r="H14" s="21">
        <f>SUM('Fresh citrus'!H14,'Fresh noncitrus'!H14)</f>
        <v>2.0814558460320698</v>
      </c>
      <c r="I14" s="21">
        <f>SUM('Fresh citrus'!I14,'Fresh noncitrus'!I14)</f>
        <v>59.008232507086177</v>
      </c>
      <c r="J14" s="21">
        <f>SUM('Fresh citrus'!J14,'Fresh noncitrus'!J14)</f>
        <v>33.892261509166424</v>
      </c>
      <c r="K14" s="23">
        <f>SUM('Fresh citrus'!K14,'Fresh noncitrus'!K14)</f>
        <v>0.41661593198288893</v>
      </c>
      <c r="V14" s="65"/>
      <c r="X14" s="24"/>
    </row>
    <row r="15" spans="1:30" x14ac:dyDescent="0.25">
      <c r="A15" s="25">
        <v>1981</v>
      </c>
      <c r="B15" s="27">
        <f>SUM('Fresh citrus'!B15,'Fresh noncitrus'!B15)</f>
        <v>103.36622166331297</v>
      </c>
      <c r="C15" s="27">
        <f>SUM('Fresh citrus'!C15,'Fresh noncitrus'!C15)</f>
        <v>98.712055125273167</v>
      </c>
      <c r="D15" s="27">
        <f>SUM('Fresh citrus'!D15,'Fresh noncitrus'!D15)</f>
        <v>87.498405576543547</v>
      </c>
      <c r="E15" s="27">
        <f>SUM('Fresh citrus'!E15,'Fresh noncitrus'!E15)</f>
        <v>62.690065721527517</v>
      </c>
      <c r="F15" s="27">
        <f t="shared" si="0"/>
        <v>55.717037047173321</v>
      </c>
      <c r="G15" s="27">
        <f>SUM('Fresh citrus'!G15,'Fresh noncitrus'!G15)</f>
        <v>45.773625644901593</v>
      </c>
      <c r="H15" s="27">
        <f>SUM('Fresh citrus'!H15,'Fresh noncitrus'!H15)</f>
        <v>2.0065150967628096</v>
      </c>
      <c r="I15" s="27">
        <f>SUM('Fresh citrus'!I15,'Fresh noncitrus'!I15)</f>
        <v>56.883699735677283</v>
      </c>
      <c r="J15" s="27">
        <f>SUM('Fresh citrus'!J15,'Fresh noncitrus'!J15)</f>
        <v>32.590556683405062</v>
      </c>
      <c r="K15" s="29">
        <f>SUM('Fresh citrus'!K15,'Fresh noncitrus'!K15)</f>
        <v>0.39954867151288864</v>
      </c>
      <c r="V15" s="65"/>
      <c r="X15" s="24"/>
    </row>
    <row r="16" spans="1:30" x14ac:dyDescent="0.25">
      <c r="A16" s="25">
        <v>1982</v>
      </c>
      <c r="B16" s="27">
        <f>SUM('Fresh citrus'!B16,'Fresh noncitrus'!B16)</f>
        <v>107.93365998003949</v>
      </c>
      <c r="C16" s="27">
        <f>SUM('Fresh citrus'!C16,'Fresh noncitrus'!C16)</f>
        <v>102.98429566558482</v>
      </c>
      <c r="D16" s="27">
        <f>SUM('Fresh citrus'!D16,'Fresh noncitrus'!D16)</f>
        <v>91.38192639559793</v>
      </c>
      <c r="E16" s="27">
        <f>SUM('Fresh citrus'!E16,'Fresh noncitrus'!E16)</f>
        <v>64.957777069127985</v>
      </c>
      <c r="F16" s="27">
        <f t="shared" si="0"/>
        <v>55.928306871130822</v>
      </c>
      <c r="G16" s="27">
        <f>SUM('Fresh citrus'!G16,'Fresh noncitrus'!G16)</f>
        <v>47.568191409160086</v>
      </c>
      <c r="H16" s="27">
        <f>SUM('Fresh citrus'!H16,'Fresh noncitrus'!H16)</f>
        <v>2.0851809932782501</v>
      </c>
      <c r="I16" s="27">
        <f>SUM('Fresh citrus'!I16,'Fresh noncitrus'!I16)</f>
        <v>59.113838568941766</v>
      </c>
      <c r="J16" s="27">
        <f>SUM('Fresh citrus'!J16,'Fresh noncitrus'!J16)</f>
        <v>34.224061879821114</v>
      </c>
      <c r="K16" s="29">
        <f>SUM('Fresh citrus'!K16,'Fresh noncitrus'!K16)</f>
        <v>0.41541777571596578</v>
      </c>
      <c r="V16" s="65"/>
      <c r="X16" s="24"/>
    </row>
    <row r="17" spans="1:24" x14ac:dyDescent="0.25">
      <c r="A17" s="25">
        <v>1983</v>
      </c>
      <c r="B17" s="27">
        <f>SUM('Fresh citrus'!B17,'Fresh noncitrus'!B17)</f>
        <v>110.34791257725649</v>
      </c>
      <c r="C17" s="27">
        <f>SUM('Fresh citrus'!C17,'Fresh noncitrus'!C17)</f>
        <v>105.39374197273176</v>
      </c>
      <c r="D17" s="27">
        <f>SUM('Fresh citrus'!D17,'Fresh noncitrus'!D17)</f>
        <v>93.540237874112933</v>
      </c>
      <c r="E17" s="27">
        <f>SUM('Fresh citrus'!E17,'Fresh noncitrus'!E17)</f>
        <v>67.051546191767315</v>
      </c>
      <c r="F17" s="27">
        <f t="shared" si="0"/>
        <v>55.712040756746205</v>
      </c>
      <c r="G17" s="27">
        <f>SUM('Fresh citrus'!G17,'Fresh noncitrus'!G17)</f>
        <v>48.870838547996684</v>
      </c>
      <c r="H17" s="27">
        <f>SUM('Fresh citrus'!H17,'Fresh noncitrus'!H17)</f>
        <v>2.1422833336108136</v>
      </c>
      <c r="I17" s="27">
        <f>SUM('Fresh citrus'!I17,'Fresh noncitrus'!I17)</f>
        <v>60.73266136619975</v>
      </c>
      <c r="J17" s="27">
        <f>SUM('Fresh citrus'!J17,'Fresh noncitrus'!J17)</f>
        <v>34.978414417340211</v>
      </c>
      <c r="K17" s="29">
        <f>SUM('Fresh citrus'!K17,'Fresh noncitrus'!K17)</f>
        <v>0.42514073080695969</v>
      </c>
      <c r="V17" s="65"/>
      <c r="X17" s="24"/>
    </row>
    <row r="18" spans="1:24" x14ac:dyDescent="0.25">
      <c r="A18" s="25">
        <v>1984</v>
      </c>
      <c r="B18" s="27">
        <f>SUM('Fresh citrus'!B18,'Fresh noncitrus'!B18)</f>
        <v>112.43414532510178</v>
      </c>
      <c r="C18" s="27">
        <f>SUM('Fresh citrus'!C18,'Fresh noncitrus'!C18)</f>
        <v>107.08865967282932</v>
      </c>
      <c r="D18" s="27">
        <f>SUM('Fresh citrus'!D18,'Fresh noncitrus'!D18)</f>
        <v>94.91997026604723</v>
      </c>
      <c r="E18" s="27">
        <f>SUM('Fresh citrus'!E18,'Fresh noncitrus'!E18)</f>
        <v>68.159570825091961</v>
      </c>
      <c r="F18" s="27">
        <f t="shared" si="0"/>
        <v>55.756277262212812</v>
      </c>
      <c r="G18" s="27">
        <f>SUM('Fresh citrus'!G18,'Fresh noncitrus'!G18)</f>
        <v>49.745051520238746</v>
      </c>
      <c r="H18" s="27">
        <f>SUM('Fresh citrus'!H18,'Fresh noncitrus'!H18)</f>
        <v>2.1806049981474525</v>
      </c>
      <c r="I18" s="27">
        <f>SUM('Fresh citrus'!I18,'Fresh noncitrus'!I18)</f>
        <v>61.819061394981219</v>
      </c>
      <c r="J18" s="27">
        <f>SUM('Fresh citrus'!J18,'Fresh noncitrus'!J18)</f>
        <v>35.329114651359774</v>
      </c>
      <c r="K18" s="29">
        <f>SUM('Fresh citrus'!K18,'Fresh noncitrus'!K18)</f>
        <v>0.43611755017875109</v>
      </c>
      <c r="V18" s="65"/>
      <c r="X18" s="24"/>
    </row>
    <row r="19" spans="1:24" x14ac:dyDescent="0.25">
      <c r="A19" s="25">
        <v>1985</v>
      </c>
      <c r="B19" s="27">
        <f>SUM('Fresh citrus'!B19,'Fresh noncitrus'!B19)</f>
        <v>110.66598839523138</v>
      </c>
      <c r="C19" s="27">
        <f>SUM('Fresh citrus'!C19,'Fresh noncitrus'!C19)</f>
        <v>105.44052667136992</v>
      </c>
      <c r="D19" s="27">
        <f>SUM('Fresh citrus'!D19,'Fresh noncitrus'!D19)</f>
        <v>93.579828861093148</v>
      </c>
      <c r="E19" s="27">
        <f>SUM('Fresh citrus'!E19,'Fresh noncitrus'!E19)</f>
        <v>66.820285906475391</v>
      </c>
      <c r="F19" s="27">
        <f t="shared" si="0"/>
        <v>55.838122831604373</v>
      </c>
      <c r="G19" s="27">
        <f>SUM('Fresh citrus'!G19,'Fresh noncitrus'!G19)</f>
        <v>48.872177862293036</v>
      </c>
      <c r="H19" s="27">
        <f>SUM('Fresh citrus'!H19,'Fresh noncitrus'!H19)</f>
        <v>2.1423420432785991</v>
      </c>
      <c r="I19" s="27">
        <f>SUM('Fresh citrus'!I19,'Fresh noncitrus'!I19)</f>
        <v>60.734325755926648</v>
      </c>
      <c r="J19" s="27">
        <f>SUM('Fresh citrus'!J19,'Fresh noncitrus'!J19)</f>
        <v>35.075875582314104</v>
      </c>
      <c r="K19" s="29">
        <f>SUM('Fresh citrus'!K19,'Fresh noncitrus'!K19)</f>
        <v>0.4280468225927575</v>
      </c>
      <c r="V19" s="65"/>
      <c r="X19" s="24"/>
    </row>
    <row r="20" spans="1:24" x14ac:dyDescent="0.25">
      <c r="A20" s="19">
        <v>1986</v>
      </c>
      <c r="B20" s="21">
        <f>SUM('Fresh citrus'!B20,'Fresh noncitrus'!B20)</f>
        <v>118.66022772850535</v>
      </c>
      <c r="C20" s="21">
        <f>SUM('Fresh citrus'!C20,'Fresh noncitrus'!C20)</f>
        <v>113.19251964748943</v>
      </c>
      <c r="D20" s="21">
        <f>SUM('Fresh citrus'!D20,'Fresh noncitrus'!D20)</f>
        <v>100.548294233824</v>
      </c>
      <c r="E20" s="21">
        <f>SUM('Fresh citrus'!E20,'Fresh noncitrus'!E20)</f>
        <v>71.581554914406837</v>
      </c>
      <c r="F20" s="21">
        <f t="shared" si="0"/>
        <v>56.057445077308365</v>
      </c>
      <c r="G20" s="21">
        <f>SUM('Fresh citrus'!G20,'Fresh noncitrus'!G20)</f>
        <v>52.142335740989431</v>
      </c>
      <c r="H20" s="21">
        <f>SUM('Fresh citrus'!H20,'Fresh noncitrus'!H20)</f>
        <v>2.2856914297420023</v>
      </c>
      <c r="I20" s="21">
        <f>SUM('Fresh citrus'!I20,'Fresh noncitrus'!I20)</f>
        <v>64.798209187470889</v>
      </c>
      <c r="J20" s="21">
        <f>SUM('Fresh citrus'!J20,'Fresh noncitrus'!J20)</f>
        <v>38.12454738563892</v>
      </c>
      <c r="K20" s="23">
        <f>SUM('Fresh citrus'!K20,'Fresh noncitrus'!K20)</f>
        <v>0.45471965070201181</v>
      </c>
      <c r="V20" s="65"/>
      <c r="X20" s="24"/>
    </row>
    <row r="21" spans="1:24" x14ac:dyDescent="0.25">
      <c r="A21" s="19">
        <v>1987</v>
      </c>
      <c r="B21" s="21">
        <f>SUM('Fresh citrus'!B21,'Fresh noncitrus'!B21)</f>
        <v>121.3296170349084</v>
      </c>
      <c r="C21" s="21">
        <f>SUM('Fresh citrus'!C21,'Fresh noncitrus'!C21)</f>
        <v>115.70841213729652</v>
      </c>
      <c r="D21" s="21">
        <f>SUM('Fresh citrus'!D21,'Fresh noncitrus'!D21)</f>
        <v>102.75519882920753</v>
      </c>
      <c r="E21" s="21">
        <f>SUM('Fresh citrus'!E21,'Fresh noncitrus'!E21)</f>
        <v>74.004417263471439</v>
      </c>
      <c r="F21" s="21">
        <f t="shared" si="0"/>
        <v>55.403014681201213</v>
      </c>
      <c r="G21" s="21">
        <f>SUM('Fresh citrus'!G21,'Fresh noncitrus'!G21)</f>
        <v>54.109351496412891</v>
      </c>
      <c r="H21" s="21">
        <f>SUM('Fresh citrus'!H21,'Fresh noncitrus'!H21)</f>
        <v>2.3719167779249486</v>
      </c>
      <c r="I21" s="21">
        <f>SUM('Fresh citrus'!I21,'Fresh noncitrus'!I21)</f>
        <v>67.24265469578333</v>
      </c>
      <c r="J21" s="21">
        <f>SUM('Fresh citrus'!J21,'Fresh noncitrus'!J21)</f>
        <v>38.75226199813612</v>
      </c>
      <c r="K21" s="23">
        <f>SUM('Fresh citrus'!K21,'Fresh noncitrus'!K21)</f>
        <v>0.47642560445448251</v>
      </c>
      <c r="V21" s="65"/>
      <c r="X21" s="24"/>
    </row>
    <row r="22" spans="1:24" x14ac:dyDescent="0.25">
      <c r="A22" s="19">
        <v>1988</v>
      </c>
      <c r="B22" s="21">
        <f>SUM('Fresh citrus'!B22,'Fresh noncitrus'!B22)</f>
        <v>121.46904072148664</v>
      </c>
      <c r="C22" s="21">
        <f>SUM('Fresh citrus'!C22,'Fresh noncitrus'!C22)</f>
        <v>115.79411269576734</v>
      </c>
      <c r="D22" s="21">
        <f>SUM('Fresh citrus'!D22,'Fresh noncitrus'!D22)</f>
        <v>102.77363737526494</v>
      </c>
      <c r="E22" s="21">
        <f>SUM('Fresh citrus'!E22,'Fresh noncitrus'!E22)</f>
        <v>74.159682475666813</v>
      </c>
      <c r="F22" s="21">
        <f t="shared" si="0"/>
        <v>55.498872518024996</v>
      </c>
      <c r="G22" s="21">
        <f>SUM('Fresh citrus'!G22,'Fresh noncitrus'!G22)</f>
        <v>54.055092662600899</v>
      </c>
      <c r="H22" s="21">
        <f>SUM('Fresh citrus'!H22,'Fresh noncitrus'!H22)</f>
        <v>2.3695383084975745</v>
      </c>
      <c r="I22" s="21">
        <f>SUM('Fresh citrus'!I22,'Fresh noncitrus'!I22)</f>
        <v>67.175226276751985</v>
      </c>
      <c r="J22" s="21">
        <f>SUM('Fresh citrus'!J22,'Fresh noncitrus'!J22)</f>
        <v>38.49961574955902</v>
      </c>
      <c r="K22" s="23">
        <f>SUM('Fresh citrus'!K22,'Fresh noncitrus'!K22)</f>
        <v>0.47326046646260478</v>
      </c>
      <c r="V22" s="65"/>
      <c r="X22" s="24"/>
    </row>
    <row r="23" spans="1:24" x14ac:dyDescent="0.25">
      <c r="A23" s="19">
        <v>1989</v>
      </c>
      <c r="B23" s="21">
        <f>SUM('Fresh citrus'!B23,'Fresh noncitrus'!B23)</f>
        <v>123.03834601498463</v>
      </c>
      <c r="C23" s="21">
        <f>SUM('Fresh citrus'!C23,'Fresh noncitrus'!C23)</f>
        <v>117.19468882607136</v>
      </c>
      <c r="D23" s="21">
        <f>SUM('Fresh citrus'!D23,'Fresh noncitrus'!D23)</f>
        <v>104.07028291746937</v>
      </c>
      <c r="E23" s="21">
        <f>SUM('Fresh citrus'!E23,'Fresh noncitrus'!E23)</f>
        <v>74.630141118490329</v>
      </c>
      <c r="F23" s="21">
        <f t="shared" si="0"/>
        <v>55.701686352782275</v>
      </c>
      <c r="G23" s="21">
        <f>SUM('Fresh citrus'!G23,'Fresh noncitrus'!G23)</f>
        <v>54.503912424066897</v>
      </c>
      <c r="H23" s="21">
        <f>SUM('Fresh citrus'!H23,'Fresh noncitrus'!H23)</f>
        <v>2.3892125994111515</v>
      </c>
      <c r="I23" s="21">
        <f>SUM('Fresh citrus'!I23,'Fresh noncitrus'!I23)</f>
        <v>67.732982587006418</v>
      </c>
      <c r="J23" s="21">
        <f>SUM('Fresh citrus'!J23,'Fresh noncitrus'!J23)</f>
        <v>38.600129829366651</v>
      </c>
      <c r="K23" s="23">
        <f>SUM('Fresh citrus'!K23,'Fresh noncitrus'!K23)</f>
        <v>0.4813478040680606</v>
      </c>
      <c r="V23" s="65"/>
      <c r="X23" s="24"/>
    </row>
    <row r="24" spans="1:24" x14ac:dyDescent="0.25">
      <c r="A24" s="19">
        <v>1990</v>
      </c>
      <c r="B24" s="21">
        <f>SUM('Fresh citrus'!B24,'Fresh noncitrus'!B24)</f>
        <v>117.12564700144817</v>
      </c>
      <c r="C24" s="21">
        <f>SUM('Fresh citrus'!C24,'Fresh noncitrus'!C24)</f>
        <v>111.57929248064852</v>
      </c>
      <c r="D24" s="21">
        <f>SUM('Fresh citrus'!D24,'Fresh noncitrus'!D24)</f>
        <v>99.12240060743872</v>
      </c>
      <c r="E24" s="21">
        <f>SUM('Fresh citrus'!E24,'Fresh noncitrus'!E24)</f>
        <v>71.387906552944955</v>
      </c>
      <c r="F24" s="21">
        <f t="shared" si="0"/>
        <v>55.493490653483768</v>
      </c>
      <c r="G24" s="21">
        <f>SUM('Fresh citrus'!G24,'Fresh noncitrus'!G24)</f>
        <v>52.12853702986714</v>
      </c>
      <c r="H24" s="21">
        <f>SUM('Fresh citrus'!H24,'Fresh noncitrus'!H24)</f>
        <v>2.2850865547339017</v>
      </c>
      <c r="I24" s="21">
        <f>SUM('Fresh citrus'!I24,'Fresh noncitrus'!I24)</f>
        <v>64.781061283428741</v>
      </c>
      <c r="J24" s="21">
        <f>SUM('Fresh citrus'!J24,'Fresh noncitrus'!J24)</f>
        <v>37.426892561090732</v>
      </c>
      <c r="K24" s="23">
        <f>SUM('Fresh citrus'!K24,'Fresh noncitrus'!K24)</f>
        <v>0.46058383192455232</v>
      </c>
      <c r="V24" s="65"/>
      <c r="X24" s="24"/>
    </row>
    <row r="25" spans="1:24" x14ac:dyDescent="0.25">
      <c r="A25" s="25">
        <v>1991</v>
      </c>
      <c r="B25" s="27">
        <f>SUM('Fresh citrus'!B25,'Fresh noncitrus'!B25)</f>
        <v>113.03019126420629</v>
      </c>
      <c r="C25" s="27">
        <f>SUM('Fresh citrus'!C25,'Fresh noncitrus'!C25)</f>
        <v>107.72283004133728</v>
      </c>
      <c r="D25" s="27">
        <f>SUM('Fresh citrus'!D25,'Fresh noncitrus'!D25)</f>
        <v>95.728748026881604</v>
      </c>
      <c r="E25" s="27">
        <f>SUM('Fresh citrus'!E25,'Fresh noncitrus'!E25)</f>
        <v>68.693848774936171</v>
      </c>
      <c r="F25" s="27">
        <f t="shared" si="0"/>
        <v>55.48328615615668</v>
      </c>
      <c r="G25" s="27">
        <f>SUM('Fresh citrus'!G25,'Fresh noncitrus'!G25)</f>
        <v>50.317326802235506</v>
      </c>
      <c r="H25" s="27">
        <f>SUM('Fresh citrus'!H25,'Fresh noncitrus'!H25)</f>
        <v>2.2056910379062145</v>
      </c>
      <c r="I25" s="27">
        <f>SUM('Fresh citrus'!I25,'Fresh noncitrus'!I25)</f>
        <v>62.530238079122228</v>
      </c>
      <c r="J25" s="27">
        <f>SUM('Fresh citrus'!J25,'Fresh noncitrus'!J25)</f>
        <v>36.356179765336201</v>
      </c>
      <c r="K25" s="29">
        <f>SUM('Fresh citrus'!K25,'Fresh noncitrus'!K25)</f>
        <v>0.44390740085772401</v>
      </c>
      <c r="V25" s="65"/>
      <c r="X25" s="24"/>
    </row>
    <row r="26" spans="1:24" x14ac:dyDescent="0.25">
      <c r="A26" s="25">
        <v>1992</v>
      </c>
      <c r="B26" s="27">
        <f>SUM('Fresh citrus'!B26,'Fresh noncitrus'!B26)</f>
        <v>124.28442013620761</v>
      </c>
      <c r="C26" s="27">
        <f>SUM('Fresh citrus'!C26,'Fresh noncitrus'!C26)</f>
        <v>118.50004538621842</v>
      </c>
      <c r="D26" s="27">
        <f>SUM('Fresh citrus'!D26,'Fresh noncitrus'!D26)</f>
        <v>105.18230196336737</v>
      </c>
      <c r="E26" s="27">
        <f>SUM('Fresh citrus'!E26,'Fresh noncitrus'!E26)</f>
        <v>75.302891807182135</v>
      </c>
      <c r="F26" s="27">
        <f t="shared" si="0"/>
        <v>55.734199444346224</v>
      </c>
      <c r="G26" s="27">
        <f>SUM('Fresh citrus'!G26,'Fresh noncitrus'!G26)</f>
        <v>55.01549353924446</v>
      </c>
      <c r="H26" s="27">
        <f>SUM('Fresh citrus'!H26,'Fresh noncitrus'!H26)</f>
        <v>2.4116380729531821</v>
      </c>
      <c r="I26" s="27">
        <f>SUM('Fresh citrus'!I26,'Fresh noncitrus'!I26)</f>
        <v>68.368733549186246</v>
      </c>
      <c r="J26" s="27">
        <f>SUM('Fresh citrus'!J26,'Fresh noncitrus'!J26)</f>
        <v>39.935705613911281</v>
      </c>
      <c r="K26" s="29">
        <f>SUM('Fresh citrus'!K26,'Fresh noncitrus'!K26)</f>
        <v>0.48365065811172575</v>
      </c>
      <c r="V26" s="65"/>
      <c r="X26" s="24"/>
    </row>
    <row r="27" spans="1:24" x14ac:dyDescent="0.25">
      <c r="A27" s="25">
        <v>1993</v>
      </c>
      <c r="B27" s="27">
        <f>SUM('Fresh citrus'!B27,'Fresh noncitrus'!B27)</f>
        <v>123.2968075999808</v>
      </c>
      <c r="C27" s="27">
        <f>SUM('Fresh citrus'!C27,'Fresh noncitrus'!C27)</f>
        <v>117.61456154879889</v>
      </c>
      <c r="D27" s="27">
        <f>SUM('Fresh citrus'!D27,'Fresh noncitrus'!D27)</f>
        <v>104.41075892081764</v>
      </c>
      <c r="E27" s="27">
        <f>SUM('Fresh citrus'!E27,'Fresh noncitrus'!E27)</f>
        <v>74.680812084602351</v>
      </c>
      <c r="F27" s="27">
        <f t="shared" si="0"/>
        <v>55.735725201456546</v>
      </c>
      <c r="G27" s="27">
        <f>SUM('Fresh citrus'!G27,'Fresh noncitrus'!G27)</f>
        <v>54.576437733886912</v>
      </c>
      <c r="H27" s="27">
        <f>SUM('Fresh citrus'!H27,'Fresh noncitrus'!H27)</f>
        <v>2.3923917910744947</v>
      </c>
      <c r="I27" s="27">
        <f>SUM('Fresh citrus'!I27,'Fresh noncitrus'!I27)</f>
        <v>67.823111081066386</v>
      </c>
      <c r="J27" s="27">
        <f>SUM('Fresh citrus'!J27,'Fresh noncitrus'!J27)</f>
        <v>39.078372453043812</v>
      </c>
      <c r="K27" s="29">
        <f>SUM('Fresh citrus'!K27,'Fresh noncitrus'!K27)</f>
        <v>0.47831624293515757</v>
      </c>
      <c r="V27" s="65"/>
      <c r="X27" s="24"/>
    </row>
    <row r="28" spans="1:24" x14ac:dyDescent="0.25">
      <c r="A28" s="25">
        <v>1994</v>
      </c>
      <c r="B28" s="27">
        <f>SUM('Fresh citrus'!B28,'Fresh noncitrus'!B28)</f>
        <v>125.3284179371507</v>
      </c>
      <c r="C28" s="27">
        <f>SUM('Fresh citrus'!C28,'Fresh noncitrus'!C28)</f>
        <v>119.52002329596336</v>
      </c>
      <c r="D28" s="27">
        <f>SUM('Fresh citrus'!D28,'Fresh noncitrus'!D28)</f>
        <v>106.04856677108594</v>
      </c>
      <c r="E28" s="27">
        <f>SUM('Fresh citrus'!E28,'Fresh noncitrus'!E28)</f>
        <v>75.820355976290898</v>
      </c>
      <c r="F28" s="27">
        <f t="shared" si="0"/>
        <v>55.657927338293106</v>
      </c>
      <c r="G28" s="27">
        <f>SUM('Fresh citrus'!G28,'Fresh noncitrus'!G28)</f>
        <v>55.573218147459059</v>
      </c>
      <c r="H28" s="27">
        <f>SUM('Fresh citrus'!H28,'Fresh noncitrus'!H28)</f>
        <v>2.4360862749571095</v>
      </c>
      <c r="I28" s="27">
        <f>SUM('Fresh citrus'!I28,'Fresh noncitrus'!I28)</f>
        <v>69.061827851896567</v>
      </c>
      <c r="J28" s="27">
        <f>SUM('Fresh citrus'!J28,'Fresh noncitrus'!J28)</f>
        <v>39.922610535102464</v>
      </c>
      <c r="K28" s="29">
        <f>SUM('Fresh citrus'!K28,'Fresh noncitrus'!K28)</f>
        <v>0.48806104169301984</v>
      </c>
      <c r="V28" s="65"/>
      <c r="X28" s="24"/>
    </row>
    <row r="29" spans="1:24" x14ac:dyDescent="0.25">
      <c r="A29" s="25">
        <v>1995</v>
      </c>
      <c r="B29" s="27">
        <f>SUM('Fresh citrus'!B29,'Fresh noncitrus'!B29)</f>
        <v>123.40256297808921</v>
      </c>
      <c r="C29" s="27">
        <f>SUM('Fresh citrus'!C29,'Fresh noncitrus'!C29)</f>
        <v>117.59166653661723</v>
      </c>
      <c r="D29" s="27">
        <f>SUM('Fresh citrus'!D29,'Fresh noncitrus'!D29)</f>
        <v>104.35464017362368</v>
      </c>
      <c r="E29" s="27">
        <f>SUM('Fresh citrus'!E29,'Fresh noncitrus'!E29)</f>
        <v>74.364367845555037</v>
      </c>
      <c r="F29" s="27">
        <f t="shared" si="0"/>
        <v>55.844536578331159</v>
      </c>
      <c r="G29" s="27">
        <f>SUM('Fresh citrus'!G29,'Fresh noncitrus'!G29)</f>
        <v>54.488973557192033</v>
      </c>
      <c r="H29" s="27">
        <f>SUM('Fresh citrus'!H29,'Fresh noncitrus'!H29)</f>
        <v>2.3885577449728022</v>
      </c>
      <c r="I29" s="27">
        <f>SUM('Fresh citrus'!I29,'Fresh noncitrus'!I29)</f>
        <v>67.714417791106456</v>
      </c>
      <c r="J29" s="27">
        <f>SUM('Fresh citrus'!J29,'Fresh noncitrus'!J29)</f>
        <v>39.228369453439463</v>
      </c>
      <c r="K29" s="29">
        <f>SUM('Fresh citrus'!K29,'Fresh noncitrus'!K29)</f>
        <v>0.47924370769295699</v>
      </c>
      <c r="V29" s="65"/>
      <c r="X29" s="24"/>
    </row>
    <row r="30" spans="1:24" x14ac:dyDescent="0.25">
      <c r="A30" s="19">
        <v>1996</v>
      </c>
      <c r="B30" s="21">
        <f>SUM('Fresh citrus'!B30,'Fresh noncitrus'!B30)</f>
        <v>126.65438081506549</v>
      </c>
      <c r="C30" s="21">
        <f>SUM('Fresh citrus'!C30,'Fresh noncitrus'!C30)</f>
        <v>120.62760806788839</v>
      </c>
      <c r="D30" s="21">
        <f>SUM('Fresh citrus'!D30,'Fresh noncitrus'!D30)</f>
        <v>106.85671689019685</v>
      </c>
      <c r="E30" s="21">
        <f>SUM('Fresh citrus'!E30,'Fresh noncitrus'!E30)</f>
        <v>75.453090360189464</v>
      </c>
      <c r="F30" s="21">
        <f t="shared" si="0"/>
        <v>56.32467830449086</v>
      </c>
      <c r="G30" s="21">
        <f>SUM('Fresh citrus'!G30,'Fresh noncitrus'!G30)</f>
        <v>55.316708262435064</v>
      </c>
      <c r="H30" s="21">
        <f>SUM('Fresh citrus'!H30,'Fresh noncitrus'!H30)</f>
        <v>2.4248420060245506</v>
      </c>
      <c r="I30" s="21">
        <f>SUM('Fresh citrus'!I30,'Fresh noncitrus'!I30)</f>
        <v>68.743058449792983</v>
      </c>
      <c r="J30" s="21">
        <f>SUM('Fresh citrus'!J30,'Fresh noncitrus'!J30)</f>
        <v>39.575745020894857</v>
      </c>
      <c r="K30" s="23">
        <f>SUM('Fresh citrus'!K30,'Fresh noncitrus'!K30)</f>
        <v>0.48502450157761628</v>
      </c>
      <c r="V30" s="65"/>
      <c r="X30" s="24"/>
    </row>
    <row r="31" spans="1:24" x14ac:dyDescent="0.25">
      <c r="A31" s="19">
        <v>1997</v>
      </c>
      <c r="B31" s="21">
        <f>SUM('Fresh citrus'!B31,'Fresh noncitrus'!B31)</f>
        <v>130.23062421615958</v>
      </c>
      <c r="C31" s="21">
        <f>SUM('Fresh citrus'!C31,'Fresh noncitrus'!C31)</f>
        <v>124.02308912546454</v>
      </c>
      <c r="D31" s="21">
        <f>SUM('Fresh citrus'!D31,'Fresh noncitrus'!D31)</f>
        <v>109.84477661614559</v>
      </c>
      <c r="E31" s="21">
        <f>SUM('Fresh citrus'!E31,'Fresh noncitrus'!E31)</f>
        <v>78.015685799297785</v>
      </c>
      <c r="F31" s="21">
        <f t="shared" si="0"/>
        <v>56.418517570790812</v>
      </c>
      <c r="G31" s="21">
        <f>SUM('Fresh citrus'!G31,'Fresh noncitrus'!G31)</f>
        <v>56.756436610215033</v>
      </c>
      <c r="H31" s="21">
        <f>SUM('Fresh citrus'!H31,'Fresh noncitrus'!H31)</f>
        <v>2.4879533856532623</v>
      </c>
      <c r="I31" s="21">
        <f>SUM('Fresh citrus'!I31,'Fresh noncitrus'!I31)</f>
        <v>70.532234506577169</v>
      </c>
      <c r="J31" s="21">
        <f>SUM('Fresh citrus'!J31,'Fresh noncitrus'!J31)</f>
        <v>40.638038999674613</v>
      </c>
      <c r="K31" s="23">
        <f>SUM('Fresh citrus'!K31,'Fresh noncitrus'!K31)</f>
        <v>0.49410380887142757</v>
      </c>
      <c r="V31" s="65"/>
      <c r="X31" s="24"/>
    </row>
    <row r="32" spans="1:24" x14ac:dyDescent="0.25">
      <c r="A32" s="19">
        <v>1998</v>
      </c>
      <c r="B32" s="21">
        <f>SUM('Fresh citrus'!B32,'Fresh noncitrus'!B32)</f>
        <v>129.42057705145248</v>
      </c>
      <c r="C32" s="21">
        <f>SUM('Fresh citrus'!C32,'Fresh noncitrus'!C32)</f>
        <v>123.39561495116055</v>
      </c>
      <c r="D32" s="21">
        <f>SUM('Fresh citrus'!D32,'Fresh noncitrus'!D32)</f>
        <v>109.39225311286847</v>
      </c>
      <c r="E32" s="21">
        <f>SUM('Fresh citrus'!E32,'Fresh noncitrus'!E32)</f>
        <v>77.585263062182946</v>
      </c>
      <c r="F32" s="21">
        <f t="shared" si="0"/>
        <v>56.269253080753515</v>
      </c>
      <c r="G32" s="21">
        <f>SUM('Fresh citrus'!G32,'Fresh noncitrus'!G32)</f>
        <v>56.596585011799078</v>
      </c>
      <c r="H32" s="21">
        <f>SUM('Fresh citrus'!H32,'Fresh noncitrus'!H32)</f>
        <v>2.4809461922980414</v>
      </c>
      <c r="I32" s="21">
        <f>SUM('Fresh citrus'!I32,'Fresh noncitrus'!I32)</f>
        <v>70.333584078553329</v>
      </c>
      <c r="J32" s="21">
        <f>SUM('Fresh citrus'!J32,'Fresh noncitrus'!J32)</f>
        <v>40.697121806187013</v>
      </c>
      <c r="K32" s="23">
        <f>SUM('Fresh citrus'!K32,'Fresh noncitrus'!K32)</f>
        <v>0.49619813755676345</v>
      </c>
      <c r="V32" s="65"/>
      <c r="X32" s="24"/>
    </row>
    <row r="33" spans="1:24" x14ac:dyDescent="0.25">
      <c r="A33" s="19">
        <v>1999</v>
      </c>
      <c r="B33" s="21">
        <f>SUM('Fresh citrus'!B33,'Fresh noncitrus'!B33)</f>
        <v>130.49813408105831</v>
      </c>
      <c r="C33" s="21">
        <f>SUM('Fresh citrus'!C33,'Fresh noncitrus'!C33)</f>
        <v>124.29504080100794</v>
      </c>
      <c r="D33" s="21">
        <f>SUM('Fresh citrus'!D33,'Fresh noncitrus'!D33)</f>
        <v>110.17855236680118</v>
      </c>
      <c r="E33" s="21">
        <f>SUM('Fresh citrus'!E33,'Fresh noncitrus'!E33)</f>
        <v>77.949043348816843</v>
      </c>
      <c r="F33" s="21">
        <f t="shared" si="0"/>
        <v>56.248250971301658</v>
      </c>
      <c r="G33" s="21">
        <f>SUM('Fresh citrus'!G33,'Fresh noncitrus'!G33)</f>
        <v>57.095216110278884</v>
      </c>
      <c r="H33" s="21">
        <f>SUM('Fresh citrus'!H33,'Fresh noncitrus'!H33)</f>
        <v>2.5028039938752387</v>
      </c>
      <c r="I33" s="21">
        <f>SUM('Fresh citrus'!I33,'Fresh noncitrus'!I33)</f>
        <v>70.953241824366074</v>
      </c>
      <c r="J33" s="21">
        <f>SUM('Fresh citrus'!J33,'Fresh noncitrus'!J33)</f>
        <v>41.865511973941544</v>
      </c>
      <c r="K33" s="23">
        <f>SUM('Fresh citrus'!K33,'Fresh noncitrus'!K33)</f>
        <v>0.50286598539684801</v>
      </c>
      <c r="V33" s="65"/>
      <c r="X33" s="24"/>
    </row>
    <row r="34" spans="1:24" x14ac:dyDescent="0.25">
      <c r="A34" s="19">
        <v>2000</v>
      </c>
      <c r="B34" s="21">
        <f>SUM('Fresh citrus'!B34,'Fresh noncitrus'!B34)</f>
        <v>127.29151411569549</v>
      </c>
      <c r="C34" s="21">
        <f>SUM('Fresh citrus'!C34,'Fresh noncitrus'!C34)</f>
        <v>121.31538978231424</v>
      </c>
      <c r="D34" s="21">
        <f>SUM('Fresh citrus'!D34,'Fresh noncitrus'!D34)</f>
        <v>107.40933432717665</v>
      </c>
      <c r="E34" s="21">
        <f>SUM('Fresh citrus'!E34,'Fresh noncitrus'!E34)</f>
        <v>76.041735770025454</v>
      </c>
      <c r="F34" s="21">
        <f t="shared" si="0"/>
        <v>56.562406266108745</v>
      </c>
      <c r="G34" s="21">
        <f>SUM('Fresh citrus'!G34,'Fresh noncitrus'!G34)</f>
        <v>55.292370759294649</v>
      </c>
      <c r="H34" s="21">
        <f>SUM('Fresh citrus'!H34,'Fresh noncitrus'!H34)</f>
        <v>2.4237751565718195</v>
      </c>
      <c r="I34" s="21">
        <f>SUM('Fresh citrus'!I34,'Fresh noncitrus'!I34)</f>
        <v>68.712813801232812</v>
      </c>
      <c r="J34" s="21">
        <f>SUM('Fresh citrus'!J34,'Fresh noncitrus'!J34)</f>
        <v>40.60801749834021</v>
      </c>
      <c r="K34" s="23">
        <f>SUM('Fresh citrus'!K34,'Fresh noncitrus'!K34)</f>
        <v>0.48455648148210034</v>
      </c>
      <c r="V34" s="65"/>
      <c r="X34" s="24"/>
    </row>
    <row r="35" spans="1:24" x14ac:dyDescent="0.25">
      <c r="A35" s="25">
        <v>2001</v>
      </c>
      <c r="B35" s="27">
        <f>SUM('Fresh citrus'!B35,'Fresh noncitrus'!B35)</f>
        <v>124.87212806888981</v>
      </c>
      <c r="C35" s="27">
        <f>SUM('Fresh citrus'!C35,'Fresh noncitrus'!C35)</f>
        <v>118.86478107490284</v>
      </c>
      <c r="D35" s="27">
        <f>SUM('Fresh citrus'!D35,'Fresh noncitrus'!D35)</f>
        <v>105.13166538086153</v>
      </c>
      <c r="E35" s="27">
        <f>SUM('Fresh citrus'!E35,'Fresh noncitrus'!E35)</f>
        <v>74.035813380245912</v>
      </c>
      <c r="F35" s="27">
        <f t="shared" si="0"/>
        <v>57.012327117783578</v>
      </c>
      <c r="G35" s="27">
        <f>SUM('Fresh citrus'!G35,'Fresh noncitrus'!G35)</f>
        <v>53.679621935316703</v>
      </c>
      <c r="H35" s="27">
        <f>SUM('Fresh citrus'!H35,'Fresh noncitrus'!H35)</f>
        <v>2.3530793177125133</v>
      </c>
      <c r="I35" s="27">
        <f>SUM('Fresh citrus'!I35,'Fresh noncitrus'!I35)</f>
        <v>66.70862211749089</v>
      </c>
      <c r="J35" s="27">
        <f>SUM('Fresh citrus'!J35,'Fresh noncitrus'!J35)</f>
        <v>39.169360200299828</v>
      </c>
      <c r="K35" s="29">
        <f>SUM('Fresh citrus'!K35,'Fresh noncitrus'!K35)</f>
        <v>0.46725002448924419</v>
      </c>
      <c r="V35" s="65"/>
      <c r="X35" s="24"/>
    </row>
    <row r="36" spans="1:24" x14ac:dyDescent="0.25">
      <c r="A36" s="25">
        <v>2002</v>
      </c>
      <c r="B36" s="27">
        <f>SUM('Fresh citrus'!B36,'Fresh noncitrus'!B36)</f>
        <v>126.21696201134627</v>
      </c>
      <c r="C36" s="27">
        <f>SUM('Fresh citrus'!C36,'Fresh noncitrus'!C36)</f>
        <v>120.13729831730305</v>
      </c>
      <c r="D36" s="27">
        <f>SUM('Fresh citrus'!D36,'Fresh noncitrus'!D36)</f>
        <v>106.34945190340805</v>
      </c>
      <c r="E36" s="27">
        <f>SUM('Fresh citrus'!E36,'Fresh noncitrus'!E36)</f>
        <v>75.175251319923845</v>
      </c>
      <c r="F36" s="27">
        <f t="shared" si="0"/>
        <v>56.880199675661167</v>
      </c>
      <c r="G36" s="27">
        <f>SUM('Fresh citrus'!G36,'Fresh noncitrus'!G36)</f>
        <v>54.424501994739117</v>
      </c>
      <c r="H36" s="27">
        <f>SUM('Fresh citrus'!H36,'Fresh noncitrus'!H36)</f>
        <v>2.385731594289934</v>
      </c>
      <c r="I36" s="27">
        <f>SUM('Fresh citrus'!I36,'Fresh noncitrus'!I36)</f>
        <v>67.634297832322474</v>
      </c>
      <c r="J36" s="27">
        <f>SUM('Fresh citrus'!J36,'Fresh noncitrus'!J36)</f>
        <v>39.834534863013175</v>
      </c>
      <c r="K36" s="29">
        <f>SUM('Fresh citrus'!K36,'Fresh noncitrus'!K36)</f>
        <v>0.47249249499565699</v>
      </c>
      <c r="V36" s="65"/>
      <c r="X36" s="24"/>
    </row>
    <row r="37" spans="1:24" x14ac:dyDescent="0.25">
      <c r="A37" s="25">
        <v>2003</v>
      </c>
      <c r="B37" s="27">
        <f>SUM('Fresh citrus'!B37,'Fresh noncitrus'!B37)</f>
        <v>127.00286158489715</v>
      </c>
      <c r="C37" s="27">
        <f>SUM('Fresh citrus'!C37,'Fresh noncitrus'!C37)</f>
        <v>120.8965536827491</v>
      </c>
      <c r="D37" s="27">
        <f>SUM('Fresh citrus'!D37,'Fresh noncitrus'!D37)</f>
        <v>106.99954359799266</v>
      </c>
      <c r="E37" s="27">
        <f>SUM('Fresh citrus'!E37,'Fresh noncitrus'!E37)</f>
        <v>75.988390079666431</v>
      </c>
      <c r="F37" s="27">
        <f t="shared" si="0"/>
        <v>56.794593798102632</v>
      </c>
      <c r="G37" s="27">
        <f>SUM('Fresh citrus'!G37,'Fresh noncitrus'!G37)</f>
        <v>54.872102235788283</v>
      </c>
      <c r="H37" s="27">
        <f>SUM('Fresh citrus'!H37,'Fresh noncitrus'!H37)</f>
        <v>2.4053524267742805</v>
      </c>
      <c r="I37" s="27">
        <f>SUM('Fresh citrus'!I37,'Fresh noncitrus'!I37)</f>
        <v>68.190538622837465</v>
      </c>
      <c r="J37" s="27">
        <f>SUM('Fresh citrus'!J37,'Fresh noncitrus'!J37)</f>
        <v>40.033967779651846</v>
      </c>
      <c r="K37" s="29">
        <f>SUM('Fresh citrus'!K37,'Fresh noncitrus'!K37)</f>
        <v>0.4812254243182732</v>
      </c>
      <c r="V37" s="65"/>
      <c r="X37" s="24"/>
    </row>
    <row r="38" spans="1:24" x14ac:dyDescent="0.25">
      <c r="A38" s="25">
        <v>2004</v>
      </c>
      <c r="B38" s="27">
        <f>SUM('Fresh citrus'!B38,'Fresh noncitrus'!B38)</f>
        <v>126.61936275712429</v>
      </c>
      <c r="C38" s="27">
        <f>SUM('Fresh citrus'!C38,'Fresh noncitrus'!C38)</f>
        <v>120.54825488196627</v>
      </c>
      <c r="D38" s="27">
        <f>SUM('Fresh citrus'!D38,'Fresh noncitrus'!D38)</f>
        <v>106.74911369641374</v>
      </c>
      <c r="E38" s="27">
        <f>SUM('Fresh citrus'!E38,'Fresh noncitrus'!E38)</f>
        <v>76.493627846226175</v>
      </c>
      <c r="F38" s="27">
        <f t="shared" si="0"/>
        <v>56.251319305166234</v>
      </c>
      <c r="G38" s="27">
        <f>SUM('Fresh citrus'!G38,'Fresh noncitrus'!G38)</f>
        <v>55.394300710447574</v>
      </c>
      <c r="H38" s="27">
        <f>SUM('Fresh citrus'!H38,'Fresh noncitrus'!H38)</f>
        <v>2.4282433188141401</v>
      </c>
      <c r="I38" s="27">
        <f>SUM('Fresh citrus'!I38,'Fresh noncitrus'!I38)</f>
        <v>68.83948396672146</v>
      </c>
      <c r="J38" s="27">
        <f>SUM('Fresh citrus'!J38,'Fresh noncitrus'!J38)</f>
        <v>40.718929804548758</v>
      </c>
      <c r="K38" s="29">
        <f>SUM('Fresh citrus'!K38,'Fresh noncitrus'!K38)</f>
        <v>0.49088974599687429</v>
      </c>
      <c r="V38" s="65"/>
      <c r="X38" s="24"/>
    </row>
    <row r="39" spans="1:24" x14ac:dyDescent="0.25">
      <c r="A39" s="25">
        <v>2005</v>
      </c>
      <c r="B39" s="27">
        <f>SUM('Fresh citrus'!B39,'Fresh noncitrus'!B39)</f>
        <v>123.31198197482557</v>
      </c>
      <c r="C39" s="27">
        <f>SUM('Fresh citrus'!C39,'Fresh noncitrus'!C39)</f>
        <v>117.30130248695812</v>
      </c>
      <c r="D39" s="27">
        <f>SUM('Fresh citrus'!D39,'Fresh noncitrus'!D39)</f>
        <v>103.87304559501223</v>
      </c>
      <c r="E39" s="27">
        <f>SUM('Fresh citrus'!E39,'Fresh noncitrus'!E39)</f>
        <v>74.364592423063499</v>
      </c>
      <c r="F39" s="27">
        <f t="shared" si="0"/>
        <v>56.47334547640969</v>
      </c>
      <c r="G39" s="27">
        <f>SUM('Fresh citrus'!G39,'Fresh noncitrus'!G39)</f>
        <v>53.673580380374283</v>
      </c>
      <c r="H39" s="27">
        <f>SUM('Fresh citrus'!H39,'Fresh noncitrus'!H39)</f>
        <v>2.3528144824273656</v>
      </c>
      <c r="I39" s="27">
        <f>SUM('Fresh citrus'!I39,'Fresh noncitrus'!I39)</f>
        <v>66.701114169574609</v>
      </c>
      <c r="J39" s="27">
        <f>SUM('Fresh citrus'!J39,'Fresh noncitrus'!J39)</f>
        <v>39.848718261428644</v>
      </c>
      <c r="K39" s="29">
        <f>SUM('Fresh citrus'!K39,'Fresh noncitrus'!K39)</f>
        <v>0.47463811434339004</v>
      </c>
      <c r="V39" s="65"/>
      <c r="X39" s="24"/>
    </row>
    <row r="40" spans="1:24" x14ac:dyDescent="0.25">
      <c r="A40" s="19">
        <v>2006</v>
      </c>
      <c r="B40" s="21">
        <f>SUM('Fresh citrus'!B40,'Fresh noncitrus'!B40)</f>
        <v>125.69982949979659</v>
      </c>
      <c r="C40" s="21">
        <f>SUM('Fresh citrus'!C40,'Fresh noncitrus'!C40)</f>
        <v>119.51453196161484</v>
      </c>
      <c r="D40" s="21">
        <f>SUM('Fresh citrus'!D40,'Fresh noncitrus'!D40)</f>
        <v>105.76564423210357</v>
      </c>
      <c r="E40" s="21">
        <f>SUM('Fresh citrus'!E40,'Fresh noncitrus'!E40)</f>
        <v>75.406295792696255</v>
      </c>
      <c r="F40" s="21">
        <f t="shared" si="0"/>
        <v>56.559154010468816</v>
      </c>
      <c r="G40" s="21">
        <f>SUM('Fresh citrus'!G40,'Fresh noncitrus'!G40)</f>
        <v>54.605069342109928</v>
      </c>
      <c r="H40" s="21">
        <f>SUM('Fresh citrus'!H40,'Fresh noncitrus'!H40)</f>
        <v>2.3936468752705724</v>
      </c>
      <c r="I40" s="21">
        <f>SUM('Fresh citrus'!I40,'Fresh noncitrus'!I40)</f>
        <v>67.858692090483089</v>
      </c>
      <c r="J40" s="21">
        <f>SUM('Fresh citrus'!J40,'Fresh noncitrus'!J40)</f>
        <v>40.199722996028711</v>
      </c>
      <c r="K40" s="23">
        <f>SUM('Fresh citrus'!K40,'Fresh noncitrus'!K40)</f>
        <v>0.48555658247152073</v>
      </c>
      <c r="L40" s="67"/>
      <c r="M40" s="67"/>
      <c r="N40" s="67"/>
      <c r="O40" s="67"/>
      <c r="P40" s="67"/>
      <c r="Q40" s="67"/>
      <c r="R40" s="67"/>
      <c r="S40" s="67"/>
      <c r="T40" s="67"/>
      <c r="V40" s="65"/>
      <c r="X40" s="24"/>
    </row>
    <row r="41" spans="1:24" x14ac:dyDescent="0.25">
      <c r="A41" s="19">
        <v>2007</v>
      </c>
      <c r="B41" s="21">
        <f>SUM('Fresh citrus'!B41,'Fresh noncitrus'!B41)</f>
        <v>121.423375348485</v>
      </c>
      <c r="C41" s="21">
        <f>SUM('Fresh citrus'!C41,'Fresh noncitrus'!C41)</f>
        <v>115.42289213019643</v>
      </c>
      <c r="D41" s="21">
        <f>SUM('Fresh citrus'!D41,'Fresh noncitrus'!D41)</f>
        <v>101.28520529676547</v>
      </c>
      <c r="E41" s="21">
        <f>SUM('Fresh citrus'!E41,'Fresh noncitrus'!E41)</f>
        <v>72.207959793719965</v>
      </c>
      <c r="F41" s="21">
        <f t="shared" si="0"/>
        <v>56.818029712030373</v>
      </c>
      <c r="G41" s="21">
        <f>SUM('Fresh citrus'!G41,'Fresh noncitrus'!G41)</f>
        <v>52.433005865632623</v>
      </c>
      <c r="H41" s="21">
        <f>SUM('Fresh citrus'!H41,'Fresh noncitrus'!H41)</f>
        <v>2.2984331338359509</v>
      </c>
      <c r="I41" s="21">
        <f>SUM('Fresh citrus'!I41,'Fresh noncitrus'!I41)</f>
        <v>65.159430127682299</v>
      </c>
      <c r="J41" s="21">
        <f>SUM('Fresh citrus'!J41,'Fresh noncitrus'!J41)</f>
        <v>39.228900978171133</v>
      </c>
      <c r="K41" s="23">
        <f>SUM('Fresh citrus'!K41,'Fresh noncitrus'!K41)</f>
        <v>0.46606507169971267</v>
      </c>
      <c r="L41" s="67"/>
      <c r="M41" s="67"/>
      <c r="N41" s="67"/>
      <c r="O41" s="67"/>
      <c r="P41" s="67"/>
      <c r="Q41" s="67"/>
      <c r="R41" s="67"/>
      <c r="S41" s="67"/>
      <c r="T41" s="67"/>
      <c r="V41" s="65"/>
      <c r="X41" s="24"/>
    </row>
    <row r="42" spans="1:24" x14ac:dyDescent="0.25">
      <c r="A42" s="19">
        <v>2008</v>
      </c>
      <c r="B42" s="21">
        <f>SUM('Fresh citrus'!B42,'Fresh noncitrus'!B42)</f>
        <v>124.34408622345595</v>
      </c>
      <c r="C42" s="21">
        <f>SUM('Fresh citrus'!C42,'Fresh noncitrus'!C42)</f>
        <v>118.13938630719542</v>
      </c>
      <c r="D42" s="21">
        <f>SUM('Fresh citrus'!D42,'Fresh noncitrus'!D42)</f>
        <v>102.67863652987035</v>
      </c>
      <c r="E42" s="21">
        <f>SUM('Fresh citrus'!E42,'Fresh noncitrus'!E42)</f>
        <v>73.522921404690777</v>
      </c>
      <c r="F42" s="21">
        <f t="shared" si="0"/>
        <v>57.219174883092471</v>
      </c>
      <c r="G42" s="21">
        <f>SUM('Fresh citrus'!G42,'Fresh noncitrus'!G42)</f>
        <v>53.195426070473395</v>
      </c>
      <c r="H42" s="21">
        <f>SUM('Fresh citrus'!H42,'Fresh noncitrus'!H42)</f>
        <v>2.331854293500204</v>
      </c>
      <c r="I42" s="21">
        <f>SUM('Fresh citrus'!I42,'Fresh noncitrus'!I42)</f>
        <v>66.106903293584026</v>
      </c>
      <c r="J42" s="21">
        <f>SUM('Fresh citrus'!J42,'Fresh noncitrus'!J42)</f>
        <v>39.663241787284967</v>
      </c>
      <c r="K42" s="23">
        <f>SUM('Fresh citrus'!K42,'Fresh noncitrus'!K42)</f>
        <v>0.46989703533418647</v>
      </c>
      <c r="L42" s="67"/>
      <c r="M42" s="67"/>
      <c r="N42" s="67"/>
      <c r="O42" s="67"/>
      <c r="P42" s="67"/>
      <c r="Q42" s="67"/>
      <c r="R42" s="67"/>
      <c r="S42" s="67"/>
      <c r="T42" s="67"/>
      <c r="V42" s="65"/>
      <c r="X42" s="24"/>
    </row>
    <row r="43" spans="1:24" x14ac:dyDescent="0.25">
      <c r="A43" s="19">
        <v>2009</v>
      </c>
      <c r="B43" s="21">
        <f>SUM('Fresh citrus'!B43,'Fresh noncitrus'!B43)</f>
        <v>121.61712399274131</v>
      </c>
      <c r="C43" s="21">
        <f>SUM('Fresh citrus'!C43,'Fresh noncitrus'!C43)</f>
        <v>115.39760068290848</v>
      </c>
      <c r="D43" s="21">
        <f>SUM('Fresh citrus'!D43,'Fresh noncitrus'!D43)</f>
        <v>99.257464262592393</v>
      </c>
      <c r="E43" s="21">
        <f>SUM('Fresh citrus'!E43,'Fresh noncitrus'!E43)</f>
        <v>71.253017785329973</v>
      </c>
      <c r="F43" s="21">
        <f t="shared" si="0"/>
        <v>57.779323408817341</v>
      </c>
      <c r="G43" s="21">
        <f>SUM('Fresh citrus'!G43,'Fresh noncitrus'!G43)</f>
        <v>51.347572600472922</v>
      </c>
      <c r="H43" s="21">
        <f>SUM('Fresh citrus'!H43,'Fresh noncitrus'!H43)</f>
        <v>2.2508524975549773</v>
      </c>
      <c r="I43" s="21">
        <f>SUM('Fresh citrus'!I43,'Fresh noncitrus'!I43)</f>
        <v>63.81054287943482</v>
      </c>
      <c r="J43" s="21">
        <f>SUM('Fresh citrus'!J43,'Fresh noncitrus'!J43)</f>
        <v>37.952840561197782</v>
      </c>
      <c r="K43" s="23">
        <f>SUM('Fresh citrus'!K43,'Fresh noncitrus'!K43)</f>
        <v>0.45446186847933845</v>
      </c>
      <c r="L43" s="67"/>
      <c r="M43" s="67"/>
      <c r="N43" s="67"/>
      <c r="O43" s="67"/>
      <c r="P43" s="67"/>
      <c r="Q43" s="67"/>
      <c r="R43" s="67"/>
      <c r="S43" s="67"/>
      <c r="T43" s="67"/>
      <c r="V43" s="65"/>
      <c r="X43" s="24"/>
    </row>
    <row r="44" spans="1:24" x14ac:dyDescent="0.25">
      <c r="A44" s="19">
        <v>2010</v>
      </c>
      <c r="B44" s="21">
        <f>SUM('Fresh citrus'!B44,'Fresh noncitrus'!B44)</f>
        <v>126.34910332527735</v>
      </c>
      <c r="C44" s="21">
        <f>SUM('Fresh citrus'!C44,'Fresh noncitrus'!C44)</f>
        <v>120.03910554213374</v>
      </c>
      <c r="D44" s="21">
        <f>SUM('Fresh citrus'!D44,'Fresh noncitrus'!D44)</f>
        <v>102.5379824103447</v>
      </c>
      <c r="E44" s="21">
        <f>SUM('Fresh citrus'!E44,'Fresh noncitrus'!E44)</f>
        <v>73.237680525484564</v>
      </c>
      <c r="F44" s="21">
        <f t="shared" si="0"/>
        <v>58.173404092610461</v>
      </c>
      <c r="G44" s="21">
        <f>SUM('Fresh citrus'!G44,'Fresh noncitrus'!G44)</f>
        <v>52.847528880473831</v>
      </c>
      <c r="H44" s="21">
        <f>SUM('Fresh citrus'!H44,'Fresh noncitrus'!H44)</f>
        <v>2.3166040057194008</v>
      </c>
      <c r="I44" s="21">
        <f>SUM('Fresh citrus'!I44,'Fresh noncitrus'!I44)</f>
        <v>65.67456526014216</v>
      </c>
      <c r="J44" s="21">
        <f>SUM('Fresh citrus'!J44,'Fresh noncitrus'!J44)</f>
        <v>39.591895924233661</v>
      </c>
      <c r="K44" s="23">
        <f>SUM('Fresh citrus'!K44,'Fresh noncitrus'!K44)</f>
        <v>0.46452491111751437</v>
      </c>
      <c r="L44" s="67"/>
      <c r="M44" s="67"/>
      <c r="N44" s="67"/>
      <c r="O44" s="67"/>
      <c r="P44" s="67"/>
      <c r="Q44" s="67"/>
      <c r="R44" s="67"/>
      <c r="S44" s="67"/>
      <c r="T44" s="67"/>
      <c r="V44" s="65"/>
      <c r="X44" s="24"/>
    </row>
    <row r="45" spans="1:24" x14ac:dyDescent="0.25">
      <c r="A45" s="31">
        <v>2011</v>
      </c>
      <c r="B45" s="32">
        <f>SUM('Fresh citrus'!B45,'Fresh noncitrus'!B45)</f>
        <v>127.08758242613274</v>
      </c>
      <c r="C45" s="32">
        <f>SUM('Fresh citrus'!C45,'Fresh noncitrus'!C45)</f>
        <v>120.84217927625033</v>
      </c>
      <c r="D45" s="32">
        <f>SUM('Fresh citrus'!D45,'Fresh noncitrus'!D45)</f>
        <v>102.52204028209849</v>
      </c>
      <c r="E45" s="27">
        <f>SUM('Fresh citrus'!E45,'Fresh noncitrus'!E45)</f>
        <v>73.387983219252973</v>
      </c>
      <c r="F45" s="32">
        <f t="shared" si="0"/>
        <v>58.414316866880839</v>
      </c>
      <c r="G45" s="32">
        <f>SUM('Fresh citrus'!G45,'Fresh noncitrus'!G45)</f>
        <v>52.850239329273194</v>
      </c>
      <c r="H45" s="32">
        <f>SUM('Fresh citrus'!H45,'Fresh noncitrus'!H45)</f>
        <v>2.3167228199133456</v>
      </c>
      <c r="I45" s="32">
        <f>SUM('Fresh citrus'!I45,'Fresh noncitrus'!I45)</f>
        <v>65.677933583133381</v>
      </c>
      <c r="J45" s="32">
        <f>SUM('Fresh citrus'!J45,'Fresh noncitrus'!J45)</f>
        <v>40.278715052568707</v>
      </c>
      <c r="K45" s="35">
        <f>SUM('Fresh citrus'!K45,'Fresh noncitrus'!K45)</f>
        <v>0.46324327485509775</v>
      </c>
      <c r="L45" s="67"/>
      <c r="M45" s="67"/>
      <c r="N45" s="67"/>
      <c r="O45" s="67"/>
      <c r="P45" s="67"/>
      <c r="Q45" s="67"/>
      <c r="R45" s="67"/>
      <c r="S45" s="67"/>
      <c r="T45" s="67"/>
      <c r="V45" s="65"/>
      <c r="X45" s="24"/>
    </row>
    <row r="46" spans="1:24" x14ac:dyDescent="0.25">
      <c r="A46" s="25">
        <v>2012</v>
      </c>
      <c r="B46" s="27">
        <f>SUM('Fresh citrus'!B46,'Fresh noncitrus'!B46)</f>
        <v>129.3762440088031</v>
      </c>
      <c r="C46" s="27">
        <f>SUM('Fresh citrus'!C46,'Fresh noncitrus'!C46)</f>
        <v>123.09553008829043</v>
      </c>
      <c r="D46" s="27">
        <f>SUM('Fresh citrus'!D46,'Fresh noncitrus'!D46)</f>
        <v>104.58125072939281</v>
      </c>
      <c r="E46" s="27">
        <f>SUM('Fresh citrus'!E46,'Fresh noncitrus'!E46)</f>
        <v>74.916488575935432</v>
      </c>
      <c r="F46" s="27">
        <f t="shared" ref="F46:F55" si="1">100-(G46/B46*100)</f>
        <v>58.305516104153341</v>
      </c>
      <c r="G46" s="27">
        <f>SUM('Fresh citrus'!G46,'Fresh noncitrus'!G46)</f>
        <v>53.942757223301683</v>
      </c>
      <c r="H46" s="27">
        <f>SUM('Fresh citrus'!H46,'Fresh noncitrus'!H46)</f>
        <v>2.3646140152680184</v>
      </c>
      <c r="I46" s="27">
        <f>SUM('Fresh citrus'!I46,'Fresh noncitrus'!I46)</f>
        <v>67.035625025840687</v>
      </c>
      <c r="J46" s="27">
        <f>SUM('Fresh citrus'!J46,'Fresh noncitrus'!J46)</f>
        <v>41.557938026797451</v>
      </c>
      <c r="K46" s="29">
        <f>SUM('Fresh citrus'!K46,'Fresh noncitrus'!K46)</f>
        <v>0.47394984572343857</v>
      </c>
      <c r="L46" s="67"/>
      <c r="M46" s="67"/>
      <c r="N46" s="67"/>
      <c r="O46" s="67"/>
      <c r="P46" s="67"/>
      <c r="Q46" s="67"/>
      <c r="R46" s="67"/>
      <c r="S46" s="67"/>
      <c r="T46" s="67"/>
      <c r="V46" s="65"/>
      <c r="X46" s="24"/>
    </row>
    <row r="47" spans="1:24" x14ac:dyDescent="0.25">
      <c r="A47" s="25">
        <v>2013</v>
      </c>
      <c r="B47" s="27">
        <f>SUM('Fresh citrus'!B47,'Fresh noncitrus'!B47)</f>
        <v>134.02238428836142</v>
      </c>
      <c r="C47" s="27">
        <f>SUM('Fresh citrus'!C47,'Fresh noncitrus'!C47)</f>
        <v>127.52319135033392</v>
      </c>
      <c r="D47" s="27">
        <f>SUM('Fresh citrus'!D47,'Fresh noncitrus'!D47)</f>
        <v>108.13697652003015</v>
      </c>
      <c r="E47" s="27">
        <f>SUM('Fresh citrus'!E47,'Fresh noncitrus'!E47)</f>
        <v>77.224035262818362</v>
      </c>
      <c r="F47" s="27">
        <f t="shared" si="1"/>
        <v>58.294458944227607</v>
      </c>
      <c r="G47" s="27">
        <f>SUM('Fresh citrus'!G47,'Fresh noncitrus'!G47)</f>
        <v>55.894760503307623</v>
      </c>
      <c r="H47" s="27">
        <f>SUM('Fresh citrus'!H47,'Fresh noncitrus'!H47)</f>
        <v>2.4501812823367723</v>
      </c>
      <c r="I47" s="27">
        <f>SUM('Fresh citrus'!I47,'Fresh noncitrus'!I47)</f>
        <v>69.461414263606329</v>
      </c>
      <c r="J47" s="27">
        <f>SUM('Fresh citrus'!J47,'Fresh noncitrus'!J47)</f>
        <v>43.276031931468545</v>
      </c>
      <c r="K47" s="29">
        <f>SUM('Fresh citrus'!K47,'Fresh noncitrus'!K47)</f>
        <v>0.49409964938264594</v>
      </c>
      <c r="L47" s="67"/>
      <c r="M47" s="67"/>
      <c r="N47" s="67"/>
      <c r="O47" s="67"/>
      <c r="P47" s="67"/>
      <c r="Q47" s="67"/>
      <c r="R47" s="67"/>
      <c r="S47" s="67"/>
      <c r="T47" s="67"/>
      <c r="V47" s="65"/>
      <c r="X47" s="24"/>
    </row>
    <row r="48" spans="1:24" x14ac:dyDescent="0.25">
      <c r="A48" s="25">
        <v>2014</v>
      </c>
      <c r="B48" s="27">
        <f>SUM('Fresh citrus'!B48,'Fresh noncitrus'!B48)</f>
        <v>134.14360024043927</v>
      </c>
      <c r="C48" s="27">
        <f>SUM('Fresh citrus'!C48,'Fresh noncitrus'!C48)</f>
        <v>127.66579221023528</v>
      </c>
      <c r="D48" s="27">
        <f>SUM('Fresh citrus'!D48,'Fresh noncitrus'!D48)</f>
        <v>108.22887537922342</v>
      </c>
      <c r="E48" s="27">
        <f>SUM('Fresh citrus'!E48,'Fresh noncitrus'!E48)</f>
        <v>77.984478825130594</v>
      </c>
      <c r="F48" s="27">
        <f t="shared" si="1"/>
        <v>57.911868821463997</v>
      </c>
      <c r="G48" s="27">
        <f>SUM('Fresh citrus'!G48,'Fresh noncitrus'!G48)</f>
        <v>56.458534436807014</v>
      </c>
      <c r="H48" s="27">
        <f>SUM('Fresh citrus'!H48,'Fresh noncitrus'!H48)</f>
        <v>2.4748946602435957</v>
      </c>
      <c r="I48" s="27">
        <f>SUM('Fresh citrus'!I48,'Fresh noncitrus'!I48)</f>
        <v>70.162026170575814</v>
      </c>
      <c r="J48" s="27">
        <f>SUM('Fresh citrus'!J48,'Fresh noncitrus'!J48)</f>
        <v>44.19811702104036</v>
      </c>
      <c r="K48" s="29">
        <f>SUM('Fresh citrus'!K48,'Fresh noncitrus'!K48)</f>
        <v>0.50300255753264433</v>
      </c>
      <c r="L48" s="67"/>
      <c r="M48" s="67"/>
      <c r="N48" s="67"/>
      <c r="O48" s="67"/>
      <c r="P48" s="67"/>
      <c r="Q48" s="67"/>
      <c r="R48" s="67"/>
      <c r="S48" s="67"/>
      <c r="T48" s="67"/>
      <c r="V48" s="65"/>
      <c r="X48" s="24"/>
    </row>
    <row r="49" spans="1:24" x14ac:dyDescent="0.25">
      <c r="A49" s="31">
        <v>2015</v>
      </c>
      <c r="B49" s="32">
        <f>SUM('Fresh citrus'!B49,'Fresh noncitrus'!B49)</f>
        <v>133.76899375817698</v>
      </c>
      <c r="C49" s="32">
        <f>SUM('Fresh citrus'!C49,'Fresh noncitrus'!C49)</f>
        <v>127.21988441060202</v>
      </c>
      <c r="D49" s="32">
        <f>SUM('Fresh citrus'!D49,'Fresh noncitrus'!D49)</f>
        <v>107.83046908632279</v>
      </c>
      <c r="E49" s="27">
        <f>SUM('Fresh citrus'!E49,'Fresh noncitrus'!E49)</f>
        <v>77.367250634868128</v>
      </c>
      <c r="F49" s="32">
        <f t="shared" si="1"/>
        <v>58.127917473967294</v>
      </c>
      <c r="G49" s="32">
        <f>SUM('Fresh citrus'!G49,'Fresh noncitrus'!G49)</f>
        <v>56.011863460667399</v>
      </c>
      <c r="H49" s="32">
        <f>SUM('Fresh citrus'!H49,'Fresh noncitrus'!H49)</f>
        <v>2.4553145626593924</v>
      </c>
      <c r="I49" s="32">
        <f>SUM('Fresh citrus'!I49,'Fresh noncitrus'!I49)</f>
        <v>69.606940194112468</v>
      </c>
      <c r="J49" s="32">
        <f>SUM('Fresh citrus'!J49,'Fresh noncitrus'!J49)</f>
        <v>44.022413963372671</v>
      </c>
      <c r="K49" s="35">
        <f>SUM('Fresh citrus'!K49,'Fresh noncitrus'!K49)</f>
        <v>0.49750269915855583</v>
      </c>
      <c r="L49" s="67"/>
      <c r="M49" s="67"/>
      <c r="N49" s="67"/>
      <c r="O49" s="67"/>
      <c r="P49" s="67"/>
      <c r="Q49" s="67"/>
      <c r="R49" s="67"/>
      <c r="S49" s="67"/>
      <c r="T49" s="67"/>
      <c r="V49" s="65"/>
      <c r="X49" s="24"/>
    </row>
    <row r="50" spans="1:24" x14ac:dyDescent="0.25">
      <c r="A50" s="36">
        <v>2016</v>
      </c>
      <c r="B50" s="38">
        <f>SUM('Fresh citrus'!B50,'Fresh noncitrus'!B50)</f>
        <v>139.9459018195333</v>
      </c>
      <c r="C50" s="38">
        <f>SUM('Fresh citrus'!C50,'Fresh noncitrus'!C50)</f>
        <v>132.96137112023428</v>
      </c>
      <c r="D50" s="38">
        <f>SUM('Fresh citrus'!D50,'Fresh noncitrus'!D50)</f>
        <v>112.39358120302532</v>
      </c>
      <c r="E50" s="21">
        <f>SUM('Fresh citrus'!E50,'Fresh noncitrus'!E50)</f>
        <v>80.598757063796199</v>
      </c>
      <c r="F50" s="38">
        <f t="shared" si="1"/>
        <v>58.314582708218182</v>
      </c>
      <c r="G50" s="38">
        <f>SUM('Fresh citrus'!G50,'Fresh noncitrus'!G50)</f>
        <v>58.337033156219739</v>
      </c>
      <c r="H50" s="38">
        <f>SUM('Fresh citrus'!H50,'Fresh noncitrus'!H50)</f>
        <v>2.5572398095877147</v>
      </c>
      <c r="I50" s="38">
        <f>SUM('Fresh citrus'!I50,'Fresh noncitrus'!I50)</f>
        <v>72.496469981906912</v>
      </c>
      <c r="J50" s="38">
        <f>SUM('Fresh citrus'!J50,'Fresh noncitrus'!J50)</f>
        <v>44.935775764798606</v>
      </c>
      <c r="K50" s="40">
        <f>SUM('Fresh citrus'!K50,'Fresh noncitrus'!K50)</f>
        <v>0.52047444582373503</v>
      </c>
      <c r="L50" s="67"/>
      <c r="M50" s="67"/>
      <c r="N50" s="67"/>
      <c r="O50" s="67"/>
      <c r="P50" s="67"/>
      <c r="Q50" s="67"/>
      <c r="R50" s="67"/>
      <c r="S50" s="67"/>
      <c r="T50" s="67"/>
      <c r="V50" s="65"/>
      <c r="X50" s="24"/>
    </row>
    <row r="51" spans="1:24" x14ac:dyDescent="0.25">
      <c r="A51" s="41">
        <v>2017</v>
      </c>
      <c r="B51" s="43">
        <f>SUM('Fresh citrus'!B51,'Fresh noncitrus'!B51)</f>
        <v>141.35233614095435</v>
      </c>
      <c r="C51" s="43">
        <f>SUM('Fresh citrus'!C51,'Fresh noncitrus'!C51)</f>
        <v>134.31687969088568</v>
      </c>
      <c r="D51" s="43">
        <f>SUM('Fresh citrus'!D51,'Fresh noncitrus'!D51)</f>
        <v>113.69432157103245</v>
      </c>
      <c r="E51" s="44">
        <f>SUM('Fresh citrus'!E51,'Fresh noncitrus'!E51)</f>
        <v>81.460424288391522</v>
      </c>
      <c r="F51" s="43">
        <f t="shared" si="1"/>
        <v>58.412938875707439</v>
      </c>
      <c r="G51" s="43">
        <f>SUM('Fresh citrus'!G51,'Fresh noncitrus'!G51)</f>
        <v>58.784282431554161</v>
      </c>
      <c r="H51" s="43">
        <f>SUM('Fresh citrus'!H51,'Fresh noncitrus'!H51)</f>
        <v>2.5768452572736065</v>
      </c>
      <c r="I51" s="43">
        <f>SUM('Fresh citrus'!I51,'Fresh noncitrus'!I51)</f>
        <v>73.052274621078112</v>
      </c>
      <c r="J51" s="43">
        <f>SUM('Fresh citrus'!J51,'Fresh noncitrus'!J51)</f>
        <v>46.118984016054533</v>
      </c>
      <c r="K51" s="47">
        <f>SUM('Fresh citrus'!K51,'Fresh noncitrus'!K51)</f>
        <v>0.52377116574283056</v>
      </c>
      <c r="L51" s="67"/>
      <c r="M51" s="67"/>
      <c r="N51" s="67"/>
      <c r="O51" s="67"/>
      <c r="P51" s="67"/>
      <c r="Q51" s="67"/>
      <c r="R51" s="67"/>
      <c r="S51" s="67"/>
      <c r="T51" s="67"/>
      <c r="V51" s="65"/>
      <c r="X51" s="24"/>
    </row>
    <row r="52" spans="1:24" x14ac:dyDescent="0.25">
      <c r="A52" s="41">
        <v>2018</v>
      </c>
      <c r="B52" s="43">
        <f>SUM('Fresh citrus'!B52,'Fresh noncitrus'!B52)</f>
        <v>139.5991110392533</v>
      </c>
      <c r="C52" s="43">
        <f>SUM('Fresh citrus'!C52,'Fresh noncitrus'!C52)</f>
        <v>132.63288775735492</v>
      </c>
      <c r="D52" s="43">
        <f>SUM('Fresh citrus'!D52,'Fresh noncitrus'!D52)</f>
        <v>112.3319409463619</v>
      </c>
      <c r="E52" s="44">
        <f>SUM('Fresh citrus'!E52,'Fresh noncitrus'!E52)</f>
        <v>80.500844657944882</v>
      </c>
      <c r="F52" s="43">
        <f t="shared" si="1"/>
        <v>58.414587120628937</v>
      </c>
      <c r="G52" s="43">
        <f>SUM('Fresh citrus'!G52,'Fresh noncitrus'!G52)</f>
        <v>58.052866701605154</v>
      </c>
      <c r="H52" s="43">
        <f>SUM('Fresh citrus'!H52,'Fresh noncitrus'!H52)</f>
        <v>2.5447831978785831</v>
      </c>
      <c r="I52" s="43">
        <f>SUM('Fresh citrus'!I52,'Fresh noncitrus'!I52)</f>
        <v>72.143331268258876</v>
      </c>
      <c r="J52" s="43">
        <f>SUM('Fresh citrus'!J52,'Fresh noncitrus'!J52)</f>
        <v>45.81613357937416</v>
      </c>
      <c r="K52" s="47">
        <f>SUM('Fresh citrus'!K52,'Fresh noncitrus'!K52)</f>
        <v>0.5167210741510877</v>
      </c>
      <c r="L52" s="67"/>
      <c r="M52" s="67"/>
      <c r="N52" s="67"/>
      <c r="O52" s="67"/>
      <c r="P52" s="67"/>
      <c r="Q52" s="67"/>
      <c r="R52" s="67"/>
      <c r="S52" s="67"/>
      <c r="T52" s="67"/>
      <c r="V52" s="65"/>
      <c r="X52" s="24"/>
    </row>
    <row r="53" spans="1:24" ht="13.2" customHeight="1" x14ac:dyDescent="0.25">
      <c r="A53" s="41">
        <v>2019</v>
      </c>
      <c r="B53" s="43">
        <f>SUM('Fresh citrus'!B53,'Fresh noncitrus'!B53)</f>
        <v>138.380951324535</v>
      </c>
      <c r="C53" s="43">
        <f>SUM('Fresh citrus'!C53,'Fresh noncitrus'!C53)</f>
        <v>131.52225467047279</v>
      </c>
      <c r="D53" s="43">
        <f>SUM('Fresh citrus'!D53,'Fresh noncitrus'!D53)</f>
        <v>111.52607078408199</v>
      </c>
      <c r="E53" s="44">
        <f>SUM('Fresh citrus'!E53,'Fresh noncitrus'!E53)</f>
        <v>80.444613765140218</v>
      </c>
      <c r="F53" s="43">
        <f t="shared" si="1"/>
        <v>58.124059091651034</v>
      </c>
      <c r="G53" s="43">
        <f>SUM('Fresh citrus'!G53,'Fresh noncitrus'!G53)</f>
        <v>57.948325405073426</v>
      </c>
      <c r="H53" s="43">
        <f>SUM('Fresh citrus'!H53,'Fresh noncitrus'!H53)</f>
        <v>2.5402005657018485</v>
      </c>
      <c r="I53" s="43">
        <f>SUM('Fresh citrus'!I53,'Fresh noncitrus'!I53)</f>
        <v>72.013415937364584</v>
      </c>
      <c r="J53" s="43">
        <f>SUM('Fresh citrus'!J53,'Fresh noncitrus'!J53)</f>
        <v>45.573551803149243</v>
      </c>
      <c r="K53" s="47">
        <f>SUM('Fresh citrus'!K53,'Fresh noncitrus'!K53)</f>
        <v>0.51691674664131981</v>
      </c>
      <c r="L53" s="67"/>
      <c r="M53" s="67"/>
      <c r="N53" s="67"/>
      <c r="O53" s="67"/>
      <c r="P53" s="67"/>
      <c r="Q53" s="67"/>
      <c r="R53" s="67"/>
      <c r="S53" s="67"/>
      <c r="T53" s="67"/>
      <c r="V53" s="65"/>
      <c r="X53" s="24"/>
    </row>
    <row r="54" spans="1:24" ht="13.2" customHeight="1" x14ac:dyDescent="0.25">
      <c r="A54" s="36">
        <v>2020</v>
      </c>
      <c r="B54" s="38">
        <f>SUM('Fresh citrus'!B54,'Fresh noncitrus'!B54)</f>
        <v>139.43478033509385</v>
      </c>
      <c r="C54" s="38">
        <f>SUM('Fresh citrus'!C54,'Fresh noncitrus'!C54)</f>
        <v>132.53863355833911</v>
      </c>
      <c r="D54" s="38">
        <f>SUM('Fresh citrus'!D54,'Fresh noncitrus'!D54)</f>
        <v>112.51974880270149</v>
      </c>
      <c r="E54" s="21">
        <f>SUM('Fresh citrus'!E54,'Fresh noncitrus'!E54)</f>
        <v>81.438649759550572</v>
      </c>
      <c r="F54" s="38">
        <f t="shared" si="1"/>
        <v>58.080487336824604</v>
      </c>
      <c r="G54" s="38">
        <f>SUM('Fresh citrus'!G54,'Fresh noncitrus'!G54)</f>
        <v>58.450380399440462</v>
      </c>
      <c r="H54" s="38">
        <f>SUM('Fresh citrus'!H54,'Fresh noncitrus'!H54)</f>
        <v>2.5622084558658829</v>
      </c>
      <c r="I54" s="38">
        <f>SUM('Fresh citrus'!I54,'Fresh noncitrus'!I54)</f>
        <v>72.637328619569843</v>
      </c>
      <c r="J54" s="38">
        <f>SUM('Fresh citrus'!J54,'Fresh noncitrus'!J54)</f>
        <v>46.284049563764555</v>
      </c>
      <c r="K54" s="40">
        <f>SUM('Fresh citrus'!K54,'Fresh noncitrus'!K54)</f>
        <v>0.51848260480867858</v>
      </c>
      <c r="L54" s="67"/>
      <c r="M54" s="67"/>
      <c r="N54" s="67"/>
      <c r="O54" s="67"/>
      <c r="P54" s="67"/>
      <c r="Q54" s="67"/>
      <c r="R54" s="67"/>
      <c r="S54" s="67"/>
      <c r="T54" s="67"/>
      <c r="V54" s="65"/>
      <c r="X54" s="24"/>
    </row>
    <row r="55" spans="1:24" ht="13.8" customHeight="1" thickBot="1" x14ac:dyDescent="0.3">
      <c r="A55" s="138">
        <v>2021</v>
      </c>
      <c r="B55" s="141">
        <f>SUM('Fresh citrus'!B55,'Fresh noncitrus'!B55)</f>
        <v>138.73615366311759</v>
      </c>
      <c r="C55" s="141">
        <f>SUM('Fresh citrus'!C55,'Fresh noncitrus'!C55)</f>
        <v>131.79982819637169</v>
      </c>
      <c r="D55" s="141">
        <f>SUM('Fresh citrus'!D55,'Fresh noncitrus'!D55)</f>
        <v>111.8191936649561</v>
      </c>
      <c r="E55" s="141">
        <f>SUM('Fresh citrus'!E55,'Fresh noncitrus'!E55)</f>
        <v>81.039640465148125</v>
      </c>
      <c r="F55" s="141">
        <f t="shared" si="1"/>
        <v>58.117977538939876</v>
      </c>
      <c r="G55" s="141">
        <f>SUM('Fresh citrus'!G55,'Fresh noncitrus'!G55)</f>
        <v>58.105507038797796</v>
      </c>
      <c r="H55" s="141">
        <f>SUM('Fresh citrus'!H55,'Fresh noncitrus'!H55)</f>
        <v>2.5470907195089447</v>
      </c>
      <c r="I55" s="141">
        <f>SUM('Fresh citrus'!I55,'Fresh noncitrus'!I55)</f>
        <v>72.208748352718828</v>
      </c>
      <c r="J55" s="141">
        <f>SUM('Fresh citrus'!J55,'Fresh noncitrus'!J55)</f>
        <v>45.597279543299393</v>
      </c>
      <c r="K55" s="148">
        <f>SUM('Fresh citrus'!K55,'Fresh noncitrus'!K55)</f>
        <v>0.51673456909158699</v>
      </c>
      <c r="L55" s="67"/>
      <c r="M55" s="67"/>
      <c r="N55" s="67"/>
      <c r="O55" s="67"/>
      <c r="P55" s="67"/>
      <c r="Q55" s="67"/>
      <c r="R55" s="67"/>
      <c r="S55" s="67"/>
      <c r="T55" s="67"/>
      <c r="V55" s="65"/>
      <c r="X55" s="24"/>
    </row>
    <row r="56" spans="1:24" ht="15" customHeight="1" thickTop="1" x14ac:dyDescent="0.25">
      <c r="A56" s="9" t="s">
        <v>195</v>
      </c>
      <c r="J56" s="9"/>
      <c r="K56" s="9"/>
      <c r="L56" s="67"/>
      <c r="M56" s="67"/>
      <c r="N56" s="67"/>
      <c r="O56" s="67"/>
      <c r="P56" s="67"/>
      <c r="Q56" s="67"/>
      <c r="R56" s="67"/>
      <c r="S56" s="67"/>
      <c r="T56" s="67"/>
      <c r="V56" s="65"/>
      <c r="X56" s="24"/>
    </row>
    <row r="57" spans="1:24" x14ac:dyDescent="0.25">
      <c r="A57" s="67"/>
      <c r="B57" s="67"/>
      <c r="C57" s="67"/>
      <c r="D57" s="67"/>
      <c r="E57" s="67"/>
      <c r="F57" s="67"/>
      <c r="G57" s="67"/>
      <c r="H57" s="67"/>
      <c r="I57" s="67"/>
      <c r="K57" s="67"/>
      <c r="N57" s="67"/>
      <c r="O57" s="67"/>
      <c r="P57" s="67"/>
      <c r="Q57" s="67"/>
      <c r="R57" s="67"/>
      <c r="S57" s="67"/>
      <c r="T57" s="67"/>
      <c r="V57" s="65"/>
      <c r="X57" s="24"/>
    </row>
    <row r="58" spans="1:24" ht="15" customHeight="1" x14ac:dyDescent="0.25">
      <c r="A58" s="9" t="s">
        <v>97</v>
      </c>
      <c r="J58" s="9"/>
      <c r="K58" s="9"/>
    </row>
    <row r="59" spans="1:24" ht="15" customHeight="1" x14ac:dyDescent="0.25">
      <c r="A59" s="9" t="s">
        <v>104</v>
      </c>
      <c r="J59" s="9"/>
      <c r="K59" s="9"/>
    </row>
    <row r="60" spans="1:24" ht="15" customHeight="1" x14ac:dyDescent="0.25">
      <c r="A60" s="9" t="s">
        <v>111</v>
      </c>
      <c r="J60" s="9"/>
      <c r="K60" s="9"/>
    </row>
    <row r="61" spans="1:24" ht="15" customHeight="1" x14ac:dyDescent="0.25">
      <c r="A61" s="9" t="s">
        <v>134</v>
      </c>
      <c r="J61" s="9"/>
      <c r="K61" s="9"/>
    </row>
    <row r="62" spans="1:24" ht="13.2" customHeight="1" x14ac:dyDescent="0.25">
      <c r="A62" s="9"/>
      <c r="J62" s="9"/>
      <c r="K62" s="9"/>
    </row>
    <row r="63" spans="1:24" ht="15" customHeight="1" x14ac:dyDescent="0.25">
      <c r="A63" s="9" t="s">
        <v>192</v>
      </c>
      <c r="J63" s="9"/>
      <c r="K63" s="9"/>
    </row>
    <row r="64" spans="1:24" x14ac:dyDescent="0.25">
      <c r="A64" s="9"/>
      <c r="J64" s="9"/>
      <c r="K64" s="9"/>
    </row>
    <row r="65" s="9" customFormat="1" x14ac:dyDescent="0.25"/>
    <row r="66" s="9" customFormat="1" x14ac:dyDescent="0.25"/>
    <row r="67" s="9" customFormat="1" x14ac:dyDescent="0.25"/>
    <row r="68" s="9" customFormat="1" x14ac:dyDescent="0.25"/>
  </sheetData>
  <phoneticPr fontId="0" type="noConversion"/>
  <printOptions horizontalCentered="1" verticalCentered="1"/>
  <pageMargins left="0.39" right="0.39" top="0.46" bottom="0.39" header="0.39" footer="0.3"/>
  <pageSetup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101</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118">
        <v>2.0358982111854553</v>
      </c>
      <c r="C5" s="119">
        <v>5</v>
      </c>
      <c r="D5" s="118">
        <f t="shared" ref="D5:D46" si="0">+B5-B5*(C5/100)</f>
        <v>1.9341033006261825</v>
      </c>
      <c r="E5" s="119">
        <v>20.437688512800264</v>
      </c>
      <c r="F5" s="119">
        <f t="shared" ref="F5:F46" si="1">+(D5-D5*(E5)/100)</f>
        <v>1.5388172925284145</v>
      </c>
      <c r="G5" s="119">
        <v>26</v>
      </c>
      <c r="H5" s="119">
        <f>F5-(F5*G5/100)</f>
        <v>1.1387247964710268</v>
      </c>
      <c r="I5" s="119">
        <v>52</v>
      </c>
      <c r="J5" s="120">
        <f t="shared" ref="J5:J46" si="2">100-(K5/B5*100)</f>
        <v>73.152493611759326</v>
      </c>
      <c r="K5" s="121">
        <f>+H5-H5*(I5)/100</f>
        <v>0.54658790230609278</v>
      </c>
      <c r="L5" s="121">
        <f t="shared" ref="L5:L46" si="3">+(K5/365)*16</f>
        <v>2.3960017635335572E-2</v>
      </c>
      <c r="M5" s="121">
        <f t="shared" ref="M5:M37" si="4">+L5*28.3495</f>
        <v>0.67925451995294583</v>
      </c>
      <c r="N5" s="119">
        <v>103</v>
      </c>
      <c r="O5" s="119">
        <v>195</v>
      </c>
      <c r="P5" s="119">
        <f t="shared" ref="P5:P46" si="5">+Q5*N5</f>
        <v>0.35878572079565857</v>
      </c>
      <c r="Q5" s="121">
        <f t="shared" ref="Q5:Q46" si="6">+M5/O5</f>
        <v>3.4833565125792095E-3</v>
      </c>
      <c r="R5" s="24"/>
    </row>
    <row r="6" spans="1:22" x14ac:dyDescent="0.25">
      <c r="A6" s="25">
        <v>1971</v>
      </c>
      <c r="B6" s="26">
        <v>2.325906164373666</v>
      </c>
      <c r="C6" s="27">
        <v>5</v>
      </c>
      <c r="D6" s="26">
        <f t="shared" si="0"/>
        <v>2.2096108561549825</v>
      </c>
      <c r="E6" s="27">
        <v>20.437688512800264</v>
      </c>
      <c r="F6" s="27">
        <f t="shared" si="1"/>
        <v>1.758017472029008</v>
      </c>
      <c r="G6" s="27">
        <v>26</v>
      </c>
      <c r="H6" s="27">
        <f t="shared" ref="H6:H52" si="7">F6-(F6*G6/100)</f>
        <v>1.300932929301466</v>
      </c>
      <c r="I6" s="27">
        <v>52</v>
      </c>
      <c r="J6" s="28">
        <f t="shared" si="2"/>
        <v>73.152493611759326</v>
      </c>
      <c r="K6" s="29">
        <f t="shared" ref="K6:K52" si="8">+H6-H6*(I6)/100</f>
        <v>0.62444780606470374</v>
      </c>
      <c r="L6" s="29">
        <f t="shared" si="3"/>
        <v>2.737305451242537E-2</v>
      </c>
      <c r="M6" s="29">
        <f t="shared" si="4"/>
        <v>0.776012408900003</v>
      </c>
      <c r="N6" s="27">
        <v>103</v>
      </c>
      <c r="O6" s="27">
        <v>195</v>
      </c>
      <c r="P6" s="27">
        <f t="shared" si="5"/>
        <v>0.4098937339317964</v>
      </c>
      <c r="Q6" s="29">
        <f t="shared" si="6"/>
        <v>3.9795508148718099E-3</v>
      </c>
      <c r="R6" s="24"/>
    </row>
    <row r="7" spans="1:22" x14ac:dyDescent="0.25">
      <c r="A7" s="25">
        <v>1972</v>
      </c>
      <c r="B7" s="26">
        <v>2.0677144871746007</v>
      </c>
      <c r="C7" s="27">
        <v>5</v>
      </c>
      <c r="D7" s="26">
        <f t="shared" si="0"/>
        <v>1.9643287628158708</v>
      </c>
      <c r="E7" s="27">
        <v>20.437688512800264</v>
      </c>
      <c r="F7" s="27">
        <f t="shared" si="1"/>
        <v>1.56286536890422</v>
      </c>
      <c r="G7" s="27">
        <v>26</v>
      </c>
      <c r="H7" s="27">
        <f t="shared" si="7"/>
        <v>1.1565203729891227</v>
      </c>
      <c r="I7" s="27">
        <v>52</v>
      </c>
      <c r="J7" s="28">
        <f t="shared" si="2"/>
        <v>73.152493611759326</v>
      </c>
      <c r="K7" s="29">
        <f t="shared" si="8"/>
        <v>0.55512977903477889</v>
      </c>
      <c r="L7" s="29">
        <f t="shared" si="3"/>
        <v>2.4334456067277979E-2</v>
      </c>
      <c r="M7" s="29">
        <f t="shared" si="4"/>
        <v>0.68986966227929702</v>
      </c>
      <c r="N7" s="27">
        <v>103</v>
      </c>
      <c r="O7" s="27">
        <v>195</v>
      </c>
      <c r="P7" s="27">
        <f t="shared" si="5"/>
        <v>0.36439269340906461</v>
      </c>
      <c r="Q7" s="29">
        <f t="shared" si="6"/>
        <v>3.5377931398938309E-3</v>
      </c>
      <c r="R7" s="24"/>
    </row>
    <row r="8" spans="1:22" x14ac:dyDescent="0.25">
      <c r="A8" s="25">
        <v>1973</v>
      </c>
      <c r="B8" s="26">
        <v>2.0609318150715641</v>
      </c>
      <c r="C8" s="27">
        <v>5</v>
      </c>
      <c r="D8" s="26">
        <f t="shared" si="0"/>
        <v>1.9578852243179858</v>
      </c>
      <c r="E8" s="27">
        <v>20.437688512800264</v>
      </c>
      <c r="F8" s="27">
        <f t="shared" si="1"/>
        <v>1.5577387407337351</v>
      </c>
      <c r="G8" s="27">
        <v>26</v>
      </c>
      <c r="H8" s="27">
        <f t="shared" si="7"/>
        <v>1.152726668142964</v>
      </c>
      <c r="I8" s="27">
        <v>52</v>
      </c>
      <c r="J8" s="28">
        <f t="shared" si="2"/>
        <v>73.152493611759326</v>
      </c>
      <c r="K8" s="29">
        <f t="shared" si="8"/>
        <v>0.55330880070862265</v>
      </c>
      <c r="L8" s="29">
        <f t="shared" si="3"/>
        <v>2.4254632359830035E-2</v>
      </c>
      <c r="M8" s="29">
        <f t="shared" si="4"/>
        <v>0.68760670008500158</v>
      </c>
      <c r="N8" s="27">
        <v>103</v>
      </c>
      <c r="O8" s="27">
        <v>195</v>
      </c>
      <c r="P8" s="27">
        <f t="shared" si="5"/>
        <v>0.3631973851731034</v>
      </c>
      <c r="Q8" s="29">
        <f t="shared" si="6"/>
        <v>3.5261882055641109E-3</v>
      </c>
      <c r="R8" s="24"/>
    </row>
    <row r="9" spans="1:22" x14ac:dyDescent="0.25">
      <c r="A9" s="25">
        <v>1974</v>
      </c>
      <c r="B9" s="26">
        <v>2.229745527322379</v>
      </c>
      <c r="C9" s="27">
        <v>5</v>
      </c>
      <c r="D9" s="26">
        <f t="shared" si="0"/>
        <v>2.1182582509562602</v>
      </c>
      <c r="E9" s="27">
        <v>20.437688512800264</v>
      </c>
      <c r="F9" s="27">
        <f t="shared" si="1"/>
        <v>1.6853352277291287</v>
      </c>
      <c r="G9" s="27">
        <v>26</v>
      </c>
      <c r="H9" s="27">
        <f t="shared" si="7"/>
        <v>1.2471480685195553</v>
      </c>
      <c r="I9" s="27">
        <v>52</v>
      </c>
      <c r="J9" s="28">
        <f t="shared" si="2"/>
        <v>73.152493611759326</v>
      </c>
      <c r="K9" s="29">
        <f t="shared" si="8"/>
        <v>0.59863107288938644</v>
      </c>
      <c r="L9" s="29">
        <f t="shared" si="3"/>
        <v>2.6241362099260774E-2</v>
      </c>
      <c r="M9" s="29">
        <f t="shared" si="4"/>
        <v>0.74392949483299331</v>
      </c>
      <c r="N9" s="27">
        <v>103</v>
      </c>
      <c r="O9" s="27">
        <v>195</v>
      </c>
      <c r="P9" s="27">
        <f t="shared" si="5"/>
        <v>0.39294737419383746</v>
      </c>
      <c r="Q9" s="29">
        <f t="shared" si="6"/>
        <v>3.8150230504256067E-3</v>
      </c>
      <c r="R9" s="24"/>
    </row>
    <row r="10" spans="1:22" x14ac:dyDescent="0.25">
      <c r="A10" s="25">
        <v>1975</v>
      </c>
      <c r="B10" s="26">
        <v>2.5478416283516911</v>
      </c>
      <c r="C10" s="27">
        <v>5</v>
      </c>
      <c r="D10" s="26">
        <f t="shared" si="0"/>
        <v>2.4204495469341065</v>
      </c>
      <c r="E10" s="27">
        <v>20.437688512800264</v>
      </c>
      <c r="F10" s="27">
        <f t="shared" si="1"/>
        <v>1.9257656079222285</v>
      </c>
      <c r="G10" s="27">
        <v>26</v>
      </c>
      <c r="H10" s="27">
        <f t="shared" si="7"/>
        <v>1.4250665498624491</v>
      </c>
      <c r="I10" s="27">
        <v>52</v>
      </c>
      <c r="J10" s="28">
        <f t="shared" si="2"/>
        <v>73.152493611759326</v>
      </c>
      <c r="K10" s="29">
        <f t="shared" si="8"/>
        <v>0.68403194393397548</v>
      </c>
      <c r="L10" s="29">
        <f t="shared" si="3"/>
        <v>2.9984961925872897E-2</v>
      </c>
      <c r="M10" s="29">
        <f t="shared" si="4"/>
        <v>0.85005867811753366</v>
      </c>
      <c r="N10" s="27">
        <v>103</v>
      </c>
      <c r="O10" s="27">
        <v>195</v>
      </c>
      <c r="P10" s="27">
        <f t="shared" si="5"/>
        <v>0.44900535305695372</v>
      </c>
      <c r="Q10" s="29">
        <f t="shared" si="6"/>
        <v>4.3592752723976089E-3</v>
      </c>
      <c r="R10" s="24"/>
    </row>
    <row r="11" spans="1:22" x14ac:dyDescent="0.25">
      <c r="A11" s="19">
        <v>1976</v>
      </c>
      <c r="B11" s="20">
        <v>2.3564565322081319</v>
      </c>
      <c r="C11" s="21">
        <v>5</v>
      </c>
      <c r="D11" s="20">
        <f t="shared" si="0"/>
        <v>2.2386337055977252</v>
      </c>
      <c r="E11" s="21">
        <v>20.437688512800264</v>
      </c>
      <c r="F11" s="21">
        <f t="shared" si="1"/>
        <v>1.7811087219051041</v>
      </c>
      <c r="G11" s="21">
        <v>26</v>
      </c>
      <c r="H11" s="21">
        <f t="shared" si="7"/>
        <v>1.3180204542097771</v>
      </c>
      <c r="I11" s="21">
        <v>52</v>
      </c>
      <c r="J11" s="22">
        <f t="shared" si="2"/>
        <v>73.152493611759326</v>
      </c>
      <c r="K11" s="23">
        <f t="shared" si="8"/>
        <v>0.63264981802069309</v>
      </c>
      <c r="L11" s="23">
        <f t="shared" si="3"/>
        <v>2.7732594762550931E-2</v>
      </c>
      <c r="M11" s="23">
        <f t="shared" si="4"/>
        <v>0.78620519522093757</v>
      </c>
      <c r="N11" s="21">
        <v>103</v>
      </c>
      <c r="O11" s="21">
        <v>195</v>
      </c>
      <c r="P11" s="21">
        <f t="shared" si="5"/>
        <v>0.41527761593721318</v>
      </c>
      <c r="Q11" s="23">
        <f t="shared" si="6"/>
        <v>4.0318215139535261E-3</v>
      </c>
      <c r="R11" s="24"/>
    </row>
    <row r="12" spans="1:22" x14ac:dyDescent="0.25">
      <c r="A12" s="19">
        <v>1977</v>
      </c>
      <c r="B12" s="20">
        <v>2.6414259054935778</v>
      </c>
      <c r="C12" s="21">
        <v>5</v>
      </c>
      <c r="D12" s="20">
        <f t="shared" si="0"/>
        <v>2.5093546102188991</v>
      </c>
      <c r="E12" s="21">
        <v>20.437688512800264</v>
      </c>
      <c r="F12" s="21">
        <f t="shared" si="1"/>
        <v>1.9965005313007671</v>
      </c>
      <c r="G12" s="21">
        <v>26</v>
      </c>
      <c r="H12" s="21">
        <f t="shared" si="7"/>
        <v>1.4774103931625677</v>
      </c>
      <c r="I12" s="21">
        <v>52</v>
      </c>
      <c r="J12" s="22">
        <f t="shared" si="2"/>
        <v>73.152493611759326</v>
      </c>
      <c r="K12" s="23">
        <f t="shared" si="8"/>
        <v>0.70915698871803257</v>
      </c>
      <c r="L12" s="23">
        <f t="shared" si="3"/>
        <v>3.1086333752023347E-2</v>
      </c>
      <c r="M12" s="23">
        <f t="shared" si="4"/>
        <v>0.88128201870298584</v>
      </c>
      <c r="N12" s="21">
        <v>103</v>
      </c>
      <c r="O12" s="21">
        <v>195</v>
      </c>
      <c r="P12" s="21">
        <f t="shared" si="5"/>
        <v>0.46549768167388478</v>
      </c>
      <c r="Q12" s="23">
        <f t="shared" si="6"/>
        <v>4.5193949677076193E-3</v>
      </c>
      <c r="R12" s="24"/>
    </row>
    <row r="13" spans="1:22" x14ac:dyDescent="0.25">
      <c r="A13" s="19">
        <v>1978</v>
      </c>
      <c r="B13" s="20">
        <v>2.0678617157490398</v>
      </c>
      <c r="C13" s="21">
        <v>5</v>
      </c>
      <c r="D13" s="20">
        <f t="shared" si="0"/>
        <v>1.9644686299615879</v>
      </c>
      <c r="E13" s="21">
        <v>20.437688512800264</v>
      </c>
      <c r="F13" s="21">
        <f t="shared" si="1"/>
        <v>1.5629766504383638</v>
      </c>
      <c r="G13" s="21">
        <v>26</v>
      </c>
      <c r="H13" s="21">
        <f t="shared" si="7"/>
        <v>1.1566027213243892</v>
      </c>
      <c r="I13" s="21">
        <v>52</v>
      </c>
      <c r="J13" s="22">
        <f t="shared" si="2"/>
        <v>73.152493611759326</v>
      </c>
      <c r="K13" s="23">
        <f t="shared" si="8"/>
        <v>0.55516930623570682</v>
      </c>
      <c r="L13" s="23">
        <f t="shared" si="3"/>
        <v>2.4336188766496736E-2</v>
      </c>
      <c r="M13" s="23">
        <f t="shared" si="4"/>
        <v>0.68991878343579915</v>
      </c>
      <c r="N13" s="21">
        <v>103</v>
      </c>
      <c r="O13" s="21">
        <v>195</v>
      </c>
      <c r="P13" s="21">
        <f t="shared" si="5"/>
        <v>0.36441863945583236</v>
      </c>
      <c r="Q13" s="23">
        <f t="shared" si="6"/>
        <v>3.5380450432605085E-3</v>
      </c>
      <c r="R13" s="24"/>
    </row>
    <row r="14" spans="1:22" x14ac:dyDescent="0.25">
      <c r="A14" s="19">
        <v>1979</v>
      </c>
      <c r="B14" s="20">
        <v>2.0161827108928927</v>
      </c>
      <c r="C14" s="21">
        <v>5</v>
      </c>
      <c r="D14" s="20">
        <f t="shared" si="0"/>
        <v>1.9153735753482481</v>
      </c>
      <c r="E14" s="21">
        <v>20.437688512800264</v>
      </c>
      <c r="F14" s="21">
        <f t="shared" si="1"/>
        <v>1.5239154901620875</v>
      </c>
      <c r="G14" s="21">
        <v>26</v>
      </c>
      <c r="H14" s="21">
        <f t="shared" si="7"/>
        <v>1.1276974627199448</v>
      </c>
      <c r="I14" s="21">
        <v>52</v>
      </c>
      <c r="J14" s="22">
        <f t="shared" si="2"/>
        <v>73.152493611759326</v>
      </c>
      <c r="K14" s="23">
        <f t="shared" si="8"/>
        <v>0.54129478210557347</v>
      </c>
      <c r="L14" s="23">
        <f t="shared" si="3"/>
        <v>2.3727990448463493E-2</v>
      </c>
      <c r="M14" s="23">
        <f t="shared" si="4"/>
        <v>0.67267666521871572</v>
      </c>
      <c r="N14" s="21">
        <v>103</v>
      </c>
      <c r="O14" s="21">
        <v>195</v>
      </c>
      <c r="P14" s="21">
        <f t="shared" si="5"/>
        <v>0.35531126419244985</v>
      </c>
      <c r="Q14" s="23">
        <f t="shared" si="6"/>
        <v>3.4496239241985421E-3</v>
      </c>
      <c r="R14" s="24"/>
    </row>
    <row r="15" spans="1:22" x14ac:dyDescent="0.25">
      <c r="A15" s="19">
        <v>1980</v>
      </c>
      <c r="B15" s="20">
        <v>2.0744619111784299</v>
      </c>
      <c r="C15" s="21">
        <v>5</v>
      </c>
      <c r="D15" s="20">
        <f t="shared" si="0"/>
        <v>1.9707388156195085</v>
      </c>
      <c r="E15" s="21">
        <v>20.437688512800264</v>
      </c>
      <c r="F15" s="21">
        <f t="shared" si="1"/>
        <v>1.5679653550823442</v>
      </c>
      <c r="G15" s="21">
        <v>26</v>
      </c>
      <c r="H15" s="21">
        <f t="shared" si="7"/>
        <v>1.1602943627609348</v>
      </c>
      <c r="I15" s="21">
        <v>52</v>
      </c>
      <c r="J15" s="22">
        <f t="shared" si="2"/>
        <v>73.152493611759326</v>
      </c>
      <c r="K15" s="23">
        <f t="shared" si="8"/>
        <v>0.55694129412524862</v>
      </c>
      <c r="L15" s="23">
        <f t="shared" si="3"/>
        <v>2.4413864947956103E-2</v>
      </c>
      <c r="M15" s="23">
        <f t="shared" si="4"/>
        <v>0.69212086434208153</v>
      </c>
      <c r="N15" s="21">
        <v>103</v>
      </c>
      <c r="O15" s="21">
        <v>195</v>
      </c>
      <c r="P15" s="21">
        <f t="shared" si="5"/>
        <v>0.36558178988325335</v>
      </c>
      <c r="Q15" s="23">
        <f t="shared" si="6"/>
        <v>3.5493377658568285E-3</v>
      </c>
      <c r="R15" s="24"/>
    </row>
    <row r="16" spans="1:22" x14ac:dyDescent="0.25">
      <c r="A16" s="25">
        <v>1981</v>
      </c>
      <c r="B16" s="26">
        <v>1.9405891504600798</v>
      </c>
      <c r="C16" s="27">
        <v>5</v>
      </c>
      <c r="D16" s="26">
        <f t="shared" si="0"/>
        <v>1.8435596929370759</v>
      </c>
      <c r="E16" s="27">
        <v>20.437688512800264</v>
      </c>
      <c r="F16" s="27">
        <f t="shared" si="1"/>
        <v>1.4667787053470593</v>
      </c>
      <c r="G16" s="27">
        <v>26</v>
      </c>
      <c r="H16" s="27">
        <f t="shared" si="7"/>
        <v>1.0854162419568238</v>
      </c>
      <c r="I16" s="27">
        <v>52</v>
      </c>
      <c r="J16" s="28">
        <f t="shared" si="2"/>
        <v>73.152493611759326</v>
      </c>
      <c r="K16" s="29">
        <f t="shared" si="8"/>
        <v>0.52099979613927538</v>
      </c>
      <c r="L16" s="29">
        <f t="shared" si="3"/>
        <v>2.2838347228023029E-2</v>
      </c>
      <c r="M16" s="29">
        <f t="shared" si="4"/>
        <v>0.6474557247408389</v>
      </c>
      <c r="N16" s="27">
        <v>103</v>
      </c>
      <c r="O16" s="27">
        <v>195</v>
      </c>
      <c r="P16" s="27">
        <f t="shared" si="5"/>
        <v>0.341989434093879</v>
      </c>
      <c r="Q16" s="29">
        <f t="shared" si="6"/>
        <v>3.3202857679017379E-3</v>
      </c>
      <c r="R16" s="24"/>
    </row>
    <row r="17" spans="1:18" x14ac:dyDescent="0.25">
      <c r="A17" s="25">
        <v>1982</v>
      </c>
      <c r="B17" s="26">
        <v>1.9280888558553824</v>
      </c>
      <c r="C17" s="27">
        <v>5</v>
      </c>
      <c r="D17" s="26">
        <f t="shared" si="0"/>
        <v>1.8316844130626133</v>
      </c>
      <c r="E17" s="27">
        <v>20.437688512800264</v>
      </c>
      <c r="F17" s="27">
        <f t="shared" si="1"/>
        <v>1.4573304581833626</v>
      </c>
      <c r="G17" s="27">
        <v>26</v>
      </c>
      <c r="H17" s="27">
        <f t="shared" si="7"/>
        <v>1.0784245390556884</v>
      </c>
      <c r="I17" s="27">
        <v>52</v>
      </c>
      <c r="J17" s="28">
        <f t="shared" si="2"/>
        <v>73.152493611759326</v>
      </c>
      <c r="K17" s="29">
        <f t="shared" si="8"/>
        <v>0.5176437787467304</v>
      </c>
      <c r="L17" s="29">
        <f t="shared" si="3"/>
        <v>2.2691234136842976E-2</v>
      </c>
      <c r="M17" s="29">
        <f t="shared" si="4"/>
        <v>0.64328514216242993</v>
      </c>
      <c r="N17" s="27">
        <v>103</v>
      </c>
      <c r="O17" s="27">
        <v>195</v>
      </c>
      <c r="P17" s="27">
        <f t="shared" si="5"/>
        <v>0.33978651098836044</v>
      </c>
      <c r="Q17" s="29">
        <f t="shared" si="6"/>
        <v>3.2988981649355381E-3</v>
      </c>
      <c r="R17" s="24"/>
    </row>
    <row r="18" spans="1:18" x14ac:dyDescent="0.25">
      <c r="A18" s="25">
        <v>1983</v>
      </c>
      <c r="B18" s="26">
        <v>1.8704032043535255</v>
      </c>
      <c r="C18" s="27">
        <v>5</v>
      </c>
      <c r="D18" s="26">
        <f t="shared" si="0"/>
        <v>1.7768830441358492</v>
      </c>
      <c r="E18" s="27">
        <v>20.437688512800264</v>
      </c>
      <c r="F18" s="27">
        <f t="shared" si="1"/>
        <v>1.4137292223386011</v>
      </c>
      <c r="G18" s="27">
        <v>26</v>
      </c>
      <c r="H18" s="27">
        <f t="shared" si="7"/>
        <v>1.0461596245305649</v>
      </c>
      <c r="I18" s="27">
        <v>52</v>
      </c>
      <c r="J18" s="28">
        <f t="shared" si="2"/>
        <v>73.152493611759326</v>
      </c>
      <c r="K18" s="29">
        <f t="shared" si="8"/>
        <v>0.50215661977467108</v>
      </c>
      <c r="L18" s="29">
        <f t="shared" si="3"/>
        <v>2.2012344976423938E-2</v>
      </c>
      <c r="M18" s="29">
        <f t="shared" si="4"/>
        <v>0.62403897390913043</v>
      </c>
      <c r="N18" s="27">
        <v>103</v>
      </c>
      <c r="O18" s="27">
        <v>195</v>
      </c>
      <c r="P18" s="27">
        <f t="shared" si="5"/>
        <v>0.32962058621866891</v>
      </c>
      <c r="Q18" s="29">
        <f t="shared" si="6"/>
        <v>3.2001998662006688E-3</v>
      </c>
      <c r="R18" s="24"/>
    </row>
    <row r="19" spans="1:18" x14ac:dyDescent="0.25">
      <c r="A19" s="25">
        <v>1984</v>
      </c>
      <c r="B19" s="26">
        <v>1.8148429828895849</v>
      </c>
      <c r="C19" s="27">
        <v>5</v>
      </c>
      <c r="D19" s="26">
        <f t="shared" si="0"/>
        <v>1.7241008337451056</v>
      </c>
      <c r="E19" s="27">
        <v>20.437688512800264</v>
      </c>
      <c r="F19" s="27">
        <f t="shared" si="1"/>
        <v>1.3717344756976886</v>
      </c>
      <c r="G19" s="27">
        <v>26</v>
      </c>
      <c r="H19" s="27">
        <f t="shared" si="7"/>
        <v>1.0150835120162895</v>
      </c>
      <c r="I19" s="27">
        <v>52</v>
      </c>
      <c r="J19" s="28">
        <f t="shared" si="2"/>
        <v>73.152493611759326</v>
      </c>
      <c r="K19" s="29">
        <f t="shared" si="8"/>
        <v>0.48724008576781896</v>
      </c>
      <c r="L19" s="29">
        <f t="shared" si="3"/>
        <v>2.1358469513109872E-2</v>
      </c>
      <c r="M19" s="29">
        <f t="shared" si="4"/>
        <v>0.60550193146190834</v>
      </c>
      <c r="N19" s="27">
        <v>103</v>
      </c>
      <c r="O19" s="27">
        <v>195</v>
      </c>
      <c r="P19" s="27">
        <f t="shared" si="5"/>
        <v>0.31982922533629005</v>
      </c>
      <c r="Q19" s="29">
        <f t="shared" si="6"/>
        <v>3.1051381100610682E-3</v>
      </c>
      <c r="R19" s="24"/>
    </row>
    <row r="20" spans="1:18" x14ac:dyDescent="0.25">
      <c r="A20" s="25">
        <v>1985</v>
      </c>
      <c r="B20" s="26">
        <v>1.3851848223267509</v>
      </c>
      <c r="C20" s="27">
        <v>5</v>
      </c>
      <c r="D20" s="26">
        <f t="shared" si="0"/>
        <v>1.3159255812104134</v>
      </c>
      <c r="E20" s="27">
        <v>20.437688512800264</v>
      </c>
      <c r="F20" s="27">
        <f t="shared" si="1"/>
        <v>1.0469808098623725</v>
      </c>
      <c r="G20" s="27">
        <v>26</v>
      </c>
      <c r="H20" s="27">
        <f t="shared" si="7"/>
        <v>0.77476579929815559</v>
      </c>
      <c r="I20" s="27">
        <v>52</v>
      </c>
      <c r="J20" s="28">
        <f t="shared" si="2"/>
        <v>73.152493611759326</v>
      </c>
      <c r="K20" s="29">
        <f t="shared" si="8"/>
        <v>0.3718875836631147</v>
      </c>
      <c r="L20" s="29">
        <f t="shared" si="3"/>
        <v>1.6301921475643383E-2</v>
      </c>
      <c r="M20" s="29">
        <f t="shared" si="4"/>
        <v>0.46215132287375205</v>
      </c>
      <c r="N20" s="27">
        <v>103</v>
      </c>
      <c r="O20" s="27">
        <v>195</v>
      </c>
      <c r="P20" s="27">
        <f t="shared" si="5"/>
        <v>0.24411069874869978</v>
      </c>
      <c r="Q20" s="29">
        <f t="shared" si="6"/>
        <v>2.3700067839679591E-3</v>
      </c>
      <c r="R20" s="24"/>
    </row>
    <row r="21" spans="1:18" x14ac:dyDescent="0.25">
      <c r="A21" s="19">
        <v>1986</v>
      </c>
      <c r="B21" s="20">
        <v>1.5406028433938823</v>
      </c>
      <c r="C21" s="21">
        <v>5</v>
      </c>
      <c r="D21" s="20">
        <f t="shared" si="0"/>
        <v>1.4635727012241881</v>
      </c>
      <c r="E21" s="21">
        <v>20.437688512800264</v>
      </c>
      <c r="F21" s="21">
        <f t="shared" si="1"/>
        <v>1.1644522713896117</v>
      </c>
      <c r="G21" s="21">
        <v>26</v>
      </c>
      <c r="H21" s="21">
        <f t="shared" si="7"/>
        <v>0.86169468082831269</v>
      </c>
      <c r="I21" s="21">
        <v>52</v>
      </c>
      <c r="J21" s="22">
        <f t="shared" si="2"/>
        <v>73.152493611759326</v>
      </c>
      <c r="K21" s="23">
        <f t="shared" si="8"/>
        <v>0.4136134467975901</v>
      </c>
      <c r="L21" s="23">
        <f t="shared" si="3"/>
        <v>1.8131000407565594E-2</v>
      </c>
      <c r="M21" s="23">
        <f t="shared" si="4"/>
        <v>0.51400479605428073</v>
      </c>
      <c r="N21" s="21">
        <v>103</v>
      </c>
      <c r="O21" s="21">
        <v>195</v>
      </c>
      <c r="P21" s="21">
        <f t="shared" si="5"/>
        <v>0.27149996919790215</v>
      </c>
      <c r="Q21" s="23">
        <f t="shared" si="6"/>
        <v>2.6359220310475935E-3</v>
      </c>
      <c r="R21" s="24"/>
    </row>
    <row r="22" spans="1:18" x14ac:dyDescent="0.25">
      <c r="A22" s="19">
        <v>1987</v>
      </c>
      <c r="B22" s="20">
        <v>1.7749459903082334</v>
      </c>
      <c r="C22" s="21">
        <v>5</v>
      </c>
      <c r="D22" s="20">
        <f t="shared" si="0"/>
        <v>1.6861986907928217</v>
      </c>
      <c r="E22" s="21">
        <v>20.4376885128003</v>
      </c>
      <c r="F22" s="21">
        <f t="shared" si="1"/>
        <v>1.3415786546616681</v>
      </c>
      <c r="G22" s="21">
        <v>26</v>
      </c>
      <c r="H22" s="21">
        <f t="shared" si="7"/>
        <v>0.99276820444963443</v>
      </c>
      <c r="I22" s="21">
        <v>52</v>
      </c>
      <c r="J22" s="22">
        <f t="shared" si="2"/>
        <v>73.152493611759326</v>
      </c>
      <c r="K22" s="23">
        <f t="shared" si="8"/>
        <v>0.47652873813582453</v>
      </c>
      <c r="L22" s="23">
        <f t="shared" si="3"/>
        <v>2.0888930986775869E-2</v>
      </c>
      <c r="M22" s="23">
        <f t="shared" si="4"/>
        <v>0.59219074900960245</v>
      </c>
      <c r="N22" s="21">
        <v>103</v>
      </c>
      <c r="O22" s="21">
        <v>195</v>
      </c>
      <c r="P22" s="21">
        <f t="shared" si="5"/>
        <v>0.31279819050250796</v>
      </c>
      <c r="Q22" s="23">
        <f t="shared" si="6"/>
        <v>3.0368756359466791E-3</v>
      </c>
      <c r="R22" s="24"/>
    </row>
    <row r="23" spans="1:18" x14ac:dyDescent="0.25">
      <c r="A23" s="19">
        <v>1988</v>
      </c>
      <c r="B23" s="20">
        <v>1.7684683291877219</v>
      </c>
      <c r="C23" s="21">
        <v>5</v>
      </c>
      <c r="D23" s="20">
        <f t="shared" si="0"/>
        <v>1.6800449127283359</v>
      </c>
      <c r="E23" s="21">
        <v>20.437688512800264</v>
      </c>
      <c r="F23" s="21">
        <f t="shared" si="1"/>
        <v>1.3366825665897717</v>
      </c>
      <c r="G23" s="21">
        <v>26</v>
      </c>
      <c r="H23" s="21">
        <f t="shared" si="7"/>
        <v>0.98914509927643102</v>
      </c>
      <c r="I23" s="21">
        <v>52</v>
      </c>
      <c r="J23" s="22">
        <f t="shared" si="2"/>
        <v>73.152493611759326</v>
      </c>
      <c r="K23" s="23">
        <f t="shared" si="8"/>
        <v>0.47478964765268694</v>
      </c>
      <c r="L23" s="23">
        <f t="shared" si="3"/>
        <v>2.0812696883405455E-2</v>
      </c>
      <c r="M23" s="23">
        <f t="shared" si="4"/>
        <v>0.59002955029610293</v>
      </c>
      <c r="N23" s="21">
        <v>103</v>
      </c>
      <c r="O23" s="21">
        <v>195</v>
      </c>
      <c r="P23" s="21">
        <f t="shared" si="5"/>
        <v>0.31165663425896717</v>
      </c>
      <c r="Q23" s="23">
        <f t="shared" si="6"/>
        <v>3.0257925656210407E-3</v>
      </c>
      <c r="R23" s="24"/>
    </row>
    <row r="24" spans="1:18" x14ac:dyDescent="0.25">
      <c r="A24" s="19">
        <v>1989</v>
      </c>
      <c r="B24" s="20">
        <v>1.6978225172954335</v>
      </c>
      <c r="C24" s="21">
        <v>5</v>
      </c>
      <c r="D24" s="20">
        <f t="shared" si="0"/>
        <v>1.6129313914306618</v>
      </c>
      <c r="E24" s="21">
        <v>20.437688512800264</v>
      </c>
      <c r="F24" s="21">
        <f t="shared" si="1"/>
        <v>1.283285497724888</v>
      </c>
      <c r="G24" s="21">
        <v>26</v>
      </c>
      <c r="H24" s="21">
        <f t="shared" si="7"/>
        <v>0.94963126831641709</v>
      </c>
      <c r="I24" s="21">
        <v>52</v>
      </c>
      <c r="J24" s="22">
        <f t="shared" si="2"/>
        <v>73.152493611759326</v>
      </c>
      <c r="K24" s="23">
        <f t="shared" si="8"/>
        <v>0.4558230087918802</v>
      </c>
      <c r="L24" s="23">
        <f t="shared" si="3"/>
        <v>1.9981282577178312E-2</v>
      </c>
      <c r="M24" s="23">
        <f t="shared" si="4"/>
        <v>0.56645937042171657</v>
      </c>
      <c r="N24" s="21">
        <v>103</v>
      </c>
      <c r="O24" s="21">
        <v>195</v>
      </c>
      <c r="P24" s="21">
        <f t="shared" si="5"/>
        <v>0.299206744376599</v>
      </c>
      <c r="Q24" s="23">
        <f t="shared" si="6"/>
        <v>2.9049198483164953E-3</v>
      </c>
      <c r="R24" s="24"/>
    </row>
    <row r="25" spans="1:18" x14ac:dyDescent="0.25">
      <c r="A25" s="19">
        <v>1990</v>
      </c>
      <c r="B25" s="20">
        <v>1.3214065057684132</v>
      </c>
      <c r="C25" s="21">
        <v>5</v>
      </c>
      <c r="D25" s="20">
        <f t="shared" si="0"/>
        <v>1.2553361804799925</v>
      </c>
      <c r="E25" s="21">
        <v>20.437688512800264</v>
      </c>
      <c r="F25" s="21">
        <f t="shared" si="1"/>
        <v>0.99877448212500752</v>
      </c>
      <c r="G25" s="21">
        <v>26</v>
      </c>
      <c r="H25" s="21">
        <f t="shared" si="7"/>
        <v>0.73909311677250555</v>
      </c>
      <c r="I25" s="21">
        <v>52</v>
      </c>
      <c r="J25" s="22">
        <f t="shared" si="2"/>
        <v>73.152493611759326</v>
      </c>
      <c r="K25" s="23">
        <f t="shared" si="8"/>
        <v>0.35476469605080269</v>
      </c>
      <c r="L25" s="23">
        <f t="shared" si="3"/>
        <v>1.5551329141952994E-2</v>
      </c>
      <c r="M25" s="23">
        <f t="shared" si="4"/>
        <v>0.44087240550979639</v>
      </c>
      <c r="N25" s="21">
        <v>103</v>
      </c>
      <c r="O25" s="21">
        <v>195</v>
      </c>
      <c r="P25" s="21">
        <f t="shared" si="5"/>
        <v>0.23287106547440528</v>
      </c>
      <c r="Q25" s="23">
        <f t="shared" si="6"/>
        <v>2.2608841308194689E-3</v>
      </c>
      <c r="R25" s="24"/>
    </row>
    <row r="26" spans="1:18" x14ac:dyDescent="0.25">
      <c r="A26" s="25">
        <v>1991</v>
      </c>
      <c r="B26" s="26">
        <v>1.3766796974957336</v>
      </c>
      <c r="C26" s="27">
        <v>5</v>
      </c>
      <c r="D26" s="26">
        <f t="shared" si="0"/>
        <v>1.3078457126209468</v>
      </c>
      <c r="E26" s="27">
        <v>20.437688512800264</v>
      </c>
      <c r="F26" s="27">
        <f t="shared" si="1"/>
        <v>1.0405522796474649</v>
      </c>
      <c r="G26" s="27">
        <v>26</v>
      </c>
      <c r="H26" s="27">
        <f t="shared" si="7"/>
        <v>0.77000868693912405</v>
      </c>
      <c r="I26" s="27">
        <v>52</v>
      </c>
      <c r="J26" s="28">
        <f t="shared" si="2"/>
        <v>73.152493611759326</v>
      </c>
      <c r="K26" s="29">
        <f t="shared" si="8"/>
        <v>0.36960416973077953</v>
      </c>
      <c r="L26" s="29">
        <f t="shared" si="3"/>
        <v>1.6201826618335542E-2</v>
      </c>
      <c r="M26" s="29">
        <f t="shared" si="4"/>
        <v>0.45931368371650344</v>
      </c>
      <c r="N26" s="27">
        <v>103</v>
      </c>
      <c r="O26" s="27">
        <v>195</v>
      </c>
      <c r="P26" s="27">
        <f t="shared" si="5"/>
        <v>0.24261184319384538</v>
      </c>
      <c r="Q26" s="29">
        <f t="shared" si="6"/>
        <v>2.355454788289761E-3</v>
      </c>
      <c r="R26" s="24"/>
    </row>
    <row r="27" spans="1:18" x14ac:dyDescent="0.25">
      <c r="A27" s="25">
        <v>1992</v>
      </c>
      <c r="B27" s="26">
        <v>1.9266599888859723</v>
      </c>
      <c r="C27" s="27">
        <v>5</v>
      </c>
      <c r="D27" s="26">
        <f t="shared" si="0"/>
        <v>1.8303269894416738</v>
      </c>
      <c r="E27" s="27">
        <v>20.437688512800264</v>
      </c>
      <c r="F27" s="27">
        <f t="shared" si="1"/>
        <v>1.45625046057387</v>
      </c>
      <c r="G27" s="27">
        <v>26</v>
      </c>
      <c r="H27" s="27">
        <f t="shared" si="7"/>
        <v>1.0776253408246639</v>
      </c>
      <c r="I27" s="27">
        <v>52</v>
      </c>
      <c r="J27" s="28">
        <f t="shared" si="2"/>
        <v>73.152493611759326</v>
      </c>
      <c r="K27" s="29">
        <f t="shared" si="8"/>
        <v>0.51726016359583871</v>
      </c>
      <c r="L27" s="29">
        <f t="shared" si="3"/>
        <v>2.2674418130228545E-2</v>
      </c>
      <c r="M27" s="29">
        <f t="shared" si="4"/>
        <v>0.64280841678291412</v>
      </c>
      <c r="N27" s="27">
        <v>103</v>
      </c>
      <c r="O27" s="27">
        <v>195</v>
      </c>
      <c r="P27" s="27">
        <f t="shared" si="5"/>
        <v>0.33953470219815468</v>
      </c>
      <c r="Q27" s="29">
        <f t="shared" si="6"/>
        <v>3.2964534193995598E-3</v>
      </c>
      <c r="R27" s="24"/>
    </row>
    <row r="28" spans="1:18" x14ac:dyDescent="0.25">
      <c r="A28" s="25">
        <v>1993</v>
      </c>
      <c r="B28" s="26">
        <v>1.8604919321045947</v>
      </c>
      <c r="C28" s="27">
        <v>5</v>
      </c>
      <c r="D28" s="26">
        <f t="shared" si="0"/>
        <v>1.7674673354993651</v>
      </c>
      <c r="E28" s="27">
        <v>20.437688512800264</v>
      </c>
      <c r="F28" s="27">
        <f t="shared" si="1"/>
        <v>1.4062378669045144</v>
      </c>
      <c r="G28" s="27">
        <v>26</v>
      </c>
      <c r="H28" s="27">
        <f t="shared" si="7"/>
        <v>1.0406160215093405</v>
      </c>
      <c r="I28" s="27">
        <v>52</v>
      </c>
      <c r="J28" s="28">
        <f t="shared" si="2"/>
        <v>73.152493611759326</v>
      </c>
      <c r="K28" s="29">
        <f t="shared" si="8"/>
        <v>0.49949569032448349</v>
      </c>
      <c r="L28" s="29">
        <f t="shared" si="3"/>
        <v>2.1895701493675989E-2</v>
      </c>
      <c r="M28" s="29">
        <f t="shared" si="4"/>
        <v>0.62073218949496745</v>
      </c>
      <c r="N28" s="27">
        <v>103</v>
      </c>
      <c r="O28" s="27">
        <v>195</v>
      </c>
      <c r="P28" s="27">
        <f t="shared" si="5"/>
        <v>0.3278739257332392</v>
      </c>
      <c r="Q28" s="29">
        <f t="shared" si="6"/>
        <v>3.1832419974100893E-3</v>
      </c>
      <c r="R28" s="24"/>
    </row>
    <row r="29" spans="1:18" x14ac:dyDescent="0.25">
      <c r="A29" s="25">
        <v>1994</v>
      </c>
      <c r="B29" s="26">
        <v>2.0955280471698297</v>
      </c>
      <c r="C29" s="27">
        <v>5</v>
      </c>
      <c r="D29" s="26">
        <f t="shared" si="0"/>
        <v>1.9907516448113383</v>
      </c>
      <c r="E29" s="27">
        <v>20.437688512800264</v>
      </c>
      <c r="F29" s="27">
        <f t="shared" si="1"/>
        <v>1.5838880245813489</v>
      </c>
      <c r="G29" s="27">
        <v>26</v>
      </c>
      <c r="H29" s="27">
        <f t="shared" si="7"/>
        <v>1.1720771381901982</v>
      </c>
      <c r="I29" s="27">
        <v>52</v>
      </c>
      <c r="J29" s="28">
        <f t="shared" si="2"/>
        <v>73.152493611759326</v>
      </c>
      <c r="K29" s="29">
        <f t="shared" si="8"/>
        <v>0.56259702633129516</v>
      </c>
      <c r="L29" s="29">
        <f t="shared" si="3"/>
        <v>2.4661787455618419E-2</v>
      </c>
      <c r="M29" s="29">
        <f t="shared" si="4"/>
        <v>0.69914934347305435</v>
      </c>
      <c r="N29" s="27">
        <v>103</v>
      </c>
      <c r="O29" s="27">
        <v>195</v>
      </c>
      <c r="P29" s="27">
        <f t="shared" si="5"/>
        <v>0.36929426860371589</v>
      </c>
      <c r="Q29" s="29">
        <f t="shared" si="6"/>
        <v>3.585381248579766E-3</v>
      </c>
      <c r="R29" s="24"/>
    </row>
    <row r="30" spans="1:18" x14ac:dyDescent="0.25">
      <c r="A30" s="25">
        <v>1995</v>
      </c>
      <c r="B30" s="26">
        <v>1.9866915530027125</v>
      </c>
      <c r="C30" s="27">
        <v>5</v>
      </c>
      <c r="D30" s="26">
        <f t="shared" si="0"/>
        <v>1.887356975352577</v>
      </c>
      <c r="E30" s="27">
        <v>20.437688512800264</v>
      </c>
      <c r="F30" s="27">
        <f t="shared" si="1"/>
        <v>1.5016248356054089</v>
      </c>
      <c r="G30" s="27">
        <v>26</v>
      </c>
      <c r="H30" s="27">
        <f t="shared" si="7"/>
        <v>1.1112023783480025</v>
      </c>
      <c r="I30" s="27">
        <v>52</v>
      </c>
      <c r="J30" s="28">
        <f t="shared" si="2"/>
        <v>73.152493611759326</v>
      </c>
      <c r="K30" s="29">
        <f t="shared" si="8"/>
        <v>0.53337714160704119</v>
      </c>
      <c r="L30" s="29">
        <f t="shared" si="3"/>
        <v>2.3380915796473039E-2</v>
      </c>
      <c r="M30" s="29">
        <f t="shared" si="4"/>
        <v>0.66283727237211243</v>
      </c>
      <c r="N30" s="27">
        <v>103</v>
      </c>
      <c r="O30" s="27">
        <v>195</v>
      </c>
      <c r="P30" s="27">
        <f t="shared" si="5"/>
        <v>0.35011404643244914</v>
      </c>
      <c r="Q30" s="29">
        <f t="shared" si="6"/>
        <v>3.3991654993441663E-3</v>
      </c>
      <c r="R30" s="24"/>
    </row>
    <row r="31" spans="1:18" x14ac:dyDescent="0.25">
      <c r="A31" s="19">
        <v>1996</v>
      </c>
      <c r="B31" s="20">
        <v>2.1487354307616653</v>
      </c>
      <c r="C31" s="21">
        <v>5</v>
      </c>
      <c r="D31" s="20">
        <f t="shared" si="0"/>
        <v>2.0412986592235822</v>
      </c>
      <c r="E31" s="21">
        <v>20.437688512800264</v>
      </c>
      <c r="F31" s="21">
        <f t="shared" si="1"/>
        <v>1.6241043976354983</v>
      </c>
      <c r="G31" s="21">
        <v>26</v>
      </c>
      <c r="H31" s="21">
        <f t="shared" si="7"/>
        <v>1.2018372542502687</v>
      </c>
      <c r="I31" s="21">
        <v>52</v>
      </c>
      <c r="J31" s="22">
        <f t="shared" si="2"/>
        <v>73.152493611759326</v>
      </c>
      <c r="K31" s="23">
        <f t="shared" si="8"/>
        <v>0.57688188204012902</v>
      </c>
      <c r="L31" s="23">
        <f t="shared" si="3"/>
        <v>2.5287972911348121E-2</v>
      </c>
      <c r="M31" s="23">
        <f t="shared" si="4"/>
        <v>0.71690138805026349</v>
      </c>
      <c r="N31" s="21">
        <v>103</v>
      </c>
      <c r="O31" s="21">
        <v>195</v>
      </c>
      <c r="P31" s="21">
        <f t="shared" si="5"/>
        <v>0.37867098958552381</v>
      </c>
      <c r="Q31" s="23">
        <f t="shared" si="6"/>
        <v>3.676417374616736E-3</v>
      </c>
      <c r="R31" s="24"/>
    </row>
    <row r="32" spans="1:18" x14ac:dyDescent="0.25">
      <c r="A32" s="19">
        <v>1997</v>
      </c>
      <c r="B32" s="20">
        <v>2.5193687758698275</v>
      </c>
      <c r="C32" s="21">
        <v>5</v>
      </c>
      <c r="D32" s="20">
        <f t="shared" si="0"/>
        <v>2.3934003370763364</v>
      </c>
      <c r="E32" s="21">
        <v>20.437688512800264</v>
      </c>
      <c r="F32" s="21">
        <f t="shared" si="1"/>
        <v>1.9042446313203631</v>
      </c>
      <c r="G32" s="21">
        <v>26</v>
      </c>
      <c r="H32" s="21">
        <f t="shared" si="7"/>
        <v>1.4091410271770688</v>
      </c>
      <c r="I32" s="21">
        <v>52</v>
      </c>
      <c r="J32" s="22">
        <f t="shared" si="2"/>
        <v>73.152493611759326</v>
      </c>
      <c r="K32" s="23">
        <f t="shared" si="8"/>
        <v>0.67638769304499302</v>
      </c>
      <c r="L32" s="23">
        <f t="shared" si="3"/>
        <v>2.9649871475944899E-2</v>
      </c>
      <c r="M32" s="23">
        <f t="shared" si="4"/>
        <v>0.84055903140729993</v>
      </c>
      <c r="N32" s="21">
        <v>103</v>
      </c>
      <c r="O32" s="21">
        <v>195</v>
      </c>
      <c r="P32" s="21">
        <f t="shared" si="5"/>
        <v>0.44398759094847123</v>
      </c>
      <c r="Q32" s="23">
        <f t="shared" si="6"/>
        <v>4.3105591354220506E-3</v>
      </c>
      <c r="R32" s="24"/>
    </row>
    <row r="33" spans="1:18" x14ac:dyDescent="0.25">
      <c r="A33" s="19">
        <v>1998</v>
      </c>
      <c r="B33" s="20">
        <v>2.1662804435586063</v>
      </c>
      <c r="C33" s="21">
        <v>5</v>
      </c>
      <c r="D33" s="20">
        <f t="shared" si="0"/>
        <v>2.0579664213806761</v>
      </c>
      <c r="E33" s="21">
        <v>20.437688512800264</v>
      </c>
      <c r="F33" s="21">
        <f t="shared" si="1"/>
        <v>1.637365654480871</v>
      </c>
      <c r="G33" s="21">
        <v>26</v>
      </c>
      <c r="H33" s="21">
        <f t="shared" si="7"/>
        <v>1.2116505843158447</v>
      </c>
      <c r="I33" s="21">
        <v>52</v>
      </c>
      <c r="J33" s="22">
        <f t="shared" si="2"/>
        <v>73.152493611759311</v>
      </c>
      <c r="K33" s="23">
        <f t="shared" si="8"/>
        <v>0.58159228047160549</v>
      </c>
      <c r="L33" s="23">
        <f t="shared" si="3"/>
        <v>2.5494456130262157E-2</v>
      </c>
      <c r="M33" s="23">
        <f t="shared" si="4"/>
        <v>0.72275508406486699</v>
      </c>
      <c r="N33" s="21">
        <v>103</v>
      </c>
      <c r="O33" s="21">
        <v>195</v>
      </c>
      <c r="P33" s="21">
        <f t="shared" si="5"/>
        <v>0.3817629418393913</v>
      </c>
      <c r="Q33" s="23">
        <f t="shared" si="6"/>
        <v>3.7064363285377795E-3</v>
      </c>
      <c r="R33" s="24"/>
    </row>
    <row r="34" spans="1:18" x14ac:dyDescent="0.25">
      <c r="A34" s="19">
        <v>1999</v>
      </c>
      <c r="B34" s="20">
        <v>2.3007370995727157</v>
      </c>
      <c r="C34" s="21">
        <v>5</v>
      </c>
      <c r="D34" s="20">
        <f t="shared" si="0"/>
        <v>2.1857002445940799</v>
      </c>
      <c r="E34" s="21">
        <v>20.437688512800264</v>
      </c>
      <c r="F34" s="21">
        <f t="shared" si="1"/>
        <v>1.7389936367804284</v>
      </c>
      <c r="G34" s="21">
        <v>26</v>
      </c>
      <c r="H34" s="21">
        <f t="shared" si="7"/>
        <v>1.2868552912175171</v>
      </c>
      <c r="I34" s="21">
        <v>52</v>
      </c>
      <c r="J34" s="22">
        <f t="shared" si="2"/>
        <v>73.152493611759326</v>
      </c>
      <c r="K34" s="23">
        <f t="shared" si="8"/>
        <v>0.61769053978440813</v>
      </c>
      <c r="L34" s="23">
        <f t="shared" si="3"/>
        <v>2.7076845579590492E-2</v>
      </c>
      <c r="M34" s="23">
        <f t="shared" si="4"/>
        <v>0.76761503375860063</v>
      </c>
      <c r="N34" s="21">
        <v>103</v>
      </c>
      <c r="O34" s="21">
        <v>195</v>
      </c>
      <c r="P34" s="21">
        <f t="shared" si="5"/>
        <v>0.40545819731864541</v>
      </c>
      <c r="Q34" s="23">
        <f t="shared" si="6"/>
        <v>3.9364873526082081E-3</v>
      </c>
      <c r="R34" s="24"/>
    </row>
    <row r="35" spans="1:18" x14ac:dyDescent="0.25">
      <c r="A35" s="19">
        <v>2000</v>
      </c>
      <c r="B35" s="20">
        <v>2.8620941317997763</v>
      </c>
      <c r="C35" s="21">
        <v>5</v>
      </c>
      <c r="D35" s="20">
        <f t="shared" si="0"/>
        <v>2.7189894252097875</v>
      </c>
      <c r="E35" s="21">
        <v>20.437688512800264</v>
      </c>
      <c r="F35" s="21">
        <f t="shared" si="1"/>
        <v>2.1632908357894327</v>
      </c>
      <c r="G35" s="21">
        <v>26</v>
      </c>
      <c r="H35" s="21">
        <f t="shared" si="7"/>
        <v>1.6008352184841801</v>
      </c>
      <c r="I35" s="21">
        <v>52</v>
      </c>
      <c r="J35" s="22">
        <f t="shared" si="2"/>
        <v>73.152493611759326</v>
      </c>
      <c r="K35" s="23">
        <f t="shared" si="8"/>
        <v>0.76840090487240653</v>
      </c>
      <c r="L35" s="23">
        <f t="shared" si="3"/>
        <v>3.3683327336872612E-2</v>
      </c>
      <c r="M35" s="23">
        <f t="shared" si="4"/>
        <v>0.95490548833667011</v>
      </c>
      <c r="N35" s="21">
        <v>103</v>
      </c>
      <c r="O35" s="21">
        <v>195</v>
      </c>
      <c r="P35" s="21">
        <f t="shared" si="5"/>
        <v>0.50438597589065137</v>
      </c>
      <c r="Q35" s="23">
        <f t="shared" si="6"/>
        <v>4.8969512222393338E-3</v>
      </c>
      <c r="R35" s="24"/>
    </row>
    <row r="36" spans="1:18" x14ac:dyDescent="0.25">
      <c r="A36" s="25">
        <v>2001</v>
      </c>
      <c r="B36" s="26">
        <v>2.7193401433367019</v>
      </c>
      <c r="C36" s="27">
        <v>5</v>
      </c>
      <c r="D36" s="26">
        <f t="shared" si="0"/>
        <v>2.5833731361698669</v>
      </c>
      <c r="E36" s="27">
        <v>20.437688512800264</v>
      </c>
      <c r="F36" s="27">
        <f t="shared" si="1"/>
        <v>2.05539138147611</v>
      </c>
      <c r="G36" s="27">
        <v>26</v>
      </c>
      <c r="H36" s="27">
        <f t="shared" si="7"/>
        <v>1.5209896222923214</v>
      </c>
      <c r="I36" s="27">
        <v>52</v>
      </c>
      <c r="J36" s="28">
        <f t="shared" si="2"/>
        <v>73.152493611759326</v>
      </c>
      <c r="K36" s="29">
        <f t="shared" si="8"/>
        <v>0.73007501870031433</v>
      </c>
      <c r="L36" s="29">
        <f t="shared" si="3"/>
        <v>3.2003288490972684E-2</v>
      </c>
      <c r="M36" s="29">
        <f t="shared" si="4"/>
        <v>0.90727722707483005</v>
      </c>
      <c r="N36" s="27">
        <v>103</v>
      </c>
      <c r="O36" s="27">
        <v>195</v>
      </c>
      <c r="P36" s="27">
        <f t="shared" si="5"/>
        <v>0.47922848404465379</v>
      </c>
      <c r="Q36" s="29">
        <f t="shared" si="6"/>
        <v>4.6527037285888717E-3</v>
      </c>
      <c r="R36" s="24"/>
    </row>
    <row r="37" spans="1:18" x14ac:dyDescent="0.25">
      <c r="A37" s="25">
        <v>2002</v>
      </c>
      <c r="B37" s="26">
        <v>2.5535549085159133</v>
      </c>
      <c r="C37" s="27">
        <v>5</v>
      </c>
      <c r="D37" s="26">
        <f t="shared" si="0"/>
        <v>2.4258771630901177</v>
      </c>
      <c r="E37" s="27">
        <v>20.437688512800264</v>
      </c>
      <c r="F37" s="27">
        <f t="shared" si="1"/>
        <v>1.9300839447946039</v>
      </c>
      <c r="G37" s="27">
        <v>26</v>
      </c>
      <c r="H37" s="27">
        <f t="shared" si="7"/>
        <v>1.4282621191480069</v>
      </c>
      <c r="I37" s="27">
        <v>52</v>
      </c>
      <c r="J37" s="28">
        <f t="shared" si="2"/>
        <v>73.152493611759326</v>
      </c>
      <c r="K37" s="29">
        <f t="shared" si="8"/>
        <v>0.68556581719104326</v>
      </c>
      <c r="L37" s="29">
        <f t="shared" si="3"/>
        <v>3.0052200205634774E-2</v>
      </c>
      <c r="M37" s="29">
        <f t="shared" si="4"/>
        <v>0.85196484972964304</v>
      </c>
      <c r="N37" s="27">
        <v>103</v>
      </c>
      <c r="O37" s="27">
        <v>195</v>
      </c>
      <c r="P37" s="27">
        <f t="shared" si="5"/>
        <v>0.45001220267770892</v>
      </c>
      <c r="Q37" s="29">
        <f t="shared" si="6"/>
        <v>4.3690505114340672E-3</v>
      </c>
      <c r="R37" s="24"/>
    </row>
    <row r="38" spans="1:18" x14ac:dyDescent="0.25">
      <c r="A38" s="25">
        <v>2003</v>
      </c>
      <c r="B38" s="26">
        <v>2.7200933744248252</v>
      </c>
      <c r="C38" s="27">
        <v>5</v>
      </c>
      <c r="D38" s="26">
        <f t="shared" si="0"/>
        <v>2.584088705703584</v>
      </c>
      <c r="E38" s="27">
        <v>20.437688512800264</v>
      </c>
      <c r="F38" s="27">
        <f t="shared" si="1"/>
        <v>2.0559607051374336</v>
      </c>
      <c r="G38" s="27">
        <v>26</v>
      </c>
      <c r="H38" s="27">
        <f t="shared" si="7"/>
        <v>1.5214109218017007</v>
      </c>
      <c r="I38" s="27">
        <v>52</v>
      </c>
      <c r="J38" s="28">
        <f t="shared" si="2"/>
        <v>73.152493611759326</v>
      </c>
      <c r="K38" s="29">
        <f t="shared" si="8"/>
        <v>0.73027724246481629</v>
      </c>
      <c r="L38" s="29">
        <f t="shared" si="3"/>
        <v>3.2012153094348114E-2</v>
      </c>
      <c r="M38" s="29">
        <f t="shared" ref="M38:M43" si="9">+L38*28.3495</f>
        <v>0.90752853414822188</v>
      </c>
      <c r="N38" s="27">
        <v>103</v>
      </c>
      <c r="O38" s="27">
        <v>195</v>
      </c>
      <c r="P38" s="27">
        <f t="shared" si="5"/>
        <v>0.47936122572957363</v>
      </c>
      <c r="Q38" s="29">
        <f t="shared" si="6"/>
        <v>4.6539924828113942E-3</v>
      </c>
      <c r="R38" s="24"/>
    </row>
    <row r="39" spans="1:18" x14ac:dyDescent="0.25">
      <c r="A39" s="25">
        <v>2004</v>
      </c>
      <c r="B39" s="26">
        <v>2.765655090575144</v>
      </c>
      <c r="C39" s="27">
        <v>5</v>
      </c>
      <c r="D39" s="26">
        <f t="shared" si="0"/>
        <v>2.627372336046387</v>
      </c>
      <c r="E39" s="27">
        <v>20.437688512800264</v>
      </c>
      <c r="F39" s="27">
        <f t="shared" si="1"/>
        <v>2.0903981619337424</v>
      </c>
      <c r="G39" s="27">
        <v>26</v>
      </c>
      <c r="H39" s="27">
        <f t="shared" si="7"/>
        <v>1.5468946398309695</v>
      </c>
      <c r="I39" s="27">
        <v>52</v>
      </c>
      <c r="J39" s="28">
        <f t="shared" si="2"/>
        <v>73.152493611759326</v>
      </c>
      <c r="K39" s="29">
        <f t="shared" si="8"/>
        <v>0.74250942711886536</v>
      </c>
      <c r="L39" s="29">
        <f t="shared" si="3"/>
        <v>3.2548358449046154E-2</v>
      </c>
      <c r="M39" s="29">
        <f t="shared" si="9"/>
        <v>0.92272968785123388</v>
      </c>
      <c r="N39" s="27">
        <v>103</v>
      </c>
      <c r="O39" s="27">
        <v>195</v>
      </c>
      <c r="P39" s="27">
        <f t="shared" si="5"/>
        <v>0.48739055307013895</v>
      </c>
      <c r="Q39" s="29">
        <f t="shared" si="6"/>
        <v>4.7319471171858151E-3</v>
      </c>
      <c r="R39" s="24"/>
    </row>
    <row r="40" spans="1:18" x14ac:dyDescent="0.25">
      <c r="A40" s="25">
        <v>2005</v>
      </c>
      <c r="B40" s="26">
        <v>2.502770250711448</v>
      </c>
      <c r="C40" s="27">
        <v>5</v>
      </c>
      <c r="D40" s="26">
        <f t="shared" si="0"/>
        <v>2.3776317381758756</v>
      </c>
      <c r="E40" s="27">
        <v>20.437688512800264</v>
      </c>
      <c r="F40" s="27">
        <f t="shared" si="1"/>
        <v>1.8916987695460115</v>
      </c>
      <c r="G40" s="27">
        <v>26</v>
      </c>
      <c r="H40" s="27">
        <f t="shared" si="7"/>
        <v>1.3998570894640485</v>
      </c>
      <c r="I40" s="27">
        <v>52</v>
      </c>
      <c r="J40" s="28">
        <f t="shared" si="2"/>
        <v>73.152493611759326</v>
      </c>
      <c r="K40" s="29">
        <f t="shared" si="8"/>
        <v>0.67193140294274323</v>
      </c>
      <c r="L40" s="29">
        <f t="shared" si="3"/>
        <v>2.9454527252284635E-2</v>
      </c>
      <c r="M40" s="29">
        <f t="shared" si="9"/>
        <v>0.83502112033864329</v>
      </c>
      <c r="N40" s="27">
        <v>103</v>
      </c>
      <c r="O40" s="27">
        <v>195</v>
      </c>
      <c r="P40" s="27">
        <f t="shared" si="5"/>
        <v>0.44106243792246291</v>
      </c>
      <c r="Q40" s="29">
        <f t="shared" si="6"/>
        <v>4.2821595914802222E-3</v>
      </c>
      <c r="R40" s="24"/>
    </row>
    <row r="41" spans="1:18" x14ac:dyDescent="0.25">
      <c r="A41" s="19">
        <v>2006</v>
      </c>
      <c r="B41" s="20">
        <v>2.679566511696871</v>
      </c>
      <c r="C41" s="21">
        <v>5</v>
      </c>
      <c r="D41" s="20">
        <f t="shared" si="0"/>
        <v>2.5455881861120275</v>
      </c>
      <c r="E41" s="21">
        <v>20.437688512800264</v>
      </c>
      <c r="F41" s="21">
        <f t="shared" si="1"/>
        <v>2.0253288018158093</v>
      </c>
      <c r="G41" s="21">
        <v>26</v>
      </c>
      <c r="H41" s="21">
        <f t="shared" si="7"/>
        <v>1.4987433133436989</v>
      </c>
      <c r="I41" s="21">
        <v>52</v>
      </c>
      <c r="J41" s="22">
        <f t="shared" si="2"/>
        <v>73.152493611759326</v>
      </c>
      <c r="K41" s="23">
        <f t="shared" si="8"/>
        <v>0.71939679040497551</v>
      </c>
      <c r="L41" s="23">
        <f t="shared" si="3"/>
        <v>3.153520177117701E-2</v>
      </c>
      <c r="M41" s="23">
        <f t="shared" si="9"/>
        <v>0.89400720261198263</v>
      </c>
      <c r="N41" s="21">
        <v>103</v>
      </c>
      <c r="O41" s="21">
        <v>195</v>
      </c>
      <c r="P41" s="21">
        <f t="shared" si="5"/>
        <v>0.47221918907197036</v>
      </c>
      <c r="Q41" s="23">
        <f t="shared" si="6"/>
        <v>4.5846523210870908E-3</v>
      </c>
      <c r="R41" s="24"/>
    </row>
    <row r="42" spans="1:18" x14ac:dyDescent="0.25">
      <c r="A42" s="19">
        <v>2007</v>
      </c>
      <c r="B42" s="20">
        <v>2.555310519672878</v>
      </c>
      <c r="C42" s="21">
        <v>5</v>
      </c>
      <c r="D42" s="20">
        <f t="shared" si="0"/>
        <v>2.4275449936892342</v>
      </c>
      <c r="E42" s="21">
        <v>19.290598555301315</v>
      </c>
      <c r="F42" s="21">
        <f t="shared" si="1"/>
        <v>1.9592570342073294</v>
      </c>
      <c r="G42" s="21">
        <v>26</v>
      </c>
      <c r="H42" s="21">
        <f t="shared" si="7"/>
        <v>1.4498502053134237</v>
      </c>
      <c r="I42" s="21">
        <v>52</v>
      </c>
      <c r="J42" s="22">
        <f t="shared" si="2"/>
        <v>72.765419576500875</v>
      </c>
      <c r="K42" s="23">
        <f t="shared" si="8"/>
        <v>0.69592809855044335</v>
      </c>
      <c r="L42" s="23">
        <f t="shared" si="3"/>
        <v>3.0506437196731764E-2</v>
      </c>
      <c r="M42" s="23">
        <f t="shared" si="9"/>
        <v>0.8648422413087471</v>
      </c>
      <c r="N42" s="21">
        <v>103</v>
      </c>
      <c r="O42" s="21">
        <v>195</v>
      </c>
      <c r="P42" s="21">
        <f t="shared" si="5"/>
        <v>0.45681410694769714</v>
      </c>
      <c r="Q42" s="23">
        <f t="shared" si="6"/>
        <v>4.4350884169679335E-3</v>
      </c>
      <c r="R42" s="24"/>
    </row>
    <row r="43" spans="1:18" x14ac:dyDescent="0.25">
      <c r="A43" s="19">
        <v>2008</v>
      </c>
      <c r="B43" s="20">
        <v>3.0718263352574526</v>
      </c>
      <c r="C43" s="21">
        <v>5</v>
      </c>
      <c r="D43" s="20">
        <f t="shared" si="0"/>
        <v>2.9182350184945802</v>
      </c>
      <c r="E43" s="21">
        <v>18.143508597802366</v>
      </c>
      <c r="F43" s="21">
        <f t="shared" si="1"/>
        <v>2.3887647970099364</v>
      </c>
      <c r="G43" s="21">
        <v>26</v>
      </c>
      <c r="H43" s="21">
        <f t="shared" si="7"/>
        <v>1.7676859497873529</v>
      </c>
      <c r="I43" s="21">
        <v>52</v>
      </c>
      <c r="J43" s="22">
        <f t="shared" si="2"/>
        <v>72.378345541242425</v>
      </c>
      <c r="K43" s="23">
        <f t="shared" si="8"/>
        <v>0.84848925589792945</v>
      </c>
      <c r="L43" s="23">
        <f t="shared" si="3"/>
        <v>3.7194049573607869E-2</v>
      </c>
      <c r="M43" s="23">
        <f t="shared" si="9"/>
        <v>1.0544327083869962</v>
      </c>
      <c r="N43" s="21">
        <v>103</v>
      </c>
      <c r="O43" s="21">
        <v>195</v>
      </c>
      <c r="P43" s="21">
        <f t="shared" si="5"/>
        <v>0.55695676391723392</v>
      </c>
      <c r="Q43" s="23">
        <f t="shared" si="6"/>
        <v>5.4073472224974162E-3</v>
      </c>
      <c r="R43" s="24"/>
    </row>
    <row r="44" spans="1:18" x14ac:dyDescent="0.25">
      <c r="A44" s="19">
        <v>2009</v>
      </c>
      <c r="B44" s="20">
        <v>3.1529694951274916</v>
      </c>
      <c r="C44" s="21">
        <v>5</v>
      </c>
      <c r="D44" s="20">
        <f t="shared" si="0"/>
        <v>2.9953210203711169</v>
      </c>
      <c r="E44" s="21">
        <v>16.996418640303418</v>
      </c>
      <c r="F44" s="21">
        <f t="shared" si="1"/>
        <v>2.4862237201278337</v>
      </c>
      <c r="G44" s="21">
        <v>26</v>
      </c>
      <c r="H44" s="21">
        <f t="shared" si="7"/>
        <v>1.8398055528945969</v>
      </c>
      <c r="I44" s="21">
        <v>52</v>
      </c>
      <c r="J44" s="22">
        <f t="shared" si="2"/>
        <v>71.991271505983988</v>
      </c>
      <c r="K44" s="23">
        <f t="shared" si="8"/>
        <v>0.88310666538940652</v>
      </c>
      <c r="L44" s="23">
        <f t="shared" si="3"/>
        <v>3.8711525058165767E-2</v>
      </c>
      <c r="M44" s="23">
        <f t="shared" ref="M44:M49" si="10">+L44*28.3495</f>
        <v>1.0974523796364704</v>
      </c>
      <c r="N44" s="21">
        <v>103</v>
      </c>
      <c r="O44" s="21">
        <v>195</v>
      </c>
      <c r="P44" s="21">
        <f t="shared" si="5"/>
        <v>0.57967997488490486</v>
      </c>
      <c r="Q44" s="23">
        <f t="shared" si="6"/>
        <v>5.6279609212126682E-3</v>
      </c>
      <c r="R44" s="24"/>
    </row>
    <row r="45" spans="1:18" x14ac:dyDescent="0.25">
      <c r="A45" s="19">
        <v>2010</v>
      </c>
      <c r="B45" s="20">
        <v>3.7679441322666998</v>
      </c>
      <c r="C45" s="21">
        <v>5</v>
      </c>
      <c r="D45" s="20">
        <f t="shared" si="0"/>
        <v>3.5795469256533647</v>
      </c>
      <c r="E45" s="21">
        <v>15.849328682804469</v>
      </c>
      <c r="F45" s="21">
        <f t="shared" si="1"/>
        <v>3.0122127680513406</v>
      </c>
      <c r="G45" s="21">
        <v>26</v>
      </c>
      <c r="H45" s="21">
        <f t="shared" si="7"/>
        <v>2.229037448357992</v>
      </c>
      <c r="I45" s="21">
        <v>52</v>
      </c>
      <c r="J45" s="22">
        <f t="shared" si="2"/>
        <v>71.604197470725538</v>
      </c>
      <c r="K45" s="23">
        <f t="shared" si="8"/>
        <v>1.0699379752118363</v>
      </c>
      <c r="L45" s="23">
        <f t="shared" si="3"/>
        <v>4.6901390694217483E-2</v>
      </c>
      <c r="M45" s="23">
        <f t="shared" si="10"/>
        <v>1.3296309754857185</v>
      </c>
      <c r="N45" s="21">
        <v>103</v>
      </c>
      <c r="O45" s="21">
        <v>195</v>
      </c>
      <c r="P45" s="21">
        <f t="shared" si="5"/>
        <v>0.7023178998719436</v>
      </c>
      <c r="Q45" s="23">
        <f t="shared" si="6"/>
        <v>6.818620387106249E-3</v>
      </c>
      <c r="R45" s="24"/>
    </row>
    <row r="46" spans="1:18" x14ac:dyDescent="0.25">
      <c r="A46" s="31">
        <v>2011</v>
      </c>
      <c r="B46" s="26">
        <v>4.1292954538710029</v>
      </c>
      <c r="C46" s="32">
        <v>5</v>
      </c>
      <c r="D46" s="33">
        <f t="shared" si="0"/>
        <v>3.9228306811774529</v>
      </c>
      <c r="E46" s="27">
        <v>14.70223872530552</v>
      </c>
      <c r="F46" s="32">
        <f t="shared" si="1"/>
        <v>3.346086749641215</v>
      </c>
      <c r="G46" s="32">
        <v>26</v>
      </c>
      <c r="H46" s="27">
        <f t="shared" si="7"/>
        <v>2.4761041947344991</v>
      </c>
      <c r="I46" s="32">
        <v>52</v>
      </c>
      <c r="J46" s="34">
        <f t="shared" si="2"/>
        <v>71.217123435467101</v>
      </c>
      <c r="K46" s="29">
        <f t="shared" si="8"/>
        <v>1.1885300134725596</v>
      </c>
      <c r="L46" s="35">
        <f t="shared" si="3"/>
        <v>5.2099945796057409E-2</v>
      </c>
      <c r="M46" s="35">
        <f t="shared" si="10"/>
        <v>1.4770074133453295</v>
      </c>
      <c r="N46" s="32">
        <v>103</v>
      </c>
      <c r="O46" s="32">
        <v>195</v>
      </c>
      <c r="P46" s="32">
        <f t="shared" si="5"/>
        <v>0.78016289012599449</v>
      </c>
      <c r="Q46" s="35">
        <f t="shared" si="6"/>
        <v>7.57439699151451E-3</v>
      </c>
      <c r="R46" s="24"/>
    </row>
    <row r="47" spans="1:18" x14ac:dyDescent="0.25">
      <c r="A47" s="25">
        <v>2012</v>
      </c>
      <c r="B47" s="26">
        <v>4.1572978798542897</v>
      </c>
      <c r="C47" s="27">
        <v>5</v>
      </c>
      <c r="D47" s="26">
        <f t="shared" ref="D47:D52" si="11">+B47-B47*(C47/100)</f>
        <v>3.9494329858615753</v>
      </c>
      <c r="E47" s="27">
        <v>14.70223872530552</v>
      </c>
      <c r="F47" s="27">
        <f t="shared" ref="F47:F52" si="12">+(D47-D47*(E47)/100)</f>
        <v>3.3687779199842449</v>
      </c>
      <c r="G47" s="27">
        <v>26</v>
      </c>
      <c r="H47" s="27">
        <f t="shared" si="7"/>
        <v>2.4928956607883412</v>
      </c>
      <c r="I47" s="27">
        <v>52</v>
      </c>
      <c r="J47" s="28">
        <f t="shared" ref="J47:J52" si="13">100-(K47/B47*100)</f>
        <v>71.217123435467101</v>
      </c>
      <c r="K47" s="29">
        <f t="shared" si="8"/>
        <v>1.1965899171784038</v>
      </c>
      <c r="L47" s="29">
        <f t="shared" ref="L47:L52" si="14">+(K47/365)*16</f>
        <v>5.2453256643436877E-2</v>
      </c>
      <c r="M47" s="29">
        <f t="shared" si="10"/>
        <v>1.4870235992131138</v>
      </c>
      <c r="N47" s="27">
        <v>103</v>
      </c>
      <c r="O47" s="27">
        <v>195</v>
      </c>
      <c r="P47" s="27">
        <f t="shared" ref="P47:P52" si="15">+Q47*N47</f>
        <v>0.78545349086641392</v>
      </c>
      <c r="Q47" s="29">
        <f t="shared" ref="Q47:Q52" si="16">+M47/O47</f>
        <v>7.6257620472467372E-3</v>
      </c>
      <c r="R47" s="24"/>
    </row>
    <row r="48" spans="1:18" x14ac:dyDescent="0.25">
      <c r="A48" s="25">
        <v>2013</v>
      </c>
      <c r="B48" s="26">
        <v>4.4758008800621925</v>
      </c>
      <c r="C48" s="27">
        <v>5</v>
      </c>
      <c r="D48" s="26">
        <f t="shared" si="11"/>
        <v>4.2520108360590827</v>
      </c>
      <c r="E48" s="27">
        <v>14.70223872530552</v>
      </c>
      <c r="F48" s="27">
        <f t="shared" si="12"/>
        <v>3.6268700523158173</v>
      </c>
      <c r="G48" s="27">
        <v>26</v>
      </c>
      <c r="H48" s="27">
        <f t="shared" si="7"/>
        <v>2.683883838713705</v>
      </c>
      <c r="I48" s="27">
        <v>52</v>
      </c>
      <c r="J48" s="28">
        <f t="shared" si="13"/>
        <v>71.217123435467101</v>
      </c>
      <c r="K48" s="29">
        <f t="shared" si="8"/>
        <v>1.2882642425825783</v>
      </c>
      <c r="L48" s="29">
        <f t="shared" si="14"/>
        <v>5.6471857209099321E-2</v>
      </c>
      <c r="M48" s="29">
        <f t="shared" si="10"/>
        <v>1.6009489159493611</v>
      </c>
      <c r="N48" s="27">
        <v>103</v>
      </c>
      <c r="O48" s="27">
        <v>195</v>
      </c>
      <c r="P48" s="27">
        <f t="shared" si="15"/>
        <v>0.84562942739889335</v>
      </c>
      <c r="Q48" s="29">
        <f t="shared" si="16"/>
        <v>8.209994440765955E-3</v>
      </c>
      <c r="R48" s="24"/>
    </row>
    <row r="49" spans="1:18" x14ac:dyDescent="0.25">
      <c r="A49" s="25">
        <v>2014</v>
      </c>
      <c r="B49" s="26">
        <v>4.9844697546161614</v>
      </c>
      <c r="C49" s="27">
        <v>5</v>
      </c>
      <c r="D49" s="26">
        <f t="shared" si="11"/>
        <v>4.735246266885353</v>
      </c>
      <c r="E49" s="27">
        <v>14.70223872530552</v>
      </c>
      <c r="F49" s="27">
        <f t="shared" si="12"/>
        <v>4.0390590564967503</v>
      </c>
      <c r="G49" s="27">
        <v>26</v>
      </c>
      <c r="H49" s="27">
        <f t="shared" si="7"/>
        <v>2.9889037018075952</v>
      </c>
      <c r="I49" s="27">
        <v>52</v>
      </c>
      <c r="J49" s="28">
        <f t="shared" si="13"/>
        <v>71.217123435467101</v>
      </c>
      <c r="K49" s="29">
        <f t="shared" si="8"/>
        <v>1.4346737768676459</v>
      </c>
      <c r="L49" s="29">
        <f t="shared" si="14"/>
        <v>6.2889809396937904E-2</v>
      </c>
      <c r="M49" s="29">
        <f t="shared" si="10"/>
        <v>1.7828946514984911</v>
      </c>
      <c r="N49" s="27">
        <v>103</v>
      </c>
      <c r="O49" s="27">
        <v>195</v>
      </c>
      <c r="P49" s="27">
        <f t="shared" si="15"/>
        <v>0.94173409797099783</v>
      </c>
      <c r="Q49" s="29">
        <f t="shared" si="16"/>
        <v>9.1430494948640563E-3</v>
      </c>
      <c r="R49" s="24"/>
    </row>
    <row r="50" spans="1:18" x14ac:dyDescent="0.25">
      <c r="A50" s="31">
        <v>2015</v>
      </c>
      <c r="B50" s="33">
        <v>5.205712488296915</v>
      </c>
      <c r="C50" s="32">
        <v>5</v>
      </c>
      <c r="D50" s="33">
        <f t="shared" si="11"/>
        <v>4.9454268638820693</v>
      </c>
      <c r="E50" s="27">
        <v>14.70223872530552</v>
      </c>
      <c r="F50" s="32">
        <f t="shared" si="12"/>
        <v>4.2183384003687374</v>
      </c>
      <c r="G50" s="32">
        <v>26</v>
      </c>
      <c r="H50" s="27">
        <f t="shared" si="7"/>
        <v>3.1215704162728657</v>
      </c>
      <c r="I50" s="32">
        <v>52</v>
      </c>
      <c r="J50" s="34">
        <f t="shared" si="13"/>
        <v>71.217123435467101</v>
      </c>
      <c r="K50" s="29">
        <f t="shared" si="8"/>
        <v>1.4983537998109755</v>
      </c>
      <c r="L50" s="35">
        <f t="shared" si="14"/>
        <v>6.5681262457467415E-2</v>
      </c>
      <c r="M50" s="35">
        <f t="shared" ref="M50:M57" si="17">+L50*28.3495</f>
        <v>1.8620309500379724</v>
      </c>
      <c r="N50" s="32">
        <v>103</v>
      </c>
      <c r="O50" s="32">
        <v>195</v>
      </c>
      <c r="P50" s="32">
        <f t="shared" si="15"/>
        <v>0.98353429668672387</v>
      </c>
      <c r="Q50" s="35">
        <f t="shared" si="16"/>
        <v>9.5488766668613972E-3</v>
      </c>
      <c r="R50" s="24"/>
    </row>
    <row r="51" spans="1:18" x14ac:dyDescent="0.25">
      <c r="A51" s="36">
        <v>2016</v>
      </c>
      <c r="B51" s="37">
        <v>5.2690584950373083</v>
      </c>
      <c r="C51" s="38">
        <v>5</v>
      </c>
      <c r="D51" s="37">
        <f t="shared" si="11"/>
        <v>5.005605570285443</v>
      </c>
      <c r="E51" s="38">
        <v>14.70223872530552</v>
      </c>
      <c r="F51" s="38">
        <f t="shared" si="12"/>
        <v>4.2696694896948859</v>
      </c>
      <c r="G51" s="38">
        <v>26</v>
      </c>
      <c r="H51" s="21">
        <f t="shared" si="7"/>
        <v>3.1595554223742157</v>
      </c>
      <c r="I51" s="38">
        <v>52</v>
      </c>
      <c r="J51" s="39">
        <f t="shared" si="13"/>
        <v>71.217123435467101</v>
      </c>
      <c r="K51" s="23">
        <f t="shared" si="8"/>
        <v>1.5165866027396235</v>
      </c>
      <c r="L51" s="40">
        <f t="shared" si="14"/>
        <v>6.6480508613243769E-2</v>
      </c>
      <c r="M51" s="40">
        <f t="shared" si="17"/>
        <v>1.8846891789311542</v>
      </c>
      <c r="N51" s="38">
        <v>103</v>
      </c>
      <c r="O51" s="38">
        <v>195</v>
      </c>
      <c r="P51" s="38">
        <f t="shared" si="15"/>
        <v>0.99550248938414809</v>
      </c>
      <c r="Q51" s="40">
        <f t="shared" si="16"/>
        <v>9.6650727124674568E-3</v>
      </c>
      <c r="R51" s="24"/>
    </row>
    <row r="52" spans="1:18" x14ac:dyDescent="0.25">
      <c r="A52" s="36">
        <v>2017</v>
      </c>
      <c r="B52" s="37">
        <v>5.843266346807761</v>
      </c>
      <c r="C52" s="38">
        <v>5</v>
      </c>
      <c r="D52" s="37">
        <f t="shared" si="11"/>
        <v>5.5511030294673729</v>
      </c>
      <c r="E52" s="38">
        <v>14.70223872530552</v>
      </c>
      <c r="F52" s="38">
        <f t="shared" si="12"/>
        <v>4.7349666101874126</v>
      </c>
      <c r="G52" s="38">
        <v>26</v>
      </c>
      <c r="H52" s="21">
        <f t="shared" si="7"/>
        <v>3.5038752915386855</v>
      </c>
      <c r="I52" s="38">
        <v>52</v>
      </c>
      <c r="J52" s="39">
        <f t="shared" si="13"/>
        <v>71.217123435467101</v>
      </c>
      <c r="K52" s="23">
        <f t="shared" si="8"/>
        <v>1.6818601399385691</v>
      </c>
      <c r="L52" s="40">
        <f t="shared" si="14"/>
        <v>7.3725375997307135E-2</v>
      </c>
      <c r="M52" s="40">
        <f t="shared" si="17"/>
        <v>2.0900775468356585</v>
      </c>
      <c r="N52" s="38">
        <v>103</v>
      </c>
      <c r="O52" s="38">
        <v>195</v>
      </c>
      <c r="P52" s="38">
        <f t="shared" si="15"/>
        <v>1.1039896785849888</v>
      </c>
      <c r="Q52" s="40">
        <f t="shared" si="16"/>
        <v>1.0718346394029018E-2</v>
      </c>
      <c r="R52" s="24"/>
    </row>
    <row r="53" spans="1:18" x14ac:dyDescent="0.25">
      <c r="A53" s="41">
        <v>2018</v>
      </c>
      <c r="B53" s="42">
        <v>5.9088493657414309</v>
      </c>
      <c r="C53" s="43">
        <v>5</v>
      </c>
      <c r="D53" s="42">
        <f>+B53-B53*(C53/100)</f>
        <v>5.6134068974543592</v>
      </c>
      <c r="E53" s="43">
        <v>14.7022387253055</v>
      </c>
      <c r="F53" s="43">
        <f>+(D53-D53*(E53)/100)</f>
        <v>4.7881104147678544</v>
      </c>
      <c r="G53" s="43">
        <v>26</v>
      </c>
      <c r="H53" s="44">
        <f>F53-(F53*G53/100)</f>
        <v>3.5432017069282122</v>
      </c>
      <c r="I53" s="43">
        <v>52</v>
      </c>
      <c r="J53" s="45">
        <f>100-(K53/B53*100)</f>
        <v>71.217123435467087</v>
      </c>
      <c r="K53" s="46">
        <f>+H53-H53*(I53)/100</f>
        <v>1.7007368193255419</v>
      </c>
      <c r="L53" s="47">
        <f>+(K53/365)*16</f>
        <v>7.4552846874544304E-2</v>
      </c>
      <c r="M53" s="47">
        <f t="shared" si="17"/>
        <v>2.1135359324698935</v>
      </c>
      <c r="N53" s="43">
        <v>103</v>
      </c>
      <c r="O53" s="43">
        <v>195</v>
      </c>
      <c r="P53" s="43">
        <f>+Q53*N53</f>
        <v>1.1163805181764053</v>
      </c>
      <c r="Q53" s="47">
        <f>+M53/O53</f>
        <v>1.0838645807537916E-2</v>
      </c>
      <c r="R53" s="24"/>
    </row>
    <row r="54" spans="1:18" x14ac:dyDescent="0.25">
      <c r="A54" s="41">
        <v>2019</v>
      </c>
      <c r="B54" s="42">
        <v>6.7864471485676097</v>
      </c>
      <c r="C54" s="43">
        <v>5</v>
      </c>
      <c r="D54" s="42">
        <f>+B54-B54*(C54/100)</f>
        <v>6.4471247911392293</v>
      </c>
      <c r="E54" s="43">
        <v>14.7022387253055</v>
      </c>
      <c r="F54" s="43">
        <f>+(D54-D54*(E54)/100)</f>
        <v>5.4992531134275859</v>
      </c>
      <c r="G54" s="43">
        <v>26</v>
      </c>
      <c r="H54" s="44">
        <f t="shared" ref="H54:H57" si="18">F54-(F54*G54/100)</f>
        <v>4.0694473039364141</v>
      </c>
      <c r="I54" s="43">
        <v>52</v>
      </c>
      <c r="J54" s="45">
        <f>100-(K54/B54*100)</f>
        <v>71.217123435467087</v>
      </c>
      <c r="K54" s="46">
        <f>+H54-H54*(I54)/100</f>
        <v>1.9533347058894788</v>
      </c>
      <c r="L54" s="47">
        <f>+(K54/365)*16</f>
        <v>8.5625630943100439E-2</v>
      </c>
      <c r="M54" s="47">
        <f t="shared" si="17"/>
        <v>2.427443824421426</v>
      </c>
      <c r="N54" s="43">
        <v>103</v>
      </c>
      <c r="O54" s="43">
        <v>195</v>
      </c>
      <c r="P54" s="43">
        <f>+Q54*N54</f>
        <v>1.282188276489266</v>
      </c>
      <c r="Q54" s="47">
        <f>+M54/O54</f>
        <v>1.2448429868827826E-2</v>
      </c>
      <c r="R54" s="24"/>
    </row>
    <row r="55" spans="1:18" ht="13.2" customHeight="1" x14ac:dyDescent="0.25">
      <c r="A55" s="41">
        <v>2020</v>
      </c>
      <c r="B55" s="42">
        <v>6.7107392089241413</v>
      </c>
      <c r="C55" s="43">
        <v>5</v>
      </c>
      <c r="D55" s="42">
        <f t="shared" ref="D55:D57" si="19">+B55-B55*(C55/100)</f>
        <v>6.375202248477934</v>
      </c>
      <c r="E55" s="43">
        <v>14.7022387253055</v>
      </c>
      <c r="F55" s="43">
        <f>+(D55-D55*(E55)/100)</f>
        <v>5.4379047946856645</v>
      </c>
      <c r="G55" s="43">
        <v>26</v>
      </c>
      <c r="H55" s="44">
        <f t="shared" si="18"/>
        <v>4.0240495480673921</v>
      </c>
      <c r="I55" s="43">
        <v>52</v>
      </c>
      <c r="J55" s="45">
        <f>100-(K55/B55*100)</f>
        <v>71.217123435467087</v>
      </c>
      <c r="K55" s="46">
        <f>+H55-H55*(I55)/100</f>
        <v>1.9315437830723479</v>
      </c>
      <c r="L55" s="47">
        <f>+(K55/365)*16</f>
        <v>8.4670412408650864E-2</v>
      </c>
      <c r="M55" s="47">
        <f t="shared" si="17"/>
        <v>2.4003638565790477</v>
      </c>
      <c r="N55" s="43">
        <v>103</v>
      </c>
      <c r="O55" s="43">
        <v>195</v>
      </c>
      <c r="P55" s="43">
        <f>+Q55*N55</f>
        <v>1.2678844986032918</v>
      </c>
      <c r="Q55" s="47">
        <f>+M55/O55</f>
        <v>1.2309558238866911E-2</v>
      </c>
    </row>
    <row r="56" spans="1:18" ht="13.2" customHeight="1" x14ac:dyDescent="0.25">
      <c r="A56" s="25">
        <v>2021</v>
      </c>
      <c r="B56" s="26">
        <v>6.9742093143674211</v>
      </c>
      <c r="C56" s="32">
        <v>5</v>
      </c>
      <c r="D56" s="33">
        <f t="shared" si="19"/>
        <v>6.62549884864905</v>
      </c>
      <c r="E56" s="27">
        <v>14.7022387253055</v>
      </c>
      <c r="F56" s="27">
        <f t="shared" ref="F56:F57" si="20">+(D56-D56*(E56)/100)</f>
        <v>5.651402191178299</v>
      </c>
      <c r="G56" s="27">
        <v>26</v>
      </c>
      <c r="H56" s="27">
        <f t="shared" si="18"/>
        <v>4.1820376214719408</v>
      </c>
      <c r="I56" s="27">
        <v>52</v>
      </c>
      <c r="J56" s="34">
        <f t="shared" ref="J56:J57" si="21">100-(K56/B56*100)</f>
        <v>71.217123435467087</v>
      </c>
      <c r="K56" s="35">
        <f t="shared" ref="K56:K57" si="22">+H56-H56*(I56)/100</f>
        <v>2.0073780583065317</v>
      </c>
      <c r="L56" s="35">
        <f t="shared" ref="L56:L57" si="23">+(K56/365)*16</f>
        <v>8.7994654610697276E-2</v>
      </c>
      <c r="M56" s="35">
        <f t="shared" si="17"/>
        <v>2.4946044608859625</v>
      </c>
      <c r="N56" s="32">
        <v>103</v>
      </c>
      <c r="O56" s="32">
        <v>195</v>
      </c>
      <c r="P56" s="32">
        <f t="shared" ref="P56:P57" si="24">+Q56*N56</f>
        <v>1.3176628690833545</v>
      </c>
      <c r="Q56" s="35">
        <f t="shared" ref="Q56:Q57" si="25">+M56/O56</f>
        <v>1.2792843389158782E-2</v>
      </c>
    </row>
    <row r="57" spans="1:18" ht="13.8" customHeight="1" thickBot="1" x14ac:dyDescent="0.3">
      <c r="A57" s="138">
        <v>2022</v>
      </c>
      <c r="B57" s="139">
        <v>6.0068253246076715</v>
      </c>
      <c r="C57" s="32">
        <v>5</v>
      </c>
      <c r="D57" s="133">
        <f t="shared" si="19"/>
        <v>5.7064840583772876</v>
      </c>
      <c r="E57" s="140">
        <v>14.7022387253055</v>
      </c>
      <c r="F57" s="141">
        <f t="shared" si="20"/>
        <v>4.8675031492931566</v>
      </c>
      <c r="G57" s="140">
        <v>26</v>
      </c>
      <c r="H57" s="141">
        <f t="shared" si="18"/>
        <v>3.6019523304769359</v>
      </c>
      <c r="I57" s="140">
        <v>52</v>
      </c>
      <c r="J57" s="135">
        <f t="shared" si="21"/>
        <v>71.217123435467087</v>
      </c>
      <c r="K57" s="136">
        <f t="shared" si="22"/>
        <v>1.7289371186289293</v>
      </c>
      <c r="L57" s="136">
        <f t="shared" si="23"/>
        <v>7.5789024378254438E-2</v>
      </c>
      <c r="M57" s="136">
        <f t="shared" si="17"/>
        <v>2.1485809466113239</v>
      </c>
      <c r="N57" s="134">
        <v>103</v>
      </c>
      <c r="O57" s="134">
        <v>195</v>
      </c>
      <c r="P57" s="134">
        <f t="shared" si="24"/>
        <v>1.13489147436393</v>
      </c>
      <c r="Q57" s="136">
        <f t="shared" si="25"/>
        <v>1.101836382877602E-2</v>
      </c>
    </row>
    <row r="58" spans="1:18" ht="15" customHeight="1" thickTop="1" x14ac:dyDescent="0.25">
      <c r="A58" s="149" t="s">
        <v>195</v>
      </c>
      <c r="B58" s="48"/>
      <c r="C58" s="48"/>
    </row>
    <row r="59" spans="1:18" x14ac:dyDescent="0.25">
      <c r="A59" s="9"/>
    </row>
    <row r="60" spans="1:18" ht="15" customHeight="1" x14ac:dyDescent="0.25">
      <c r="A60" s="9" t="s">
        <v>97</v>
      </c>
    </row>
    <row r="61" spans="1:18" ht="15" customHeight="1" x14ac:dyDescent="0.25">
      <c r="A61" s="9" t="s">
        <v>102</v>
      </c>
    </row>
    <row r="62" spans="1:18" ht="15" customHeight="1" x14ac:dyDescent="0.25">
      <c r="A62" s="131" t="s">
        <v>197</v>
      </c>
    </row>
    <row r="63" spans="1:18" ht="15" customHeight="1" x14ac:dyDescent="0.25">
      <c r="A63" s="9" t="s">
        <v>99</v>
      </c>
    </row>
    <row r="64" spans="1:18" ht="15" customHeight="1" x14ac:dyDescent="0.25">
      <c r="A64" s="9" t="s">
        <v>100</v>
      </c>
    </row>
    <row r="65" spans="1:1" x14ac:dyDescent="0.25">
      <c r="A65" s="9"/>
    </row>
    <row r="66" spans="1:1" ht="15" customHeight="1" x14ac:dyDescent="0.25">
      <c r="A66" s="9" t="s">
        <v>192</v>
      </c>
    </row>
    <row r="67" spans="1:1" x14ac:dyDescent="0.25">
      <c r="A67" s="9"/>
    </row>
    <row r="68" spans="1:1" x14ac:dyDescent="0.25">
      <c r="A68" s="9"/>
    </row>
    <row r="69" spans="1:1" x14ac:dyDescent="0.25">
      <c r="A69" s="9"/>
    </row>
    <row r="70" spans="1:1" x14ac:dyDescent="0.25">
      <c r="A70" s="9"/>
    </row>
    <row r="71" spans="1:1" x14ac:dyDescent="0.25">
      <c r="A71"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136</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5.7091822317009155</v>
      </c>
      <c r="C5" s="21">
        <f>(1-1/1.25)*100</f>
        <v>19.999999999999996</v>
      </c>
      <c r="D5" s="70">
        <f t="shared" ref="D5:D56" si="0">B5*(100-C5)/100</f>
        <v>4.5673457853607324</v>
      </c>
      <c r="E5" s="21">
        <v>6</v>
      </c>
      <c r="F5" s="20">
        <f t="shared" ref="F5:F46" si="1">+(D5-D5*(E5)/100)</f>
        <v>4.2933050382390885</v>
      </c>
      <c r="G5" s="21">
        <v>0</v>
      </c>
      <c r="H5" s="20">
        <f>F5-(F5*G5/100)</f>
        <v>4.2933050382390885</v>
      </c>
      <c r="I5" s="21">
        <v>8</v>
      </c>
      <c r="J5" s="22">
        <f t="shared" ref="J5:J46" si="2">100-(K5/B5*100)</f>
        <v>30.816000000000003</v>
      </c>
      <c r="K5" s="20">
        <f>+H5-H5*I5/100</f>
        <v>3.9498406351799615</v>
      </c>
      <c r="L5" s="23">
        <f t="shared" ref="L5:L46" si="3">+(K5/365)*16</f>
        <v>0.17314369907638189</v>
      </c>
      <c r="M5" s="23">
        <f t="shared" ref="M5:M37" si="4">+L5*28.3495</f>
        <v>4.9085372969658883</v>
      </c>
      <c r="N5" s="21">
        <v>102</v>
      </c>
      <c r="O5" s="21">
        <v>158.6</v>
      </c>
      <c r="P5" s="21">
        <f t="shared" ref="P5:P46" si="5">+Q5*N5</f>
        <v>3.1568146550474188</v>
      </c>
      <c r="Q5" s="23">
        <f t="shared" ref="Q5:Q46" si="6">+M5/O5</f>
        <v>3.0949163284778616E-2</v>
      </c>
      <c r="R5" s="24"/>
    </row>
    <row r="6" spans="1:22" x14ac:dyDescent="0.25">
      <c r="A6" s="25">
        <v>1971</v>
      </c>
      <c r="B6" s="76">
        <v>5.3276290406168574</v>
      </c>
      <c r="C6" s="27">
        <f t="shared" ref="C6:C56" si="7">(1-1/1.25)*100</f>
        <v>19.999999999999996</v>
      </c>
      <c r="D6" s="76">
        <f t="shared" si="0"/>
        <v>4.2621032324934855</v>
      </c>
      <c r="E6" s="27">
        <v>6</v>
      </c>
      <c r="F6" s="26">
        <f t="shared" si="1"/>
        <v>4.0063770385438762</v>
      </c>
      <c r="G6" s="27">
        <v>0</v>
      </c>
      <c r="H6" s="26">
        <f t="shared" ref="H6:H51" si="8">F6-(F6*G6/100)</f>
        <v>4.0063770385438762</v>
      </c>
      <c r="I6" s="27">
        <v>8</v>
      </c>
      <c r="J6" s="28">
        <f t="shared" si="2"/>
        <v>30.816000000000017</v>
      </c>
      <c r="K6" s="26">
        <f t="shared" ref="K6:K51" si="9">+H6-H6*I6/100</f>
        <v>3.6858668754603663</v>
      </c>
      <c r="L6" s="29">
        <f t="shared" si="3"/>
        <v>0.16157224659552291</v>
      </c>
      <c r="M6" s="29">
        <f t="shared" si="4"/>
        <v>4.5804924048597764</v>
      </c>
      <c r="N6" s="27">
        <v>102</v>
      </c>
      <c r="O6" s="27">
        <v>158.6</v>
      </c>
      <c r="P6" s="27">
        <f t="shared" si="5"/>
        <v>2.9458400081695917</v>
      </c>
      <c r="Q6" s="29">
        <f t="shared" si="6"/>
        <v>2.8880784393819525E-2</v>
      </c>
      <c r="R6" s="24"/>
    </row>
    <row r="7" spans="1:22" x14ac:dyDescent="0.25">
      <c r="A7" s="25">
        <v>1972</v>
      </c>
      <c r="B7" s="76">
        <v>4.7129748476667768</v>
      </c>
      <c r="C7" s="27">
        <f t="shared" si="7"/>
        <v>19.999999999999996</v>
      </c>
      <c r="D7" s="76">
        <f t="shared" si="0"/>
        <v>3.7703798781334217</v>
      </c>
      <c r="E7" s="27">
        <v>6</v>
      </c>
      <c r="F7" s="26">
        <f t="shared" si="1"/>
        <v>3.5441570854454163</v>
      </c>
      <c r="G7" s="27">
        <v>0</v>
      </c>
      <c r="H7" s="26">
        <f t="shared" si="8"/>
        <v>3.5441570854454163</v>
      </c>
      <c r="I7" s="27">
        <v>8</v>
      </c>
      <c r="J7" s="28">
        <f t="shared" si="2"/>
        <v>30.816000000000003</v>
      </c>
      <c r="K7" s="26">
        <f t="shared" si="9"/>
        <v>3.2606245186097831</v>
      </c>
      <c r="L7" s="29">
        <f t="shared" si="3"/>
        <v>0.14293148574727815</v>
      </c>
      <c r="M7" s="29">
        <f t="shared" si="4"/>
        <v>4.0520361551924617</v>
      </c>
      <c r="N7" s="27">
        <v>102</v>
      </c>
      <c r="O7" s="27">
        <v>158.6</v>
      </c>
      <c r="P7" s="27">
        <f t="shared" si="5"/>
        <v>2.6059753330998179</v>
      </c>
      <c r="Q7" s="29">
        <f t="shared" si="6"/>
        <v>2.5548777775488411E-2</v>
      </c>
      <c r="R7" s="24"/>
    </row>
    <row r="8" spans="1:22" x14ac:dyDescent="0.25">
      <c r="A8" s="25">
        <v>1973</v>
      </c>
      <c r="B8" s="76">
        <v>6.0217598762945235</v>
      </c>
      <c r="C8" s="27">
        <f t="shared" si="7"/>
        <v>19.999999999999996</v>
      </c>
      <c r="D8" s="76">
        <f t="shared" si="0"/>
        <v>4.8174079010356188</v>
      </c>
      <c r="E8" s="27">
        <v>6</v>
      </c>
      <c r="F8" s="26">
        <f t="shared" si="1"/>
        <v>4.528363426973482</v>
      </c>
      <c r="G8" s="27">
        <v>0</v>
      </c>
      <c r="H8" s="26">
        <f t="shared" si="8"/>
        <v>4.528363426973482</v>
      </c>
      <c r="I8" s="27">
        <v>8</v>
      </c>
      <c r="J8" s="28">
        <f t="shared" si="2"/>
        <v>30.815999999999988</v>
      </c>
      <c r="K8" s="26">
        <f t="shared" si="9"/>
        <v>4.1660943528156036</v>
      </c>
      <c r="L8" s="29">
        <f t="shared" si="3"/>
        <v>0.18262331409602645</v>
      </c>
      <c r="M8" s="29">
        <f t="shared" si="4"/>
        <v>5.1772796429653019</v>
      </c>
      <c r="N8" s="27">
        <v>102</v>
      </c>
      <c r="O8" s="27">
        <v>158.6</v>
      </c>
      <c r="P8" s="27">
        <f t="shared" si="5"/>
        <v>3.3296502117431324</v>
      </c>
      <c r="Q8" s="29">
        <f t="shared" si="6"/>
        <v>3.2643629526893453E-2</v>
      </c>
      <c r="R8" s="24"/>
    </row>
    <row r="9" spans="1:22" x14ac:dyDescent="0.25">
      <c r="A9" s="25">
        <v>1974</v>
      </c>
      <c r="B9" s="76">
        <v>5.8087404840512455</v>
      </c>
      <c r="C9" s="27">
        <f t="shared" si="7"/>
        <v>19.999999999999996</v>
      </c>
      <c r="D9" s="76">
        <f t="shared" si="0"/>
        <v>4.6469923872409966</v>
      </c>
      <c r="E9" s="27">
        <v>6</v>
      </c>
      <c r="F9" s="26">
        <f t="shared" si="1"/>
        <v>4.368172844006537</v>
      </c>
      <c r="G9" s="27">
        <v>0</v>
      </c>
      <c r="H9" s="26">
        <f t="shared" si="8"/>
        <v>4.368172844006537</v>
      </c>
      <c r="I9" s="27">
        <v>8</v>
      </c>
      <c r="J9" s="28">
        <f t="shared" si="2"/>
        <v>30.815999999999988</v>
      </c>
      <c r="K9" s="26">
        <f t="shared" si="9"/>
        <v>4.0187190164860143</v>
      </c>
      <c r="L9" s="29">
        <f t="shared" si="3"/>
        <v>0.17616302538020884</v>
      </c>
      <c r="M9" s="29">
        <f t="shared" si="4"/>
        <v>4.9941336880162304</v>
      </c>
      <c r="N9" s="27">
        <v>102</v>
      </c>
      <c r="O9" s="27">
        <v>158.6</v>
      </c>
      <c r="P9" s="27">
        <f t="shared" si="5"/>
        <v>3.2118640364291013</v>
      </c>
      <c r="Q9" s="29">
        <f t="shared" si="6"/>
        <v>3.1488863102246092E-2</v>
      </c>
      <c r="R9" s="24"/>
    </row>
    <row r="10" spans="1:22" x14ac:dyDescent="0.25">
      <c r="A10" s="25">
        <v>1975</v>
      </c>
      <c r="B10" s="76">
        <v>4.8019196916684885</v>
      </c>
      <c r="C10" s="27">
        <f t="shared" si="7"/>
        <v>19.999999999999996</v>
      </c>
      <c r="D10" s="76">
        <f t="shared" si="0"/>
        <v>3.8415357533347905</v>
      </c>
      <c r="E10" s="27">
        <v>6</v>
      </c>
      <c r="F10" s="26">
        <f t="shared" si="1"/>
        <v>3.611043608134703</v>
      </c>
      <c r="G10" s="27">
        <v>0</v>
      </c>
      <c r="H10" s="26">
        <f t="shared" si="8"/>
        <v>3.611043608134703</v>
      </c>
      <c r="I10" s="27">
        <v>8</v>
      </c>
      <c r="J10" s="28">
        <f t="shared" si="2"/>
        <v>30.816000000000003</v>
      </c>
      <c r="K10" s="26">
        <f t="shared" si="9"/>
        <v>3.322160119483927</v>
      </c>
      <c r="L10" s="29">
        <f t="shared" si="3"/>
        <v>0.14562893674450092</v>
      </c>
      <c r="M10" s="29">
        <f t="shared" si="4"/>
        <v>4.1285075422382285</v>
      </c>
      <c r="N10" s="27">
        <v>102</v>
      </c>
      <c r="O10" s="27">
        <v>158.6</v>
      </c>
      <c r="P10" s="27">
        <f t="shared" si="5"/>
        <v>2.6551561747055441</v>
      </c>
      <c r="Q10" s="29">
        <f t="shared" si="6"/>
        <v>2.6030942889270041E-2</v>
      </c>
      <c r="R10" s="24"/>
    </row>
    <row r="11" spans="1:22" x14ac:dyDescent="0.25">
      <c r="A11" s="19">
        <v>1976</v>
      </c>
      <c r="B11" s="70">
        <v>4.3018486031460874</v>
      </c>
      <c r="C11" s="21">
        <f t="shared" si="7"/>
        <v>19.999999999999996</v>
      </c>
      <c r="D11" s="70">
        <f t="shared" si="0"/>
        <v>3.4414788825168698</v>
      </c>
      <c r="E11" s="21">
        <v>6</v>
      </c>
      <c r="F11" s="20">
        <f t="shared" si="1"/>
        <v>3.2349901495658577</v>
      </c>
      <c r="G11" s="21">
        <v>0</v>
      </c>
      <c r="H11" s="20">
        <f t="shared" si="8"/>
        <v>3.2349901495658577</v>
      </c>
      <c r="I11" s="21">
        <v>8</v>
      </c>
      <c r="J11" s="22">
        <f t="shared" si="2"/>
        <v>30.816000000000003</v>
      </c>
      <c r="K11" s="20">
        <f t="shared" si="9"/>
        <v>2.9761909376005891</v>
      </c>
      <c r="L11" s="23">
        <f t="shared" si="3"/>
        <v>0.13046316438797104</v>
      </c>
      <c r="M11" s="23">
        <f t="shared" si="4"/>
        <v>3.6985654788167848</v>
      </c>
      <c r="N11" s="21">
        <v>102</v>
      </c>
      <c r="O11" s="21">
        <v>158.6</v>
      </c>
      <c r="P11" s="21">
        <f t="shared" si="5"/>
        <v>2.3786486685959147</v>
      </c>
      <c r="Q11" s="23">
        <f t="shared" si="6"/>
        <v>2.3320084986234457E-2</v>
      </c>
      <c r="R11" s="24"/>
    </row>
    <row r="12" spans="1:22" x14ac:dyDescent="0.25">
      <c r="A12" s="19">
        <v>1977</v>
      </c>
      <c r="B12" s="70">
        <v>4.9359600315267436</v>
      </c>
      <c r="C12" s="21">
        <f t="shared" si="7"/>
        <v>19.999999999999996</v>
      </c>
      <c r="D12" s="70">
        <f t="shared" si="0"/>
        <v>3.948768025221395</v>
      </c>
      <c r="E12" s="21">
        <v>6</v>
      </c>
      <c r="F12" s="20">
        <f t="shared" si="1"/>
        <v>3.7118419437081114</v>
      </c>
      <c r="G12" s="21">
        <v>0</v>
      </c>
      <c r="H12" s="20">
        <f t="shared" si="8"/>
        <v>3.7118419437081114</v>
      </c>
      <c r="I12" s="21">
        <v>8</v>
      </c>
      <c r="J12" s="22">
        <f t="shared" si="2"/>
        <v>30.816000000000003</v>
      </c>
      <c r="K12" s="20">
        <f t="shared" si="9"/>
        <v>3.4148945882114625</v>
      </c>
      <c r="L12" s="23">
        <f t="shared" si="3"/>
        <v>0.1496940093462559</v>
      </c>
      <c r="M12" s="23">
        <f t="shared" si="4"/>
        <v>4.2437503179616813</v>
      </c>
      <c r="N12" s="21">
        <v>102</v>
      </c>
      <c r="O12" s="21">
        <v>158.6</v>
      </c>
      <c r="P12" s="21">
        <f t="shared" si="5"/>
        <v>2.7292719573271849</v>
      </c>
      <c r="Q12" s="23">
        <f t="shared" si="6"/>
        <v>2.6757568209090046E-2</v>
      </c>
      <c r="R12" s="24"/>
    </row>
    <row r="13" spans="1:22" x14ac:dyDescent="0.25">
      <c r="A13" s="19">
        <v>1978</v>
      </c>
      <c r="B13" s="70">
        <v>5.5689130191848371</v>
      </c>
      <c r="C13" s="21">
        <f t="shared" si="7"/>
        <v>19.999999999999996</v>
      </c>
      <c r="D13" s="70">
        <f t="shared" si="0"/>
        <v>4.4551304153478695</v>
      </c>
      <c r="E13" s="21">
        <v>6</v>
      </c>
      <c r="F13" s="20">
        <f t="shared" si="1"/>
        <v>4.1878225904269977</v>
      </c>
      <c r="G13" s="21">
        <v>0</v>
      </c>
      <c r="H13" s="20">
        <f t="shared" si="8"/>
        <v>4.1878225904269977</v>
      </c>
      <c r="I13" s="21">
        <v>8</v>
      </c>
      <c r="J13" s="22">
        <f t="shared" si="2"/>
        <v>30.816000000000003</v>
      </c>
      <c r="K13" s="20">
        <f t="shared" si="9"/>
        <v>3.8527967831928378</v>
      </c>
      <c r="L13" s="23">
        <f t="shared" si="3"/>
        <v>0.16888972200297372</v>
      </c>
      <c r="M13" s="23">
        <f t="shared" si="4"/>
        <v>4.787939173923303</v>
      </c>
      <c r="N13" s="21">
        <v>102</v>
      </c>
      <c r="O13" s="21">
        <v>158.6</v>
      </c>
      <c r="P13" s="21">
        <f t="shared" si="5"/>
        <v>3.0792547020187699</v>
      </c>
      <c r="Q13" s="23">
        <f t="shared" si="6"/>
        <v>3.0188771588419313E-2</v>
      </c>
      <c r="R13" s="24"/>
    </row>
    <row r="14" spans="1:22" x14ac:dyDescent="0.25">
      <c r="A14" s="19">
        <v>1979</v>
      </c>
      <c r="B14" s="70">
        <v>5.9848957128179938</v>
      </c>
      <c r="C14" s="21">
        <f t="shared" si="7"/>
        <v>19.999999999999996</v>
      </c>
      <c r="D14" s="70">
        <f t="shared" si="0"/>
        <v>4.7879165702543949</v>
      </c>
      <c r="E14" s="21">
        <v>6</v>
      </c>
      <c r="F14" s="20">
        <f t="shared" si="1"/>
        <v>4.500641576039131</v>
      </c>
      <c r="G14" s="21">
        <v>0</v>
      </c>
      <c r="H14" s="20">
        <f t="shared" si="8"/>
        <v>4.500641576039131</v>
      </c>
      <c r="I14" s="21">
        <v>8</v>
      </c>
      <c r="J14" s="22">
        <f t="shared" si="2"/>
        <v>30.816000000000017</v>
      </c>
      <c r="K14" s="20">
        <f t="shared" si="9"/>
        <v>4.1405902499560003</v>
      </c>
      <c r="L14" s="23">
        <f t="shared" si="3"/>
        <v>0.18150532602546851</v>
      </c>
      <c r="M14" s="23">
        <f t="shared" si="4"/>
        <v>5.1455852401590194</v>
      </c>
      <c r="N14" s="21">
        <v>102</v>
      </c>
      <c r="O14" s="21">
        <v>158.6</v>
      </c>
      <c r="P14" s="21">
        <f t="shared" si="5"/>
        <v>3.3092666739988652</v>
      </c>
      <c r="Q14" s="23">
        <f t="shared" si="6"/>
        <v>3.2443790921557504E-2</v>
      </c>
      <c r="R14" s="24"/>
    </row>
    <row r="15" spans="1:22" x14ac:dyDescent="0.25">
      <c r="A15" s="19">
        <v>1980</v>
      </c>
      <c r="B15" s="70">
        <v>5.3288027321583922</v>
      </c>
      <c r="C15" s="21">
        <f t="shared" si="7"/>
        <v>19.999999999999996</v>
      </c>
      <c r="D15" s="70">
        <f t="shared" si="0"/>
        <v>4.2630421857267145</v>
      </c>
      <c r="E15" s="21">
        <v>6</v>
      </c>
      <c r="F15" s="20">
        <f t="shared" si="1"/>
        <v>4.0072596545831116</v>
      </c>
      <c r="G15" s="21">
        <v>0</v>
      </c>
      <c r="H15" s="20">
        <f t="shared" si="8"/>
        <v>4.0072596545831116</v>
      </c>
      <c r="I15" s="21">
        <v>8</v>
      </c>
      <c r="J15" s="22">
        <f t="shared" si="2"/>
        <v>30.815999999999988</v>
      </c>
      <c r="K15" s="20">
        <f t="shared" si="9"/>
        <v>3.6866788822164627</v>
      </c>
      <c r="L15" s="23">
        <f t="shared" si="3"/>
        <v>0.1616078414122285</v>
      </c>
      <c r="M15" s="23">
        <f t="shared" si="4"/>
        <v>4.581501500115972</v>
      </c>
      <c r="N15" s="21">
        <v>102</v>
      </c>
      <c r="O15" s="21">
        <v>158.6</v>
      </c>
      <c r="P15" s="21">
        <f t="shared" si="5"/>
        <v>2.9464889849421763</v>
      </c>
      <c r="Q15" s="23">
        <f t="shared" si="6"/>
        <v>2.8887146911197807E-2</v>
      </c>
      <c r="R15" s="24"/>
    </row>
    <row r="16" spans="1:22" x14ac:dyDescent="0.25">
      <c r="A16" s="25">
        <v>1981</v>
      </c>
      <c r="B16" s="76">
        <v>4.3929218518631759</v>
      </c>
      <c r="C16" s="27">
        <f t="shared" si="7"/>
        <v>19.999999999999996</v>
      </c>
      <c r="D16" s="76">
        <f t="shared" si="0"/>
        <v>3.5143374814905406</v>
      </c>
      <c r="E16" s="27">
        <v>6</v>
      </c>
      <c r="F16" s="26">
        <f t="shared" si="1"/>
        <v>3.3034772326011081</v>
      </c>
      <c r="G16" s="27">
        <v>0</v>
      </c>
      <c r="H16" s="26">
        <f t="shared" si="8"/>
        <v>3.3034772326011081</v>
      </c>
      <c r="I16" s="27">
        <v>8</v>
      </c>
      <c r="J16" s="28">
        <f t="shared" si="2"/>
        <v>30.816000000000017</v>
      </c>
      <c r="K16" s="26">
        <f t="shared" si="9"/>
        <v>3.0391990539930194</v>
      </c>
      <c r="L16" s="29">
        <f t="shared" si="3"/>
        <v>0.1332251640106529</v>
      </c>
      <c r="M16" s="29">
        <f t="shared" si="4"/>
        <v>3.7768667871200043</v>
      </c>
      <c r="N16" s="27">
        <v>102</v>
      </c>
      <c r="O16" s="27">
        <v>158.6</v>
      </c>
      <c r="P16" s="27">
        <f t="shared" si="5"/>
        <v>2.4290063826370774</v>
      </c>
      <c r="Q16" s="29">
        <f t="shared" si="6"/>
        <v>2.3813788065069386E-2</v>
      </c>
      <c r="R16" s="24"/>
    </row>
    <row r="17" spans="1:18" x14ac:dyDescent="0.25">
      <c r="A17" s="25">
        <v>1982</v>
      </c>
      <c r="B17" s="76">
        <v>5.416784101281813</v>
      </c>
      <c r="C17" s="27">
        <f t="shared" si="7"/>
        <v>19.999999999999996</v>
      </c>
      <c r="D17" s="76">
        <f t="shared" si="0"/>
        <v>4.3334272810254504</v>
      </c>
      <c r="E17" s="27">
        <v>6</v>
      </c>
      <c r="F17" s="26">
        <f t="shared" si="1"/>
        <v>4.0734216441639237</v>
      </c>
      <c r="G17" s="27">
        <v>0</v>
      </c>
      <c r="H17" s="26">
        <f t="shared" si="8"/>
        <v>4.0734216441639237</v>
      </c>
      <c r="I17" s="27">
        <v>8</v>
      </c>
      <c r="J17" s="28">
        <f t="shared" si="2"/>
        <v>30.815999999999988</v>
      </c>
      <c r="K17" s="26">
        <f t="shared" si="9"/>
        <v>3.74754791263081</v>
      </c>
      <c r="L17" s="29">
        <f t="shared" si="3"/>
        <v>0.16427607288244647</v>
      </c>
      <c r="M17" s="29">
        <f t="shared" si="4"/>
        <v>4.6571445281809165</v>
      </c>
      <c r="N17" s="27">
        <v>102</v>
      </c>
      <c r="O17" s="27">
        <v>158.6</v>
      </c>
      <c r="P17" s="27">
        <f t="shared" si="5"/>
        <v>2.9951370862197573</v>
      </c>
      <c r="Q17" s="29">
        <f t="shared" si="6"/>
        <v>2.9364089080585857E-2</v>
      </c>
      <c r="R17" s="24"/>
    </row>
    <row r="18" spans="1:18" x14ac:dyDescent="0.25">
      <c r="A18" s="25">
        <v>1983</v>
      </c>
      <c r="B18" s="76">
        <v>5.1798819496232671</v>
      </c>
      <c r="C18" s="27">
        <f t="shared" si="7"/>
        <v>19.999999999999996</v>
      </c>
      <c r="D18" s="76">
        <f t="shared" si="0"/>
        <v>4.143905559698613</v>
      </c>
      <c r="E18" s="27">
        <v>6</v>
      </c>
      <c r="F18" s="26">
        <f t="shared" si="1"/>
        <v>3.8952712261166962</v>
      </c>
      <c r="G18" s="27">
        <v>0</v>
      </c>
      <c r="H18" s="26">
        <f t="shared" si="8"/>
        <v>3.8952712261166962</v>
      </c>
      <c r="I18" s="27">
        <v>8</v>
      </c>
      <c r="J18" s="28">
        <f t="shared" si="2"/>
        <v>30.816000000000017</v>
      </c>
      <c r="K18" s="26">
        <f t="shared" si="9"/>
        <v>3.5836495280273604</v>
      </c>
      <c r="L18" s="29">
        <f t="shared" si="3"/>
        <v>0.15709148616010346</v>
      </c>
      <c r="M18" s="29">
        <f t="shared" si="4"/>
        <v>4.4534650868958527</v>
      </c>
      <c r="N18" s="27">
        <v>102</v>
      </c>
      <c r="O18" s="27">
        <v>158.6</v>
      </c>
      <c r="P18" s="27">
        <f t="shared" si="5"/>
        <v>2.8641452639557188</v>
      </c>
      <c r="Q18" s="29">
        <f t="shared" si="6"/>
        <v>2.8079855528977633E-2</v>
      </c>
      <c r="R18" s="24"/>
    </row>
    <row r="19" spans="1:18" x14ac:dyDescent="0.25">
      <c r="A19" s="25">
        <v>1984</v>
      </c>
      <c r="B19" s="76">
        <v>5.0518570427172502</v>
      </c>
      <c r="C19" s="27">
        <f t="shared" si="7"/>
        <v>19.999999999999996</v>
      </c>
      <c r="D19" s="76">
        <f t="shared" si="0"/>
        <v>4.0414856341738004</v>
      </c>
      <c r="E19" s="27">
        <v>6</v>
      </c>
      <c r="F19" s="26">
        <f t="shared" si="1"/>
        <v>3.7989964961233724</v>
      </c>
      <c r="G19" s="27">
        <v>0</v>
      </c>
      <c r="H19" s="26">
        <f t="shared" si="8"/>
        <v>3.7989964961233724</v>
      </c>
      <c r="I19" s="27">
        <v>8</v>
      </c>
      <c r="J19" s="28">
        <f t="shared" si="2"/>
        <v>30.816000000000003</v>
      </c>
      <c r="K19" s="26">
        <f t="shared" si="9"/>
        <v>3.4950767764335025</v>
      </c>
      <c r="L19" s="29">
        <f t="shared" si="3"/>
        <v>0.15320884499434531</v>
      </c>
      <c r="M19" s="29">
        <f t="shared" si="4"/>
        <v>4.3433941511671925</v>
      </c>
      <c r="N19" s="27">
        <v>102</v>
      </c>
      <c r="O19" s="27">
        <v>158.6</v>
      </c>
      <c r="P19" s="27">
        <f t="shared" si="5"/>
        <v>2.7933556331592286</v>
      </c>
      <c r="Q19" s="29">
        <f t="shared" si="6"/>
        <v>2.7385839540776752E-2</v>
      </c>
      <c r="R19" s="24"/>
    </row>
    <row r="20" spans="1:18" x14ac:dyDescent="0.25">
      <c r="A20" s="25">
        <v>1985</v>
      </c>
      <c r="B20" s="76">
        <v>5.3128763770276421</v>
      </c>
      <c r="C20" s="27">
        <f t="shared" si="7"/>
        <v>19.999999999999996</v>
      </c>
      <c r="D20" s="76">
        <f t="shared" si="0"/>
        <v>4.2503011016221137</v>
      </c>
      <c r="E20" s="27">
        <v>6</v>
      </c>
      <c r="F20" s="26">
        <f t="shared" si="1"/>
        <v>3.9952830355247868</v>
      </c>
      <c r="G20" s="27">
        <v>0</v>
      </c>
      <c r="H20" s="26">
        <f t="shared" si="8"/>
        <v>3.9952830355247868</v>
      </c>
      <c r="I20" s="27">
        <v>8</v>
      </c>
      <c r="J20" s="28">
        <f t="shared" si="2"/>
        <v>30.816000000000003</v>
      </c>
      <c r="K20" s="26">
        <f t="shared" si="9"/>
        <v>3.6756603926828038</v>
      </c>
      <c r="L20" s="29">
        <f t="shared" si="3"/>
        <v>0.16112483913130099</v>
      </c>
      <c r="M20" s="29">
        <f t="shared" si="4"/>
        <v>4.5678086269528171</v>
      </c>
      <c r="N20" s="27">
        <v>102</v>
      </c>
      <c r="O20" s="27">
        <v>158.6</v>
      </c>
      <c r="P20" s="27">
        <f t="shared" si="5"/>
        <v>2.9376827235131611</v>
      </c>
      <c r="Q20" s="29">
        <f t="shared" si="6"/>
        <v>2.8800811014834914E-2</v>
      </c>
      <c r="R20" s="24"/>
    </row>
    <row r="21" spans="1:18" x14ac:dyDescent="0.25">
      <c r="A21" s="19">
        <v>1986</v>
      </c>
      <c r="B21" s="70">
        <v>4.9563936176649781</v>
      </c>
      <c r="C21" s="21">
        <f t="shared" si="7"/>
        <v>19.999999999999996</v>
      </c>
      <c r="D21" s="70">
        <f t="shared" si="0"/>
        <v>3.9651148941319825</v>
      </c>
      <c r="E21" s="21">
        <v>6</v>
      </c>
      <c r="F21" s="20">
        <f t="shared" si="1"/>
        <v>3.7272080004840635</v>
      </c>
      <c r="G21" s="21">
        <v>0</v>
      </c>
      <c r="H21" s="20">
        <f t="shared" si="8"/>
        <v>3.7272080004840635</v>
      </c>
      <c r="I21" s="21">
        <v>8</v>
      </c>
      <c r="J21" s="22">
        <f t="shared" si="2"/>
        <v>30.816000000000003</v>
      </c>
      <c r="K21" s="20">
        <f t="shared" si="9"/>
        <v>3.4290313604453386</v>
      </c>
      <c r="L21" s="23">
        <f t="shared" si="3"/>
        <v>0.15031370347157649</v>
      </c>
      <c r="M21" s="23">
        <f t="shared" si="4"/>
        <v>4.2613183365674576</v>
      </c>
      <c r="N21" s="21">
        <v>102</v>
      </c>
      <c r="O21" s="21">
        <v>158.6</v>
      </c>
      <c r="P21" s="21">
        <f t="shared" si="5"/>
        <v>2.74057043083153</v>
      </c>
      <c r="Q21" s="23">
        <f t="shared" si="6"/>
        <v>2.6868337557171863E-2</v>
      </c>
      <c r="R21" s="24"/>
    </row>
    <row r="22" spans="1:18" x14ac:dyDescent="0.25">
      <c r="A22" s="19">
        <v>1987</v>
      </c>
      <c r="B22" s="70">
        <v>5.4308525016130105</v>
      </c>
      <c r="C22" s="21">
        <f t="shared" si="7"/>
        <v>19.999999999999996</v>
      </c>
      <c r="D22" s="70">
        <f t="shared" si="0"/>
        <v>4.3446820012904084</v>
      </c>
      <c r="E22" s="21">
        <v>6</v>
      </c>
      <c r="F22" s="20">
        <f t="shared" si="1"/>
        <v>4.0840010812129837</v>
      </c>
      <c r="G22" s="21">
        <v>0</v>
      </c>
      <c r="H22" s="20">
        <f t="shared" si="8"/>
        <v>4.0840010812129837</v>
      </c>
      <c r="I22" s="21">
        <v>8</v>
      </c>
      <c r="J22" s="22">
        <f t="shared" si="2"/>
        <v>30.816000000000017</v>
      </c>
      <c r="K22" s="20">
        <f t="shared" si="9"/>
        <v>3.7572809947159449</v>
      </c>
      <c r="L22" s="23">
        <f t="shared" si="3"/>
        <v>0.16470272853549348</v>
      </c>
      <c r="M22" s="23">
        <f t="shared" si="4"/>
        <v>4.6692400026169718</v>
      </c>
      <c r="N22" s="21">
        <v>102</v>
      </c>
      <c r="O22" s="21">
        <v>158.6</v>
      </c>
      <c r="P22" s="21">
        <f t="shared" si="5"/>
        <v>3.0029160168154547</v>
      </c>
      <c r="Q22" s="23">
        <f t="shared" si="6"/>
        <v>2.9440353106033872E-2</v>
      </c>
      <c r="R22" s="24"/>
    </row>
    <row r="23" spans="1:18" x14ac:dyDescent="0.25">
      <c r="A23" s="19">
        <v>1988</v>
      </c>
      <c r="B23" s="70">
        <v>5.7645701150909288</v>
      </c>
      <c r="C23" s="21">
        <f t="shared" si="7"/>
        <v>19.999999999999996</v>
      </c>
      <c r="D23" s="70">
        <f t="shared" si="0"/>
        <v>4.6116560920727432</v>
      </c>
      <c r="E23" s="21">
        <v>6</v>
      </c>
      <c r="F23" s="20">
        <f t="shared" si="1"/>
        <v>4.3349567265483788</v>
      </c>
      <c r="G23" s="21">
        <v>0</v>
      </c>
      <c r="H23" s="20">
        <f t="shared" si="8"/>
        <v>4.3349567265483788</v>
      </c>
      <c r="I23" s="21">
        <v>8</v>
      </c>
      <c r="J23" s="22">
        <f t="shared" si="2"/>
        <v>30.815999999999988</v>
      </c>
      <c r="K23" s="20">
        <f t="shared" si="9"/>
        <v>3.9881601884245086</v>
      </c>
      <c r="L23" s="23">
        <f t="shared" si="3"/>
        <v>0.174823460314499</v>
      </c>
      <c r="M23" s="23">
        <f t="shared" si="4"/>
        <v>4.9561576881858889</v>
      </c>
      <c r="N23" s="21">
        <v>102</v>
      </c>
      <c r="O23" s="21">
        <v>158.6</v>
      </c>
      <c r="P23" s="21">
        <f t="shared" si="5"/>
        <v>3.1874406317462842</v>
      </c>
      <c r="Q23" s="23">
        <f t="shared" si="6"/>
        <v>3.1249417958296905E-2</v>
      </c>
      <c r="R23" s="24"/>
    </row>
    <row r="24" spans="1:18" x14ac:dyDescent="0.25">
      <c r="A24" s="19">
        <v>1989</v>
      </c>
      <c r="B24" s="70">
        <v>5.3923917499918774</v>
      </c>
      <c r="C24" s="21">
        <f t="shared" si="7"/>
        <v>19.999999999999996</v>
      </c>
      <c r="D24" s="70">
        <f t="shared" si="0"/>
        <v>4.3139133999935018</v>
      </c>
      <c r="E24" s="21">
        <v>6</v>
      </c>
      <c r="F24" s="20">
        <f t="shared" si="1"/>
        <v>4.0550785959938915</v>
      </c>
      <c r="G24" s="21">
        <v>0</v>
      </c>
      <c r="H24" s="20">
        <f t="shared" si="8"/>
        <v>4.0550785959938915</v>
      </c>
      <c r="I24" s="21">
        <v>8</v>
      </c>
      <c r="J24" s="22">
        <f t="shared" si="2"/>
        <v>30.816000000000003</v>
      </c>
      <c r="K24" s="20">
        <f t="shared" si="9"/>
        <v>3.7306723083143805</v>
      </c>
      <c r="L24" s="23">
        <f t="shared" si="3"/>
        <v>0.163536320364466</v>
      </c>
      <c r="M24" s="23">
        <f t="shared" si="4"/>
        <v>4.6361729141724286</v>
      </c>
      <c r="N24" s="21">
        <v>102</v>
      </c>
      <c r="O24" s="21">
        <v>158.6</v>
      </c>
      <c r="P24" s="21">
        <f t="shared" si="5"/>
        <v>2.9816496673744499</v>
      </c>
      <c r="Q24" s="23">
        <f t="shared" si="6"/>
        <v>2.9231859484063233E-2</v>
      </c>
      <c r="R24" s="24"/>
    </row>
    <row r="25" spans="1:18" x14ac:dyDescent="0.25">
      <c r="A25" s="19">
        <v>1990</v>
      </c>
      <c r="B25" s="70">
        <v>5.5674236605150043</v>
      </c>
      <c r="C25" s="21">
        <f t="shared" si="7"/>
        <v>19.999999999999996</v>
      </c>
      <c r="D25" s="70">
        <f t="shared" si="0"/>
        <v>4.4539389284120032</v>
      </c>
      <c r="E25" s="21">
        <v>6</v>
      </c>
      <c r="F25" s="20">
        <f t="shared" si="1"/>
        <v>4.1867025927072827</v>
      </c>
      <c r="G25" s="21">
        <v>0</v>
      </c>
      <c r="H25" s="20">
        <f t="shared" si="8"/>
        <v>4.1867025927072827</v>
      </c>
      <c r="I25" s="21">
        <v>8</v>
      </c>
      <c r="J25" s="22">
        <f t="shared" si="2"/>
        <v>30.816000000000017</v>
      </c>
      <c r="K25" s="20">
        <f t="shared" si="9"/>
        <v>3.8517663852907003</v>
      </c>
      <c r="L25" s="23">
        <f t="shared" si="3"/>
        <v>0.16884455387575673</v>
      </c>
      <c r="M25" s="23">
        <f t="shared" si="4"/>
        <v>4.7866586801007651</v>
      </c>
      <c r="N25" s="21">
        <v>102</v>
      </c>
      <c r="O25" s="21">
        <v>158.6</v>
      </c>
      <c r="P25" s="21">
        <f t="shared" si="5"/>
        <v>3.0784311814015011</v>
      </c>
      <c r="Q25" s="23">
        <f t="shared" si="6"/>
        <v>3.0180697856877461E-2</v>
      </c>
      <c r="R25" s="24"/>
    </row>
    <row r="26" spans="1:18" x14ac:dyDescent="0.25">
      <c r="A26" s="25">
        <v>1991</v>
      </c>
      <c r="B26" s="76">
        <v>5.2134571180162688</v>
      </c>
      <c r="C26" s="27">
        <f t="shared" si="7"/>
        <v>19.999999999999996</v>
      </c>
      <c r="D26" s="76">
        <f t="shared" si="0"/>
        <v>4.1707656944130154</v>
      </c>
      <c r="E26" s="27">
        <v>6</v>
      </c>
      <c r="F26" s="26">
        <f t="shared" si="1"/>
        <v>3.9205197527482345</v>
      </c>
      <c r="G26" s="27">
        <v>0</v>
      </c>
      <c r="H26" s="26">
        <f t="shared" si="8"/>
        <v>3.9205197527482345</v>
      </c>
      <c r="I26" s="27">
        <v>8</v>
      </c>
      <c r="J26" s="28">
        <f t="shared" si="2"/>
        <v>30.816000000000003</v>
      </c>
      <c r="K26" s="26">
        <f t="shared" si="9"/>
        <v>3.6068781725283756</v>
      </c>
      <c r="L26" s="29">
        <f t="shared" si="3"/>
        <v>0.1581097281108329</v>
      </c>
      <c r="M26" s="29">
        <f t="shared" si="4"/>
        <v>4.4823317370780575</v>
      </c>
      <c r="N26" s="27">
        <v>102</v>
      </c>
      <c r="O26" s="27">
        <v>158.6</v>
      </c>
      <c r="P26" s="27">
        <f t="shared" si="5"/>
        <v>2.8827101966075781</v>
      </c>
      <c r="Q26" s="29">
        <f t="shared" si="6"/>
        <v>2.8261864672623316E-2</v>
      </c>
      <c r="R26" s="24"/>
    </row>
    <row r="27" spans="1:18" x14ac:dyDescent="0.25">
      <c r="A27" s="25">
        <v>1992</v>
      </c>
      <c r="B27" s="76">
        <v>5.8740312051846688</v>
      </c>
      <c r="C27" s="27">
        <f t="shared" si="7"/>
        <v>19.999999999999996</v>
      </c>
      <c r="D27" s="76">
        <f t="shared" si="0"/>
        <v>4.6992249641477351</v>
      </c>
      <c r="E27" s="27">
        <v>6</v>
      </c>
      <c r="F27" s="26">
        <f t="shared" si="1"/>
        <v>4.417271466298871</v>
      </c>
      <c r="G27" s="27">
        <v>0</v>
      </c>
      <c r="H27" s="26">
        <f t="shared" si="8"/>
        <v>4.417271466298871</v>
      </c>
      <c r="I27" s="27">
        <v>8</v>
      </c>
      <c r="J27" s="28">
        <f t="shared" si="2"/>
        <v>30.815999999999988</v>
      </c>
      <c r="K27" s="26">
        <f t="shared" si="9"/>
        <v>4.0638897489949617</v>
      </c>
      <c r="L27" s="29">
        <f t="shared" si="3"/>
        <v>0.17814311228471064</v>
      </c>
      <c r="M27" s="29">
        <f t="shared" si="4"/>
        <v>5.0502681617154037</v>
      </c>
      <c r="N27" s="27">
        <v>102</v>
      </c>
      <c r="O27" s="27">
        <v>158.6</v>
      </c>
      <c r="P27" s="27">
        <f t="shared" si="5"/>
        <v>3.247965652553412</v>
      </c>
      <c r="Q27" s="29">
        <f t="shared" si="6"/>
        <v>3.184280051522953E-2</v>
      </c>
      <c r="R27" s="24"/>
    </row>
    <row r="28" spans="1:18" x14ac:dyDescent="0.25">
      <c r="A28" s="25">
        <v>1993</v>
      </c>
      <c r="B28" s="76">
        <v>5.1782324811832421</v>
      </c>
      <c r="C28" s="27">
        <f t="shared" si="7"/>
        <v>19.999999999999996</v>
      </c>
      <c r="D28" s="76">
        <f t="shared" si="0"/>
        <v>4.142585984946594</v>
      </c>
      <c r="E28" s="27">
        <v>6</v>
      </c>
      <c r="F28" s="26">
        <f t="shared" si="1"/>
        <v>3.8940308258497982</v>
      </c>
      <c r="G28" s="27">
        <v>0</v>
      </c>
      <c r="H28" s="26">
        <f t="shared" si="8"/>
        <v>3.8940308258497982</v>
      </c>
      <c r="I28" s="27">
        <v>8</v>
      </c>
      <c r="J28" s="28">
        <f t="shared" si="2"/>
        <v>30.816000000000003</v>
      </c>
      <c r="K28" s="26">
        <f t="shared" si="9"/>
        <v>3.5825083597818144</v>
      </c>
      <c r="L28" s="29">
        <f t="shared" si="3"/>
        <v>0.15704146234660007</v>
      </c>
      <c r="M28" s="29">
        <f t="shared" si="4"/>
        <v>4.4520469367949387</v>
      </c>
      <c r="N28" s="27">
        <v>102</v>
      </c>
      <c r="O28" s="27">
        <v>158.6</v>
      </c>
      <c r="P28" s="27">
        <f t="shared" si="5"/>
        <v>2.8632332128189391</v>
      </c>
      <c r="Q28" s="29">
        <f t="shared" si="6"/>
        <v>2.8070913851166071E-2</v>
      </c>
      <c r="R28" s="24"/>
    </row>
    <row r="29" spans="1:18" x14ac:dyDescent="0.25">
      <c r="A29" s="25">
        <v>1994</v>
      </c>
      <c r="B29" s="76">
        <v>5.4033880703576287</v>
      </c>
      <c r="C29" s="27">
        <f t="shared" si="7"/>
        <v>19.999999999999996</v>
      </c>
      <c r="D29" s="76">
        <f t="shared" si="0"/>
        <v>4.322710456286103</v>
      </c>
      <c r="E29" s="27">
        <v>6</v>
      </c>
      <c r="F29" s="26">
        <f t="shared" si="1"/>
        <v>4.0633478289089364</v>
      </c>
      <c r="G29" s="27">
        <v>0</v>
      </c>
      <c r="H29" s="26">
        <f t="shared" si="8"/>
        <v>4.0633478289089364</v>
      </c>
      <c r="I29" s="27">
        <v>8</v>
      </c>
      <c r="J29" s="28">
        <f t="shared" si="2"/>
        <v>30.816000000000017</v>
      </c>
      <c r="K29" s="26">
        <f t="shared" si="9"/>
        <v>3.7382800025962215</v>
      </c>
      <c r="L29" s="29">
        <f t="shared" si="3"/>
        <v>0.16386980833298506</v>
      </c>
      <c r="M29" s="29">
        <f t="shared" si="4"/>
        <v>4.6456271313359601</v>
      </c>
      <c r="N29" s="27">
        <v>102</v>
      </c>
      <c r="O29" s="27">
        <v>158.6</v>
      </c>
      <c r="P29" s="27">
        <f t="shared" si="5"/>
        <v>2.9877299331416642</v>
      </c>
      <c r="Q29" s="29">
        <f t="shared" si="6"/>
        <v>2.9291469932761414E-2</v>
      </c>
      <c r="R29" s="24"/>
    </row>
    <row r="30" spans="1:18" x14ac:dyDescent="0.25">
      <c r="A30" s="25">
        <v>1995</v>
      </c>
      <c r="B30" s="76">
        <v>4.9421039525512747</v>
      </c>
      <c r="C30" s="27">
        <f t="shared" si="7"/>
        <v>19.999999999999996</v>
      </c>
      <c r="D30" s="76">
        <f t="shared" si="0"/>
        <v>3.9536831620410195</v>
      </c>
      <c r="E30" s="27">
        <v>6</v>
      </c>
      <c r="F30" s="26">
        <f t="shared" si="1"/>
        <v>3.7164621723185585</v>
      </c>
      <c r="G30" s="27">
        <v>0</v>
      </c>
      <c r="H30" s="26">
        <f t="shared" si="8"/>
        <v>3.7164621723185585</v>
      </c>
      <c r="I30" s="27">
        <v>8</v>
      </c>
      <c r="J30" s="28">
        <f t="shared" si="2"/>
        <v>30.816000000000003</v>
      </c>
      <c r="K30" s="26">
        <f t="shared" si="9"/>
        <v>3.4191451985330739</v>
      </c>
      <c r="L30" s="29">
        <f t="shared" si="3"/>
        <v>0.14988033746994298</v>
      </c>
      <c r="M30" s="29">
        <f t="shared" si="4"/>
        <v>4.2490326271041479</v>
      </c>
      <c r="N30" s="27">
        <v>102</v>
      </c>
      <c r="O30" s="27">
        <v>158.6</v>
      </c>
      <c r="P30" s="27">
        <f t="shared" si="5"/>
        <v>2.7326691548841309</v>
      </c>
      <c r="Q30" s="29">
        <f t="shared" si="6"/>
        <v>2.6790874067491477E-2</v>
      </c>
      <c r="R30" s="24"/>
    </row>
    <row r="31" spans="1:18" x14ac:dyDescent="0.25">
      <c r="A31" s="19">
        <v>1996</v>
      </c>
      <c r="B31" s="70">
        <v>4.9622227774649357</v>
      </c>
      <c r="C31" s="21">
        <f t="shared" si="7"/>
        <v>19.999999999999996</v>
      </c>
      <c r="D31" s="70">
        <f t="shared" si="0"/>
        <v>3.9697782219719486</v>
      </c>
      <c r="E31" s="21">
        <v>6</v>
      </c>
      <c r="F31" s="20">
        <f t="shared" si="1"/>
        <v>3.7315915286536319</v>
      </c>
      <c r="G31" s="21">
        <v>0</v>
      </c>
      <c r="H31" s="20">
        <f t="shared" si="8"/>
        <v>3.7315915286536319</v>
      </c>
      <c r="I31" s="21">
        <v>8</v>
      </c>
      <c r="J31" s="22">
        <f t="shared" si="2"/>
        <v>30.816000000000003</v>
      </c>
      <c r="K31" s="20">
        <f t="shared" si="9"/>
        <v>3.4330642063613412</v>
      </c>
      <c r="L31" s="23">
        <f t="shared" si="3"/>
        <v>0.15049048575830537</v>
      </c>
      <c r="M31" s="23">
        <f t="shared" si="4"/>
        <v>4.266330026005078</v>
      </c>
      <c r="N31" s="21">
        <v>102</v>
      </c>
      <c r="O31" s="21">
        <v>158.6</v>
      </c>
      <c r="P31" s="21">
        <f t="shared" si="5"/>
        <v>2.7437935854509328</v>
      </c>
      <c r="Q31" s="23">
        <f t="shared" si="6"/>
        <v>2.6899937112264048E-2</v>
      </c>
      <c r="R31" s="24"/>
    </row>
    <row r="32" spans="1:18" x14ac:dyDescent="0.25">
      <c r="A32" s="19">
        <v>1997</v>
      </c>
      <c r="B32" s="70">
        <v>5.6608380011792461</v>
      </c>
      <c r="C32" s="21">
        <f t="shared" si="7"/>
        <v>19.999999999999996</v>
      </c>
      <c r="D32" s="70">
        <f t="shared" si="0"/>
        <v>4.5286704009433967</v>
      </c>
      <c r="E32" s="21">
        <v>6</v>
      </c>
      <c r="F32" s="20">
        <f t="shared" si="1"/>
        <v>4.256950176886793</v>
      </c>
      <c r="G32" s="21">
        <v>0</v>
      </c>
      <c r="H32" s="20">
        <f t="shared" si="8"/>
        <v>4.256950176886793</v>
      </c>
      <c r="I32" s="21">
        <v>8</v>
      </c>
      <c r="J32" s="22">
        <f t="shared" si="2"/>
        <v>30.816000000000003</v>
      </c>
      <c r="K32" s="20">
        <f t="shared" si="9"/>
        <v>3.9163941627358496</v>
      </c>
      <c r="L32" s="23">
        <f t="shared" si="3"/>
        <v>0.17167755233910573</v>
      </c>
      <c r="M32" s="23">
        <f t="shared" si="4"/>
        <v>4.8669727700374779</v>
      </c>
      <c r="N32" s="21">
        <v>102</v>
      </c>
      <c r="O32" s="21">
        <v>158.6</v>
      </c>
      <c r="P32" s="21">
        <f t="shared" si="5"/>
        <v>3.1300833703898032</v>
      </c>
      <c r="Q32" s="23">
        <f t="shared" si="6"/>
        <v>3.0687091866566697E-2</v>
      </c>
      <c r="R32" s="24"/>
    </row>
    <row r="33" spans="1:18" x14ac:dyDescent="0.25">
      <c r="A33" s="19">
        <v>1998</v>
      </c>
      <c r="B33" s="70">
        <v>4.414774957578671</v>
      </c>
      <c r="C33" s="21">
        <f t="shared" si="7"/>
        <v>19.999999999999996</v>
      </c>
      <c r="D33" s="70">
        <f t="shared" si="0"/>
        <v>3.5318199660629368</v>
      </c>
      <c r="E33" s="21">
        <v>6</v>
      </c>
      <c r="F33" s="20">
        <f t="shared" si="1"/>
        <v>3.3199107680991604</v>
      </c>
      <c r="G33" s="21">
        <v>0</v>
      </c>
      <c r="H33" s="20">
        <f t="shared" si="8"/>
        <v>3.3199107680991604</v>
      </c>
      <c r="I33" s="21">
        <v>8</v>
      </c>
      <c r="J33" s="22">
        <f t="shared" si="2"/>
        <v>30.816000000000003</v>
      </c>
      <c r="K33" s="20">
        <f t="shared" si="9"/>
        <v>3.0543179066512276</v>
      </c>
      <c r="L33" s="23">
        <f t="shared" si="3"/>
        <v>0.13388790823676613</v>
      </c>
      <c r="M33" s="23">
        <f t="shared" si="4"/>
        <v>3.7956552545582012</v>
      </c>
      <c r="N33" s="21">
        <v>102</v>
      </c>
      <c r="O33" s="21">
        <v>158.6</v>
      </c>
      <c r="P33" s="21">
        <f t="shared" si="5"/>
        <v>2.4410897601824497</v>
      </c>
      <c r="Q33" s="23">
        <f t="shared" si="6"/>
        <v>2.3932252550808331E-2</v>
      </c>
      <c r="R33" s="24"/>
    </row>
    <row r="34" spans="1:18" x14ac:dyDescent="0.25">
      <c r="A34" s="19">
        <v>1999</v>
      </c>
      <c r="B34" s="70">
        <v>4.8954217889412872</v>
      </c>
      <c r="C34" s="21">
        <f t="shared" si="7"/>
        <v>19.999999999999996</v>
      </c>
      <c r="D34" s="70">
        <f t="shared" si="0"/>
        <v>3.9163374311530301</v>
      </c>
      <c r="E34" s="21">
        <v>6</v>
      </c>
      <c r="F34" s="20">
        <f t="shared" si="1"/>
        <v>3.6813571852838485</v>
      </c>
      <c r="G34" s="21">
        <v>0</v>
      </c>
      <c r="H34" s="20">
        <f t="shared" si="8"/>
        <v>3.6813571852838485</v>
      </c>
      <c r="I34" s="21">
        <v>8</v>
      </c>
      <c r="J34" s="22">
        <f t="shared" si="2"/>
        <v>30.815999999999988</v>
      </c>
      <c r="K34" s="20">
        <f t="shared" si="9"/>
        <v>3.3868486104611408</v>
      </c>
      <c r="L34" s="23">
        <f t="shared" si="3"/>
        <v>0.14846459662295411</v>
      </c>
      <c r="M34" s="23">
        <f t="shared" si="4"/>
        <v>4.2088970819624372</v>
      </c>
      <c r="N34" s="21">
        <v>102</v>
      </c>
      <c r="O34" s="21">
        <v>158.6</v>
      </c>
      <c r="P34" s="21">
        <f t="shared" si="5"/>
        <v>2.706856887516826</v>
      </c>
      <c r="Q34" s="23">
        <f t="shared" si="6"/>
        <v>2.6537812622713982E-2</v>
      </c>
      <c r="R34" s="24"/>
    </row>
    <row r="35" spans="1:18" x14ac:dyDescent="0.25">
      <c r="A35" s="19">
        <v>2000</v>
      </c>
      <c r="B35" s="70">
        <v>4.4045221344527636</v>
      </c>
      <c r="C35" s="21">
        <f t="shared" si="7"/>
        <v>19.999999999999996</v>
      </c>
      <c r="D35" s="70">
        <f t="shared" si="0"/>
        <v>3.5236177075622108</v>
      </c>
      <c r="E35" s="21">
        <v>6</v>
      </c>
      <c r="F35" s="20">
        <f t="shared" si="1"/>
        <v>3.312200645108478</v>
      </c>
      <c r="G35" s="21">
        <v>0</v>
      </c>
      <c r="H35" s="20">
        <f t="shared" si="8"/>
        <v>3.312200645108478</v>
      </c>
      <c r="I35" s="21">
        <v>8</v>
      </c>
      <c r="J35" s="22">
        <f t="shared" si="2"/>
        <v>30.816000000000003</v>
      </c>
      <c r="K35" s="20">
        <f t="shared" si="9"/>
        <v>3.0472245934997999</v>
      </c>
      <c r="L35" s="23">
        <f t="shared" si="3"/>
        <v>0.13357696848218301</v>
      </c>
      <c r="M35" s="23">
        <f t="shared" si="4"/>
        <v>3.7868402679856472</v>
      </c>
      <c r="N35" s="21">
        <v>102</v>
      </c>
      <c r="O35" s="21">
        <v>158.6</v>
      </c>
      <c r="P35" s="21">
        <f t="shared" si="5"/>
        <v>2.4354206011004793</v>
      </c>
      <c r="Q35" s="23">
        <f t="shared" si="6"/>
        <v>2.3876672559808621E-2</v>
      </c>
      <c r="R35" s="24"/>
    </row>
    <row r="36" spans="1:18" x14ac:dyDescent="0.25">
      <c r="A36" s="25">
        <v>2001</v>
      </c>
      <c r="B36" s="76">
        <v>4.6150827380485318</v>
      </c>
      <c r="C36" s="27">
        <f t="shared" si="7"/>
        <v>19.999999999999996</v>
      </c>
      <c r="D36" s="76">
        <f t="shared" si="0"/>
        <v>3.6920661904388252</v>
      </c>
      <c r="E36" s="27">
        <v>6</v>
      </c>
      <c r="F36" s="26">
        <f t="shared" si="1"/>
        <v>3.4705422190124957</v>
      </c>
      <c r="G36" s="27">
        <v>0</v>
      </c>
      <c r="H36" s="26">
        <f t="shared" si="8"/>
        <v>3.4705422190124957</v>
      </c>
      <c r="I36" s="27">
        <v>8</v>
      </c>
      <c r="J36" s="28">
        <f t="shared" si="2"/>
        <v>30.816000000000003</v>
      </c>
      <c r="K36" s="26">
        <f t="shared" si="9"/>
        <v>3.1928988414914961</v>
      </c>
      <c r="L36" s="29">
        <f t="shared" si="3"/>
        <v>0.13996268894209299</v>
      </c>
      <c r="M36" s="29">
        <f t="shared" si="4"/>
        <v>3.967872250163865</v>
      </c>
      <c r="N36" s="27">
        <v>102</v>
      </c>
      <c r="O36" s="27">
        <v>158.6</v>
      </c>
      <c r="P36" s="27">
        <f t="shared" si="5"/>
        <v>2.5518472226778957</v>
      </c>
      <c r="Q36" s="29">
        <f t="shared" si="6"/>
        <v>2.5018110026253877E-2</v>
      </c>
      <c r="R36" s="24"/>
    </row>
    <row r="37" spans="1:18" x14ac:dyDescent="0.25">
      <c r="A37" s="25">
        <v>2002</v>
      </c>
      <c r="B37" s="76">
        <v>4.0452604451357663</v>
      </c>
      <c r="C37" s="27">
        <f t="shared" si="7"/>
        <v>19.999999999999996</v>
      </c>
      <c r="D37" s="76">
        <f t="shared" si="0"/>
        <v>3.2362083561086132</v>
      </c>
      <c r="E37" s="27">
        <v>6</v>
      </c>
      <c r="F37" s="26">
        <f t="shared" si="1"/>
        <v>3.0420358547420965</v>
      </c>
      <c r="G37" s="27">
        <v>0</v>
      </c>
      <c r="H37" s="26">
        <f t="shared" si="8"/>
        <v>3.0420358547420965</v>
      </c>
      <c r="I37" s="27">
        <v>8</v>
      </c>
      <c r="J37" s="28">
        <f t="shared" si="2"/>
        <v>30.816000000000003</v>
      </c>
      <c r="K37" s="26">
        <f t="shared" si="9"/>
        <v>2.7986729863627287</v>
      </c>
      <c r="L37" s="29">
        <f t="shared" si="3"/>
        <v>0.12268155556658536</v>
      </c>
      <c r="M37" s="29">
        <f t="shared" si="4"/>
        <v>3.4779607595349114</v>
      </c>
      <c r="N37" s="27">
        <v>102</v>
      </c>
      <c r="O37" s="27">
        <v>158.6</v>
      </c>
      <c r="P37" s="27">
        <f t="shared" si="5"/>
        <v>2.2367717369013933</v>
      </c>
      <c r="Q37" s="29">
        <f t="shared" si="6"/>
        <v>2.1929134675503857E-2</v>
      </c>
      <c r="R37" s="24"/>
    </row>
    <row r="38" spans="1:18" x14ac:dyDescent="0.25">
      <c r="A38" s="25">
        <v>2003</v>
      </c>
      <c r="B38" s="76">
        <v>4.5416428398177313</v>
      </c>
      <c r="C38" s="27">
        <f t="shared" si="7"/>
        <v>19.999999999999996</v>
      </c>
      <c r="D38" s="76">
        <f t="shared" si="0"/>
        <v>3.6333142718541853</v>
      </c>
      <c r="E38" s="27">
        <v>6</v>
      </c>
      <c r="F38" s="26">
        <f t="shared" si="1"/>
        <v>3.4153154155429344</v>
      </c>
      <c r="G38" s="27">
        <v>0</v>
      </c>
      <c r="H38" s="26">
        <f t="shared" si="8"/>
        <v>3.4153154155429344</v>
      </c>
      <c r="I38" s="27">
        <v>8</v>
      </c>
      <c r="J38" s="28">
        <f t="shared" si="2"/>
        <v>30.815999999999988</v>
      </c>
      <c r="K38" s="26">
        <f t="shared" si="9"/>
        <v>3.1420901822994995</v>
      </c>
      <c r="L38" s="29">
        <f t="shared" si="3"/>
        <v>0.13773546004600545</v>
      </c>
      <c r="M38" s="29">
        <f t="shared" ref="M38:M45" si="10">+L38*28.3495</f>
        <v>3.9047314245742313</v>
      </c>
      <c r="N38" s="27">
        <v>102</v>
      </c>
      <c r="O38" s="27">
        <v>158.6</v>
      </c>
      <c r="P38" s="27">
        <f t="shared" si="5"/>
        <v>2.511239629927942</v>
      </c>
      <c r="Q38" s="29">
        <f t="shared" si="6"/>
        <v>2.4619996371842569E-2</v>
      </c>
      <c r="R38" s="24"/>
    </row>
    <row r="39" spans="1:18" x14ac:dyDescent="0.25">
      <c r="A39" s="25">
        <v>2004</v>
      </c>
      <c r="B39" s="76">
        <v>4.574523047166025</v>
      </c>
      <c r="C39" s="27">
        <f t="shared" si="7"/>
        <v>19.999999999999996</v>
      </c>
      <c r="D39" s="76">
        <f t="shared" si="0"/>
        <v>3.6596184377328198</v>
      </c>
      <c r="E39" s="27">
        <v>6</v>
      </c>
      <c r="F39" s="26">
        <f t="shared" si="1"/>
        <v>3.4400413314688505</v>
      </c>
      <c r="G39" s="27">
        <v>0</v>
      </c>
      <c r="H39" s="26">
        <f t="shared" si="8"/>
        <v>3.4400413314688505</v>
      </c>
      <c r="I39" s="27">
        <v>8</v>
      </c>
      <c r="J39" s="28">
        <f t="shared" si="2"/>
        <v>30.816000000000017</v>
      </c>
      <c r="K39" s="26">
        <f t="shared" si="9"/>
        <v>3.1648380249513424</v>
      </c>
      <c r="L39" s="29">
        <f t="shared" si="3"/>
        <v>0.13873262575129172</v>
      </c>
      <c r="M39" s="29">
        <f t="shared" si="10"/>
        <v>3.9330005737362446</v>
      </c>
      <c r="N39" s="27">
        <v>102</v>
      </c>
      <c r="O39" s="27">
        <v>158.6</v>
      </c>
      <c r="P39" s="27">
        <f t="shared" si="5"/>
        <v>2.5294202933234362</v>
      </c>
      <c r="Q39" s="29">
        <f t="shared" si="6"/>
        <v>2.4798238169837609E-2</v>
      </c>
      <c r="R39" s="24"/>
    </row>
    <row r="40" spans="1:18" x14ac:dyDescent="0.25">
      <c r="A40" s="25">
        <v>2005</v>
      </c>
      <c r="B40" s="76">
        <v>4.2279256897818227</v>
      </c>
      <c r="C40" s="27">
        <f t="shared" si="7"/>
        <v>19.999999999999996</v>
      </c>
      <c r="D40" s="76">
        <f t="shared" si="0"/>
        <v>3.3823405518254583</v>
      </c>
      <c r="E40" s="27">
        <v>6</v>
      </c>
      <c r="F40" s="26">
        <f t="shared" si="1"/>
        <v>3.1794001187159306</v>
      </c>
      <c r="G40" s="27">
        <v>0</v>
      </c>
      <c r="H40" s="26">
        <f t="shared" si="8"/>
        <v>3.1794001187159306</v>
      </c>
      <c r="I40" s="27">
        <v>8</v>
      </c>
      <c r="J40" s="28">
        <f t="shared" si="2"/>
        <v>30.816000000000003</v>
      </c>
      <c r="K40" s="26">
        <f t="shared" si="9"/>
        <v>2.9250481092186562</v>
      </c>
      <c r="L40" s="29">
        <f t="shared" si="3"/>
        <v>0.12822128697944796</v>
      </c>
      <c r="M40" s="29">
        <f t="shared" si="10"/>
        <v>3.6350093752238597</v>
      </c>
      <c r="N40" s="27">
        <v>102</v>
      </c>
      <c r="O40" s="27">
        <v>158.6</v>
      </c>
      <c r="P40" s="27">
        <f t="shared" si="5"/>
        <v>2.3377739991981952</v>
      </c>
      <c r="Q40" s="29">
        <f t="shared" si="6"/>
        <v>2.2919352933315637E-2</v>
      </c>
      <c r="R40" s="24"/>
    </row>
    <row r="41" spans="1:18" x14ac:dyDescent="0.25">
      <c r="A41" s="19">
        <v>2006</v>
      </c>
      <c r="B41" s="70">
        <v>4.2477792671057166</v>
      </c>
      <c r="C41" s="21">
        <f t="shared" si="7"/>
        <v>19.999999999999996</v>
      </c>
      <c r="D41" s="70">
        <f t="shared" si="0"/>
        <v>3.3982234136845735</v>
      </c>
      <c r="E41" s="21">
        <v>6</v>
      </c>
      <c r="F41" s="20">
        <f t="shared" si="1"/>
        <v>3.1943300088634992</v>
      </c>
      <c r="G41" s="21">
        <v>0</v>
      </c>
      <c r="H41" s="20">
        <f t="shared" si="8"/>
        <v>3.1943300088634992</v>
      </c>
      <c r="I41" s="21">
        <v>8</v>
      </c>
      <c r="J41" s="22">
        <f t="shared" si="2"/>
        <v>30.816000000000003</v>
      </c>
      <c r="K41" s="20">
        <f t="shared" si="9"/>
        <v>2.9387836081544192</v>
      </c>
      <c r="L41" s="23">
        <f t="shared" si="3"/>
        <v>0.12882339104238549</v>
      </c>
      <c r="M41" s="23">
        <f t="shared" si="10"/>
        <v>3.6520787243561075</v>
      </c>
      <c r="N41" s="21">
        <v>102</v>
      </c>
      <c r="O41" s="21">
        <v>158.6</v>
      </c>
      <c r="P41" s="21">
        <f t="shared" si="5"/>
        <v>2.3487517647183038</v>
      </c>
      <c r="Q41" s="23">
        <f t="shared" si="6"/>
        <v>2.3026978085473566E-2</v>
      </c>
      <c r="R41" s="24"/>
    </row>
    <row r="42" spans="1:18" x14ac:dyDescent="0.25">
      <c r="A42" s="19">
        <v>2007</v>
      </c>
      <c r="B42" s="70">
        <v>3.9967434560753685</v>
      </c>
      <c r="C42" s="21">
        <f t="shared" si="7"/>
        <v>19.999999999999996</v>
      </c>
      <c r="D42" s="70">
        <f t="shared" si="0"/>
        <v>3.1973947648602952</v>
      </c>
      <c r="E42" s="21">
        <v>6</v>
      </c>
      <c r="F42" s="20">
        <f t="shared" si="1"/>
        <v>3.0055510789686775</v>
      </c>
      <c r="G42" s="21">
        <v>0</v>
      </c>
      <c r="H42" s="20">
        <f t="shared" si="8"/>
        <v>3.0055510789686775</v>
      </c>
      <c r="I42" s="21">
        <v>8</v>
      </c>
      <c r="J42" s="22">
        <f t="shared" si="2"/>
        <v>30.815999999999988</v>
      </c>
      <c r="K42" s="20">
        <f t="shared" si="9"/>
        <v>2.7651069926511833</v>
      </c>
      <c r="L42" s="23">
        <f t="shared" si="3"/>
        <v>0.12121016954087378</v>
      </c>
      <c r="M42" s="23">
        <f t="shared" si="10"/>
        <v>3.4362477013990014</v>
      </c>
      <c r="N42" s="21">
        <v>102</v>
      </c>
      <c r="O42" s="21">
        <v>158.6</v>
      </c>
      <c r="P42" s="21">
        <f t="shared" si="5"/>
        <v>2.2099449277597611</v>
      </c>
      <c r="Q42" s="23">
        <f t="shared" si="6"/>
        <v>2.1666126742742757E-2</v>
      </c>
      <c r="R42" s="24"/>
    </row>
    <row r="43" spans="1:18" x14ac:dyDescent="0.25">
      <c r="A43" s="19">
        <v>2008</v>
      </c>
      <c r="B43" s="70">
        <v>4.6483092671741382</v>
      </c>
      <c r="C43" s="21">
        <f t="shared" si="7"/>
        <v>19.999999999999996</v>
      </c>
      <c r="D43" s="70">
        <f t="shared" si="0"/>
        <v>3.7186474137393106</v>
      </c>
      <c r="E43" s="21">
        <v>6</v>
      </c>
      <c r="F43" s="20">
        <f t="shared" si="1"/>
        <v>3.4955285689149518</v>
      </c>
      <c r="G43" s="21">
        <v>0</v>
      </c>
      <c r="H43" s="20">
        <f t="shared" si="8"/>
        <v>3.4955285689149518</v>
      </c>
      <c r="I43" s="21">
        <v>8</v>
      </c>
      <c r="J43" s="22">
        <f t="shared" si="2"/>
        <v>30.816000000000003</v>
      </c>
      <c r="K43" s="20">
        <f t="shared" si="9"/>
        <v>3.2158862834017556</v>
      </c>
      <c r="L43" s="23">
        <f t="shared" si="3"/>
        <v>0.1409703576285701</v>
      </c>
      <c r="M43" s="23">
        <f t="shared" si="10"/>
        <v>3.9964391535911479</v>
      </c>
      <c r="N43" s="21">
        <v>102</v>
      </c>
      <c r="O43" s="21">
        <v>158.6</v>
      </c>
      <c r="P43" s="21">
        <f t="shared" si="5"/>
        <v>2.570219379989263</v>
      </c>
      <c r="Q43" s="23">
        <f t="shared" si="6"/>
        <v>2.519822921558101E-2</v>
      </c>
      <c r="R43" s="24"/>
    </row>
    <row r="44" spans="1:18" x14ac:dyDescent="0.25">
      <c r="A44" s="19">
        <v>2009</v>
      </c>
      <c r="B44" s="70">
        <v>4.2123268371951132</v>
      </c>
      <c r="C44" s="21">
        <f t="shared" si="7"/>
        <v>19.999999999999996</v>
      </c>
      <c r="D44" s="70">
        <f t="shared" si="0"/>
        <v>3.3698614697560907</v>
      </c>
      <c r="E44" s="21">
        <v>6</v>
      </c>
      <c r="F44" s="20">
        <f t="shared" si="1"/>
        <v>3.1676697815707251</v>
      </c>
      <c r="G44" s="21">
        <v>0</v>
      </c>
      <c r="H44" s="20">
        <f t="shared" si="8"/>
        <v>3.1676697815707251</v>
      </c>
      <c r="I44" s="21">
        <v>8</v>
      </c>
      <c r="J44" s="22">
        <f t="shared" si="2"/>
        <v>30.816000000000003</v>
      </c>
      <c r="K44" s="20">
        <f t="shared" si="9"/>
        <v>2.9142561990450671</v>
      </c>
      <c r="L44" s="23">
        <f t="shared" si="3"/>
        <v>0.1277482169444413</v>
      </c>
      <c r="M44" s="23">
        <f t="shared" si="10"/>
        <v>3.6215980762664386</v>
      </c>
      <c r="N44" s="21">
        <v>102</v>
      </c>
      <c r="O44" s="21">
        <v>158.6</v>
      </c>
      <c r="P44" s="21">
        <f t="shared" si="5"/>
        <v>2.3291488258460071</v>
      </c>
      <c r="Q44" s="23">
        <f t="shared" si="6"/>
        <v>2.2834792410254972E-2</v>
      </c>
      <c r="R44" s="24"/>
    </row>
    <row r="45" spans="1:18" x14ac:dyDescent="0.25">
      <c r="A45" s="19">
        <v>2010</v>
      </c>
      <c r="B45" s="70">
        <v>4.0047943313515608</v>
      </c>
      <c r="C45" s="21">
        <f t="shared" si="7"/>
        <v>19.999999999999996</v>
      </c>
      <c r="D45" s="70">
        <f t="shared" si="0"/>
        <v>3.2038354650812488</v>
      </c>
      <c r="E45" s="21">
        <v>6</v>
      </c>
      <c r="F45" s="20">
        <f t="shared" si="1"/>
        <v>3.0116053371763738</v>
      </c>
      <c r="G45" s="21">
        <v>0</v>
      </c>
      <c r="H45" s="20">
        <f t="shared" si="8"/>
        <v>3.0116053371763738</v>
      </c>
      <c r="I45" s="21">
        <v>8</v>
      </c>
      <c r="J45" s="22">
        <f t="shared" si="2"/>
        <v>30.816000000000003</v>
      </c>
      <c r="K45" s="20">
        <f t="shared" si="9"/>
        <v>2.7706769102022637</v>
      </c>
      <c r="L45" s="23">
        <f t="shared" si="3"/>
        <v>0.12145433031023621</v>
      </c>
      <c r="M45" s="23">
        <f t="shared" si="10"/>
        <v>3.4431695371300415</v>
      </c>
      <c r="N45" s="21">
        <v>102</v>
      </c>
      <c r="O45" s="21">
        <v>158.6</v>
      </c>
      <c r="P45" s="21">
        <f t="shared" si="5"/>
        <v>2.214396549730544</v>
      </c>
      <c r="Q45" s="23">
        <f t="shared" si="6"/>
        <v>2.1709770095397488E-2</v>
      </c>
      <c r="R45" s="24"/>
    </row>
    <row r="46" spans="1:18" x14ac:dyDescent="0.25">
      <c r="A46" s="31">
        <v>2011</v>
      </c>
      <c r="B46" s="80">
        <v>4.1997501530502177</v>
      </c>
      <c r="C46" s="27">
        <f t="shared" si="7"/>
        <v>19.999999999999996</v>
      </c>
      <c r="D46" s="76">
        <f t="shared" si="0"/>
        <v>3.3598001224401743</v>
      </c>
      <c r="E46" s="32">
        <v>6</v>
      </c>
      <c r="F46" s="33">
        <f t="shared" si="1"/>
        <v>3.1582121150937637</v>
      </c>
      <c r="G46" s="32">
        <v>0</v>
      </c>
      <c r="H46" s="26">
        <f t="shared" si="8"/>
        <v>3.1582121150937637</v>
      </c>
      <c r="I46" s="32">
        <v>8</v>
      </c>
      <c r="J46" s="34">
        <f t="shared" si="2"/>
        <v>30.816000000000003</v>
      </c>
      <c r="K46" s="26">
        <f t="shared" si="9"/>
        <v>2.9055551458862627</v>
      </c>
      <c r="L46" s="35">
        <f t="shared" si="3"/>
        <v>0.12736680091556221</v>
      </c>
      <c r="M46" s="35">
        <f t="shared" ref="M46:M51" si="11">+L46*28.3495</f>
        <v>3.6107851225557308</v>
      </c>
      <c r="N46" s="32">
        <v>102</v>
      </c>
      <c r="O46" s="27">
        <v>158.6</v>
      </c>
      <c r="P46" s="32">
        <f t="shared" si="5"/>
        <v>2.3221947194242407</v>
      </c>
      <c r="Q46" s="35">
        <f t="shared" si="6"/>
        <v>2.2766614896316085E-2</v>
      </c>
      <c r="R46" s="24"/>
    </row>
    <row r="47" spans="1:18" x14ac:dyDescent="0.25">
      <c r="A47" s="31">
        <v>2012</v>
      </c>
      <c r="B47" s="80">
        <v>3.1750532709968384</v>
      </c>
      <c r="C47" s="27">
        <f t="shared" si="7"/>
        <v>19.999999999999996</v>
      </c>
      <c r="D47" s="76">
        <f t="shared" si="0"/>
        <v>2.5400426167974706</v>
      </c>
      <c r="E47" s="32">
        <v>6</v>
      </c>
      <c r="F47" s="33">
        <f t="shared" ref="F47:F56" si="12">+(D47-D47*(E47)/100)</f>
        <v>2.3876400597896223</v>
      </c>
      <c r="G47" s="32">
        <v>0</v>
      </c>
      <c r="H47" s="26">
        <f t="shared" si="8"/>
        <v>2.3876400597896223</v>
      </c>
      <c r="I47" s="32">
        <v>8</v>
      </c>
      <c r="J47" s="34">
        <f t="shared" ref="J47:J56" si="13">100-(K47/B47*100)</f>
        <v>30.816000000000003</v>
      </c>
      <c r="K47" s="26">
        <f t="shared" si="9"/>
        <v>2.1966288550064528</v>
      </c>
      <c r="L47" s="35">
        <f t="shared" ref="L47:L56" si="14">+(K47/365)*16</f>
        <v>9.6290579945488342E-2</v>
      </c>
      <c r="M47" s="35">
        <f t="shared" si="11"/>
        <v>2.7297897961646216</v>
      </c>
      <c r="N47" s="32">
        <v>102</v>
      </c>
      <c r="O47" s="27">
        <v>158.6</v>
      </c>
      <c r="P47" s="32">
        <f t="shared" ref="P47:P56" si="15">+Q47*N47</f>
        <v>1.7556025170793912</v>
      </c>
      <c r="Q47" s="35">
        <f t="shared" ref="Q47:Q56" si="16">+M47/O47</f>
        <v>1.7211789383131285E-2</v>
      </c>
      <c r="R47" s="24"/>
    </row>
    <row r="48" spans="1:18" x14ac:dyDescent="0.25">
      <c r="A48" s="25">
        <v>2013</v>
      </c>
      <c r="B48" s="76">
        <v>4.8492514753533857</v>
      </c>
      <c r="C48" s="27">
        <f t="shared" si="7"/>
        <v>19.999999999999996</v>
      </c>
      <c r="D48" s="76">
        <f t="shared" si="0"/>
        <v>3.8794011802827084</v>
      </c>
      <c r="E48" s="27">
        <v>6</v>
      </c>
      <c r="F48" s="26">
        <f t="shared" si="12"/>
        <v>3.6466371094657459</v>
      </c>
      <c r="G48" s="27">
        <v>0</v>
      </c>
      <c r="H48" s="26">
        <f t="shared" si="8"/>
        <v>3.6466371094657459</v>
      </c>
      <c r="I48" s="27">
        <v>8</v>
      </c>
      <c r="J48" s="28">
        <f t="shared" si="13"/>
        <v>30.816000000000003</v>
      </c>
      <c r="K48" s="26">
        <f t="shared" si="9"/>
        <v>3.3549061407084864</v>
      </c>
      <c r="L48" s="29">
        <f t="shared" si="14"/>
        <v>0.14706437877078296</v>
      </c>
      <c r="M48" s="29">
        <f t="shared" si="11"/>
        <v>4.1692016059623116</v>
      </c>
      <c r="N48" s="27">
        <v>102</v>
      </c>
      <c r="O48" s="27">
        <v>158.6</v>
      </c>
      <c r="P48" s="27">
        <f t="shared" si="15"/>
        <v>2.6813276406567201</v>
      </c>
      <c r="Q48" s="29">
        <f t="shared" si="16"/>
        <v>2.6287525888791373E-2</v>
      </c>
      <c r="R48" s="24"/>
    </row>
    <row r="49" spans="1:18" x14ac:dyDescent="0.25">
      <c r="A49" s="25">
        <v>2014</v>
      </c>
      <c r="B49" s="76">
        <v>4.357245932235041</v>
      </c>
      <c r="C49" s="27">
        <f t="shared" si="7"/>
        <v>19.999999999999996</v>
      </c>
      <c r="D49" s="76">
        <f t="shared" si="0"/>
        <v>3.4857967457880328</v>
      </c>
      <c r="E49" s="27">
        <v>6</v>
      </c>
      <c r="F49" s="26">
        <f t="shared" si="12"/>
        <v>3.2766489410407509</v>
      </c>
      <c r="G49" s="27">
        <v>0</v>
      </c>
      <c r="H49" s="26">
        <f t="shared" si="8"/>
        <v>3.2766489410407509</v>
      </c>
      <c r="I49" s="27">
        <v>8</v>
      </c>
      <c r="J49" s="28">
        <f t="shared" si="13"/>
        <v>30.816000000000003</v>
      </c>
      <c r="K49" s="26">
        <f t="shared" si="9"/>
        <v>3.0145170257574909</v>
      </c>
      <c r="L49" s="29">
        <f t="shared" si="14"/>
        <v>0.13214321208799959</v>
      </c>
      <c r="M49" s="29">
        <f t="shared" si="11"/>
        <v>3.7461939910887443</v>
      </c>
      <c r="N49" s="27">
        <v>102</v>
      </c>
      <c r="O49" s="27">
        <v>158.6</v>
      </c>
      <c r="P49" s="27">
        <f t="shared" si="15"/>
        <v>2.4092798681655228</v>
      </c>
      <c r="Q49" s="29">
        <f t="shared" si="16"/>
        <v>2.362039086436787E-2</v>
      </c>
      <c r="R49" s="24"/>
    </row>
    <row r="50" spans="1:18" x14ac:dyDescent="0.25">
      <c r="A50" s="31">
        <v>2015</v>
      </c>
      <c r="B50" s="80">
        <v>4.3281090441521846</v>
      </c>
      <c r="C50" s="27">
        <f t="shared" si="7"/>
        <v>19.999999999999996</v>
      </c>
      <c r="D50" s="76">
        <f t="shared" si="0"/>
        <v>3.4624872353217477</v>
      </c>
      <c r="E50" s="32">
        <v>6</v>
      </c>
      <c r="F50" s="33">
        <f t="shared" si="12"/>
        <v>3.2547380012024427</v>
      </c>
      <c r="G50" s="32">
        <v>0</v>
      </c>
      <c r="H50" s="33">
        <f t="shared" si="8"/>
        <v>3.2547380012024427</v>
      </c>
      <c r="I50" s="32">
        <v>8</v>
      </c>
      <c r="J50" s="34">
        <f t="shared" si="13"/>
        <v>30.816000000000017</v>
      </c>
      <c r="K50" s="33">
        <f t="shared" si="9"/>
        <v>2.9943589611062471</v>
      </c>
      <c r="L50" s="35">
        <f t="shared" si="14"/>
        <v>0.1312595708978081</v>
      </c>
      <c r="M50" s="35">
        <f t="shared" si="11"/>
        <v>3.7211432051674107</v>
      </c>
      <c r="N50" s="32">
        <v>102</v>
      </c>
      <c r="O50" s="32">
        <v>158.6</v>
      </c>
      <c r="P50" s="32">
        <f t="shared" si="15"/>
        <v>2.3931690222388142</v>
      </c>
      <c r="Q50" s="35">
        <f t="shared" si="16"/>
        <v>2.3462441394498178E-2</v>
      </c>
      <c r="R50" s="24"/>
    </row>
    <row r="51" spans="1:18" x14ac:dyDescent="0.25">
      <c r="A51" s="36">
        <v>2016</v>
      </c>
      <c r="B51" s="83">
        <v>4.5918741744811697</v>
      </c>
      <c r="C51" s="21">
        <f t="shared" si="7"/>
        <v>19.999999999999996</v>
      </c>
      <c r="D51" s="70">
        <f t="shared" si="0"/>
        <v>3.6734993395849358</v>
      </c>
      <c r="E51" s="38">
        <v>6</v>
      </c>
      <c r="F51" s="37">
        <f t="shared" si="12"/>
        <v>3.4530893792098398</v>
      </c>
      <c r="G51" s="38">
        <v>0</v>
      </c>
      <c r="H51" s="37">
        <f t="shared" si="8"/>
        <v>3.4530893792098398</v>
      </c>
      <c r="I51" s="38">
        <v>8</v>
      </c>
      <c r="J51" s="39">
        <f t="shared" si="13"/>
        <v>30.816000000000003</v>
      </c>
      <c r="K51" s="37">
        <f t="shared" si="9"/>
        <v>3.1768422288730527</v>
      </c>
      <c r="L51" s="40">
        <f t="shared" si="14"/>
        <v>0.13925883743005163</v>
      </c>
      <c r="M51" s="40">
        <f t="shared" si="11"/>
        <v>3.9479184117232484</v>
      </c>
      <c r="N51" s="38">
        <v>102</v>
      </c>
      <c r="O51" s="38">
        <v>158.6</v>
      </c>
      <c r="P51" s="38">
        <f t="shared" si="15"/>
        <v>2.5390143631511433</v>
      </c>
      <c r="Q51" s="40">
        <f t="shared" si="16"/>
        <v>2.4892297677952386E-2</v>
      </c>
      <c r="R51" s="24"/>
    </row>
    <row r="52" spans="1:18" x14ac:dyDescent="0.25">
      <c r="A52" s="41">
        <v>2017</v>
      </c>
      <c r="B52" s="86">
        <v>4.4746446965197126</v>
      </c>
      <c r="C52" s="21">
        <f t="shared" si="7"/>
        <v>19.999999999999996</v>
      </c>
      <c r="D52" s="70">
        <f t="shared" si="0"/>
        <v>3.5797157572157698</v>
      </c>
      <c r="E52" s="43">
        <v>6</v>
      </c>
      <c r="F52" s="42">
        <f t="shared" si="12"/>
        <v>3.3649328117828237</v>
      </c>
      <c r="G52" s="43">
        <v>0</v>
      </c>
      <c r="H52" s="42">
        <f>F52-(F52*G52/100)</f>
        <v>3.3649328117828237</v>
      </c>
      <c r="I52" s="43">
        <v>8</v>
      </c>
      <c r="J52" s="45">
        <f t="shared" si="13"/>
        <v>30.816000000000003</v>
      </c>
      <c r="K52" s="42">
        <f>+H52-H52*I52/100</f>
        <v>3.0957381868401979</v>
      </c>
      <c r="L52" s="47">
        <f t="shared" si="14"/>
        <v>0.13570359175189908</v>
      </c>
      <c r="M52" s="47">
        <f>+L52*28.3495</f>
        <v>3.8471289743704631</v>
      </c>
      <c r="N52" s="43">
        <v>102</v>
      </c>
      <c r="O52" s="43">
        <v>158.6</v>
      </c>
      <c r="P52" s="43">
        <f t="shared" si="15"/>
        <v>2.4741939179431731</v>
      </c>
      <c r="Q52" s="47">
        <f t="shared" si="16"/>
        <v>2.4256803117089932E-2</v>
      </c>
      <c r="R52" s="24"/>
    </row>
    <row r="53" spans="1:18" x14ac:dyDescent="0.25">
      <c r="A53" s="41">
        <v>2018</v>
      </c>
      <c r="B53" s="86">
        <v>4.0842620279980011</v>
      </c>
      <c r="C53" s="21">
        <f t="shared" si="7"/>
        <v>19.999999999999996</v>
      </c>
      <c r="D53" s="70">
        <f t="shared" si="0"/>
        <v>3.267409622398401</v>
      </c>
      <c r="E53" s="43">
        <v>6</v>
      </c>
      <c r="F53" s="42">
        <f t="shared" si="12"/>
        <v>3.0713650450544971</v>
      </c>
      <c r="G53" s="43">
        <v>0</v>
      </c>
      <c r="H53" s="42">
        <f>F53-(F53*G53/100)</f>
        <v>3.0713650450544971</v>
      </c>
      <c r="I53" s="43">
        <v>8</v>
      </c>
      <c r="J53" s="45">
        <f t="shared" si="13"/>
        <v>30.815999999999988</v>
      </c>
      <c r="K53" s="42">
        <f>+H53-H53*I53/100</f>
        <v>2.8256558414501374</v>
      </c>
      <c r="L53" s="47">
        <f t="shared" si="14"/>
        <v>0.12386436565260876</v>
      </c>
      <c r="M53" s="47">
        <f>+L53*28.3495</f>
        <v>3.511492834068632</v>
      </c>
      <c r="N53" s="43">
        <v>102</v>
      </c>
      <c r="O53" s="43">
        <v>158.6</v>
      </c>
      <c r="P53" s="43">
        <f t="shared" si="15"/>
        <v>2.2583371316204319</v>
      </c>
      <c r="Q53" s="47">
        <f t="shared" si="16"/>
        <v>2.2140560113925803E-2</v>
      </c>
      <c r="R53" s="24"/>
    </row>
    <row r="54" spans="1:18" ht="13.2" customHeight="1" x14ac:dyDescent="0.25">
      <c r="A54" s="41">
        <v>2019</v>
      </c>
      <c r="B54" s="86">
        <v>4.3688699835202351</v>
      </c>
      <c r="C54" s="21">
        <f t="shared" si="7"/>
        <v>19.999999999999996</v>
      </c>
      <c r="D54" s="70">
        <f t="shared" si="0"/>
        <v>3.4950959868161879</v>
      </c>
      <c r="E54" s="43">
        <v>6</v>
      </c>
      <c r="F54" s="42">
        <f t="shared" si="12"/>
        <v>3.2853902276072167</v>
      </c>
      <c r="G54" s="43">
        <v>0</v>
      </c>
      <c r="H54" s="42">
        <f>F54-(F54*G54/100)</f>
        <v>3.2853902276072167</v>
      </c>
      <c r="I54" s="43">
        <v>8</v>
      </c>
      <c r="J54" s="45">
        <f t="shared" si="13"/>
        <v>30.816000000000003</v>
      </c>
      <c r="K54" s="42">
        <f>+H54-H54*I54/100</f>
        <v>3.0225590093986394</v>
      </c>
      <c r="L54" s="47">
        <f t="shared" si="14"/>
        <v>0.13249573739829651</v>
      </c>
      <c r="M54" s="47">
        <f>+L54*28.3495</f>
        <v>3.7561879073730067</v>
      </c>
      <c r="N54" s="43">
        <v>102</v>
      </c>
      <c r="O54" s="43">
        <v>158.6</v>
      </c>
      <c r="P54" s="43">
        <f t="shared" si="15"/>
        <v>2.415707229205843</v>
      </c>
      <c r="Q54" s="47">
        <f t="shared" si="16"/>
        <v>2.3683404207900421E-2</v>
      </c>
    </row>
    <row r="55" spans="1:18" ht="13.2" customHeight="1" x14ac:dyDescent="0.25">
      <c r="A55" s="41">
        <v>2020</v>
      </c>
      <c r="B55" s="86">
        <v>4.1613069287768347</v>
      </c>
      <c r="C55" s="21">
        <f t="shared" si="7"/>
        <v>19.999999999999996</v>
      </c>
      <c r="D55" s="70">
        <f t="shared" si="0"/>
        <v>3.3290455430214676</v>
      </c>
      <c r="E55" s="43">
        <v>6</v>
      </c>
      <c r="F55" s="42">
        <f t="shared" si="12"/>
        <v>3.1293028104401794</v>
      </c>
      <c r="G55" s="43">
        <v>0</v>
      </c>
      <c r="H55" s="42">
        <f t="shared" ref="H55:H56" si="17">F55-(F55*G55/100)</f>
        <v>3.1293028104401794</v>
      </c>
      <c r="I55" s="43">
        <v>8</v>
      </c>
      <c r="J55" s="45">
        <f t="shared" si="13"/>
        <v>30.816000000000003</v>
      </c>
      <c r="K55" s="42">
        <f t="shared" ref="K55:K56" si="18">+H55-H55*I55/100</f>
        <v>2.8789585856049653</v>
      </c>
      <c r="L55" s="47">
        <f t="shared" si="14"/>
        <v>0.12620092430049162</v>
      </c>
      <c r="M55" s="47">
        <f t="shared" ref="M55:M56" si="19">+L55*28.3495</f>
        <v>3.577733103456787</v>
      </c>
      <c r="N55" s="43">
        <v>102</v>
      </c>
      <c r="O55" s="43">
        <v>158.6</v>
      </c>
      <c r="P55" s="43">
        <f t="shared" si="15"/>
        <v>2.3009380614917547</v>
      </c>
      <c r="Q55" s="47">
        <f t="shared" si="16"/>
        <v>2.255821628913485E-2</v>
      </c>
    </row>
    <row r="56" spans="1:18" ht="13.8" customHeight="1" thickBot="1" x14ac:dyDescent="0.3">
      <c r="A56" s="132">
        <v>2021</v>
      </c>
      <c r="B56" s="156">
        <v>4.0740071671806461</v>
      </c>
      <c r="C56" s="134">
        <f t="shared" si="7"/>
        <v>19.999999999999996</v>
      </c>
      <c r="D56" s="162">
        <f t="shared" si="0"/>
        <v>3.2592057337445168</v>
      </c>
      <c r="E56" s="145">
        <v>6</v>
      </c>
      <c r="F56" s="133">
        <f t="shared" si="12"/>
        <v>3.0636533897198457</v>
      </c>
      <c r="G56" s="145">
        <v>0</v>
      </c>
      <c r="H56" s="133">
        <f t="shared" si="17"/>
        <v>3.0636533897198457</v>
      </c>
      <c r="I56" s="145">
        <v>8</v>
      </c>
      <c r="J56" s="135">
        <f t="shared" si="13"/>
        <v>30.816000000000003</v>
      </c>
      <c r="K56" s="133">
        <f t="shared" si="18"/>
        <v>2.8185611185422581</v>
      </c>
      <c r="L56" s="136">
        <f t="shared" si="14"/>
        <v>0.12355336410048255</v>
      </c>
      <c r="M56" s="136">
        <f t="shared" si="19"/>
        <v>3.5026760955666298</v>
      </c>
      <c r="N56" s="145">
        <v>102</v>
      </c>
      <c r="O56" s="134">
        <v>158.6</v>
      </c>
      <c r="P56" s="134">
        <f t="shared" si="15"/>
        <v>2.2526668458246926</v>
      </c>
      <c r="Q56" s="136">
        <f t="shared" si="16"/>
        <v>2.2084969076712674E-2</v>
      </c>
    </row>
    <row r="57" spans="1:18" ht="15" customHeight="1" thickTop="1" x14ac:dyDescent="0.25">
      <c r="A57" s="65" t="s">
        <v>195</v>
      </c>
      <c r="B57" s="65"/>
      <c r="C57" s="65"/>
      <c r="E57" s="65"/>
      <c r="F57" s="65"/>
      <c r="G57" s="65"/>
      <c r="H57" s="65"/>
      <c r="I57" s="65"/>
      <c r="J57" s="65"/>
      <c r="K57" s="65"/>
      <c r="L57" s="65"/>
      <c r="M57" s="65"/>
      <c r="N57" s="65"/>
      <c r="O57" s="65"/>
      <c r="P57" s="65"/>
      <c r="Q57" s="65"/>
      <c r="R57" s="65"/>
    </row>
    <row r="58" spans="1:18" ht="13.2" customHeight="1" x14ac:dyDescent="0.25">
      <c r="A58" s="65"/>
      <c r="B58" s="65"/>
      <c r="C58" s="65"/>
      <c r="E58" s="65"/>
      <c r="F58" s="65"/>
      <c r="G58" s="65"/>
      <c r="H58" s="65"/>
      <c r="I58" s="65"/>
      <c r="J58" s="65"/>
      <c r="K58" s="65"/>
      <c r="L58" s="65"/>
      <c r="M58" s="65"/>
      <c r="N58" s="65"/>
      <c r="O58" s="65"/>
      <c r="P58" s="65"/>
      <c r="Q58" s="65"/>
      <c r="R58" s="65"/>
    </row>
    <row r="59" spans="1:18" ht="15" customHeight="1" x14ac:dyDescent="0.25">
      <c r="A59" s="65" t="s">
        <v>97</v>
      </c>
      <c r="B59" s="65"/>
      <c r="C59" s="65"/>
      <c r="E59" s="65"/>
      <c r="F59" s="65"/>
      <c r="G59" s="65"/>
      <c r="H59" s="65"/>
      <c r="I59" s="65"/>
      <c r="J59" s="65"/>
      <c r="K59" s="65"/>
      <c r="L59" s="65"/>
      <c r="M59" s="65"/>
      <c r="N59" s="65"/>
      <c r="O59" s="65"/>
      <c r="P59" s="65"/>
      <c r="Q59" s="65"/>
      <c r="R59" s="65"/>
    </row>
    <row r="60" spans="1:18" ht="15" customHeight="1" x14ac:dyDescent="0.25">
      <c r="A60" s="65" t="s">
        <v>104</v>
      </c>
      <c r="B60" s="65"/>
      <c r="C60" s="65"/>
      <c r="E60" s="65"/>
      <c r="F60" s="65"/>
      <c r="G60" s="65"/>
      <c r="H60" s="65"/>
      <c r="I60" s="65"/>
      <c r="J60" s="65"/>
      <c r="K60" s="65"/>
      <c r="L60" s="65"/>
      <c r="M60" s="65"/>
      <c r="N60" s="65"/>
      <c r="O60" s="65"/>
      <c r="P60" s="65"/>
      <c r="Q60" s="65"/>
      <c r="R60" s="65"/>
    </row>
    <row r="61" spans="1:18" ht="15" customHeight="1" x14ac:dyDescent="0.25">
      <c r="A61" s="65" t="s">
        <v>197</v>
      </c>
      <c r="B61" s="65"/>
      <c r="C61" s="65"/>
      <c r="E61" s="65"/>
      <c r="F61" s="65"/>
      <c r="G61" s="65"/>
      <c r="H61" s="65"/>
      <c r="I61" s="65"/>
      <c r="J61" s="65"/>
      <c r="K61" s="65"/>
      <c r="L61" s="65"/>
      <c r="M61" s="65"/>
      <c r="N61" s="65"/>
      <c r="O61" s="65"/>
      <c r="P61" s="65"/>
      <c r="Q61" s="65"/>
      <c r="R61" s="65"/>
    </row>
    <row r="62" spans="1:18" ht="15" customHeight="1" x14ac:dyDescent="0.25">
      <c r="A62" s="65" t="s">
        <v>99</v>
      </c>
      <c r="B62" s="65"/>
      <c r="C62" s="65"/>
      <c r="E62" s="65"/>
      <c r="F62" s="65"/>
      <c r="G62" s="65"/>
      <c r="H62" s="65"/>
      <c r="I62" s="65"/>
      <c r="J62" s="65"/>
      <c r="K62" s="65"/>
      <c r="L62" s="65"/>
      <c r="M62" s="65"/>
      <c r="N62" s="65"/>
      <c r="O62" s="65"/>
      <c r="P62" s="65"/>
      <c r="Q62" s="65"/>
      <c r="R62" s="65"/>
    </row>
    <row r="63" spans="1:18" ht="15" customHeight="1" x14ac:dyDescent="0.25">
      <c r="A63" s="65" t="s">
        <v>100</v>
      </c>
      <c r="B63" s="65"/>
      <c r="C63" s="65"/>
      <c r="E63" s="65"/>
      <c r="F63" s="65"/>
      <c r="G63" s="65"/>
      <c r="H63" s="65"/>
      <c r="I63" s="65"/>
      <c r="J63" s="65"/>
      <c r="K63" s="65"/>
      <c r="L63" s="65"/>
      <c r="M63" s="65"/>
      <c r="N63" s="65"/>
      <c r="O63" s="65"/>
      <c r="P63" s="65"/>
      <c r="Q63" s="65"/>
      <c r="R63" s="65"/>
    </row>
    <row r="64" spans="1:18" ht="13.2" customHeight="1" x14ac:dyDescent="0.25">
      <c r="A64" s="65"/>
      <c r="B64" s="65"/>
      <c r="C64" s="65"/>
      <c r="E64" s="65"/>
      <c r="F64" s="65"/>
      <c r="G64" s="65"/>
      <c r="H64" s="65"/>
      <c r="I64" s="65"/>
      <c r="J64" s="65"/>
      <c r="K64" s="65"/>
      <c r="L64" s="65"/>
      <c r="M64" s="65"/>
      <c r="N64" s="65"/>
      <c r="O64" s="65"/>
      <c r="P64" s="65"/>
      <c r="Q64" s="65"/>
      <c r="R64" s="65"/>
    </row>
    <row r="65" spans="1:18" ht="15" customHeight="1" x14ac:dyDescent="0.25">
      <c r="A65" s="65" t="s">
        <v>192</v>
      </c>
      <c r="B65" s="65"/>
      <c r="C65" s="65"/>
      <c r="E65" s="65"/>
      <c r="F65" s="65"/>
      <c r="G65" s="65"/>
      <c r="H65" s="65"/>
      <c r="I65" s="65"/>
      <c r="J65" s="65"/>
      <c r="K65" s="65"/>
      <c r="L65" s="65"/>
      <c r="M65" s="65"/>
      <c r="N65" s="65"/>
      <c r="O65" s="65"/>
      <c r="P65" s="65"/>
      <c r="Q65" s="65"/>
      <c r="R65" s="65"/>
    </row>
    <row r="66" spans="1:18" x14ac:dyDescent="0.25">
      <c r="A66" s="65"/>
      <c r="B66" s="65"/>
      <c r="C66" s="65"/>
      <c r="E66" s="65"/>
      <c r="F66" s="65"/>
      <c r="G66" s="65"/>
      <c r="H66" s="65"/>
      <c r="I66" s="65"/>
      <c r="J66" s="65"/>
      <c r="K66" s="65"/>
      <c r="L66" s="65"/>
      <c r="M66" s="65"/>
      <c r="N66" s="65"/>
      <c r="O66" s="65"/>
      <c r="P66" s="65"/>
      <c r="Q66" s="65"/>
      <c r="R66" s="65"/>
    </row>
    <row r="67" spans="1:18" x14ac:dyDescent="0.25">
      <c r="A67" s="65"/>
      <c r="B67" s="65"/>
      <c r="C67" s="65"/>
      <c r="E67" s="65"/>
      <c r="F67" s="65"/>
      <c r="G67" s="65"/>
      <c r="H67" s="65"/>
      <c r="I67" s="65"/>
      <c r="J67" s="65"/>
      <c r="K67" s="65"/>
      <c r="L67" s="65"/>
      <c r="M67" s="65"/>
      <c r="N67" s="65"/>
      <c r="O67" s="65"/>
      <c r="P67" s="65"/>
      <c r="Q67" s="65"/>
      <c r="R67" s="65"/>
    </row>
    <row r="68" spans="1:18" x14ac:dyDescent="0.25">
      <c r="A68" s="65"/>
      <c r="B68" s="65"/>
      <c r="C68" s="65"/>
      <c r="E68" s="65"/>
      <c r="F68" s="65"/>
      <c r="G68" s="65"/>
      <c r="H68" s="65"/>
      <c r="I68" s="65"/>
      <c r="J68" s="65"/>
      <c r="K68" s="65"/>
      <c r="L68" s="65"/>
      <c r="M68" s="65"/>
      <c r="N68" s="65"/>
      <c r="O68" s="65"/>
      <c r="P68" s="65"/>
      <c r="Q68" s="65"/>
      <c r="R68" s="65"/>
    </row>
    <row r="69" spans="1:18" x14ac:dyDescent="0.25">
      <c r="A69" s="65"/>
      <c r="B69" s="65"/>
      <c r="C69" s="65"/>
      <c r="E69" s="65"/>
      <c r="F69" s="65"/>
      <c r="G69" s="65"/>
      <c r="H69" s="65"/>
      <c r="I69" s="65"/>
      <c r="J69" s="65"/>
      <c r="K69" s="65"/>
      <c r="L69" s="65"/>
      <c r="M69" s="65"/>
      <c r="N69" s="65"/>
      <c r="O69" s="65"/>
      <c r="P69" s="65"/>
      <c r="Q69" s="65"/>
      <c r="R69" s="65"/>
    </row>
    <row r="70" spans="1:18" x14ac:dyDescent="0.25">
      <c r="A70" s="65"/>
      <c r="B70" s="65"/>
      <c r="C70" s="65"/>
      <c r="E70" s="65"/>
      <c r="F70" s="65"/>
      <c r="G70" s="65"/>
      <c r="H70" s="65"/>
      <c r="I70" s="65"/>
      <c r="J70" s="65"/>
      <c r="K70" s="65"/>
      <c r="L70" s="65"/>
      <c r="M70" s="65"/>
      <c r="N70" s="65"/>
      <c r="O70" s="65"/>
      <c r="P70" s="65"/>
      <c r="Q70" s="65"/>
      <c r="R70" s="65"/>
    </row>
  </sheetData>
  <phoneticPr fontId="0" type="noConversion"/>
  <printOptions horizontalCentered="1" verticalCentered="1"/>
  <pageMargins left="0.39" right="0.39" top="0.46" bottom="0.39" header="0.39" footer="0.3"/>
  <pageSetup scale="7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A1:V74"/>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137</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24" t="s">
        <v>201</v>
      </c>
      <c r="D2" s="123" t="s">
        <v>3</v>
      </c>
      <c r="E2" s="123" t="s">
        <v>8</v>
      </c>
      <c r="F2" s="165" t="s">
        <v>5</v>
      </c>
      <c r="G2" s="174" t="s">
        <v>9</v>
      </c>
      <c r="H2" s="127"/>
      <c r="I2" s="127"/>
      <c r="J2" s="10" t="s">
        <v>6</v>
      </c>
      <c r="K2" s="12" t="s">
        <v>71</v>
      </c>
      <c r="L2" s="13"/>
      <c r="M2" s="13"/>
      <c r="N2" s="165" t="s">
        <v>138</v>
      </c>
      <c r="O2" s="165" t="s">
        <v>139</v>
      </c>
      <c r="P2" s="166" t="s">
        <v>140</v>
      </c>
      <c r="Q2" s="166" t="s">
        <v>141</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1.1391874486616185</v>
      </c>
      <c r="C5" s="38">
        <f>(D5-B5)/B5*100</f>
        <v>44.000000000000007</v>
      </c>
      <c r="D5" s="70">
        <f>B5*1.44</f>
        <v>1.6404299260727306</v>
      </c>
      <c r="E5" s="21">
        <v>6</v>
      </c>
      <c r="F5" s="20">
        <f>+(D5-D5*(E5)/100)</f>
        <v>1.5420041305083667</v>
      </c>
      <c r="G5" s="21">
        <v>0</v>
      </c>
      <c r="H5" s="20">
        <f>F5-(F5*G5/100)</f>
        <v>1.5420041305083667</v>
      </c>
      <c r="I5" s="21">
        <v>27</v>
      </c>
      <c r="J5" s="22">
        <f>100-(K5/D5*100)</f>
        <v>31.379999999999995</v>
      </c>
      <c r="K5" s="20">
        <f>+H5-H5*I5/100</f>
        <v>1.1256630152711078</v>
      </c>
      <c r="L5" s="23">
        <f t="shared" ref="L5:L46" si="0">+(K5/365)*16</f>
        <v>4.9344132176267735E-2</v>
      </c>
      <c r="M5" s="20">
        <f t="shared" ref="M5:M37" si="1">+L5*28.3495</f>
        <v>1.3988814751311021</v>
      </c>
      <c r="N5" s="21">
        <v>50</v>
      </c>
      <c r="O5" s="21">
        <v>147.6</v>
      </c>
      <c r="P5" s="21">
        <f t="shared" ref="P5:P46" si="2">+Q5*N5</f>
        <v>0.47387583845904541</v>
      </c>
      <c r="Q5" s="23">
        <f t="shared" ref="Q5:Q46" si="3">+M5/O5</f>
        <v>9.4775167691809083E-3</v>
      </c>
      <c r="R5" s="24"/>
    </row>
    <row r="6" spans="1:22" x14ac:dyDescent="0.25">
      <c r="A6" s="25">
        <v>1971</v>
      </c>
      <c r="B6" s="76">
        <v>0.94715621727333121</v>
      </c>
      <c r="C6" s="27">
        <f t="shared" ref="C6:C56" si="4">(D6-B6)/B6*100</f>
        <v>43.999999999999993</v>
      </c>
      <c r="D6" s="76">
        <f t="shared" ref="D6:D56" si="5">B6*1.44</f>
        <v>1.3639049528735969</v>
      </c>
      <c r="E6" s="27">
        <v>6</v>
      </c>
      <c r="F6" s="26">
        <f t="shared" ref="F6:F46" si="6">+(D6-D6*(E6)/100)</f>
        <v>1.2820706557011812</v>
      </c>
      <c r="G6" s="27">
        <v>0</v>
      </c>
      <c r="H6" s="26">
        <f t="shared" ref="H6:H51" si="7">F6-(F6*G6/100)</f>
        <v>1.2820706557011812</v>
      </c>
      <c r="I6" s="27">
        <v>27</v>
      </c>
      <c r="J6" s="28">
        <f t="shared" ref="J6:J56" si="8">100-(K6/D6*100)</f>
        <v>31.379999999999981</v>
      </c>
      <c r="K6" s="20">
        <f>+H6-H6*I6/100</f>
        <v>0.93591157866186236</v>
      </c>
      <c r="L6" s="29">
        <f t="shared" si="0"/>
        <v>4.10262609824378E-2</v>
      </c>
      <c r="M6" s="26">
        <f t="shared" si="1"/>
        <v>1.1630739857216204</v>
      </c>
      <c r="N6" s="27">
        <v>50</v>
      </c>
      <c r="O6" s="27">
        <v>147.6</v>
      </c>
      <c r="P6" s="27">
        <f t="shared" si="2"/>
        <v>0.39399525261572504</v>
      </c>
      <c r="Q6" s="29">
        <f t="shared" si="3"/>
        <v>7.8799050523145012E-3</v>
      </c>
      <c r="R6" s="24"/>
    </row>
    <row r="7" spans="1:22" x14ac:dyDescent="0.25">
      <c r="A7" s="25">
        <v>1972</v>
      </c>
      <c r="B7" s="76">
        <v>0.92274816208244315</v>
      </c>
      <c r="C7" s="27">
        <f t="shared" si="4"/>
        <v>43.999999999999986</v>
      </c>
      <c r="D7" s="76">
        <f t="shared" si="5"/>
        <v>1.328757353398718</v>
      </c>
      <c r="E7" s="27">
        <v>6</v>
      </c>
      <c r="F7" s="26">
        <f t="shared" si="6"/>
        <v>1.249031912194795</v>
      </c>
      <c r="G7" s="27">
        <v>0</v>
      </c>
      <c r="H7" s="26">
        <f t="shared" si="7"/>
        <v>1.249031912194795</v>
      </c>
      <c r="I7" s="27">
        <v>27</v>
      </c>
      <c r="J7" s="28">
        <f t="shared" si="8"/>
        <v>31.379999999999995</v>
      </c>
      <c r="K7" s="26">
        <f t="shared" ref="K7:K51" si="9">+H7-H7*I7/100</f>
        <v>0.91179329590220037</v>
      </c>
      <c r="L7" s="29">
        <f t="shared" si="0"/>
        <v>3.9969021190233441E-2</v>
      </c>
      <c r="M7" s="26">
        <f t="shared" si="1"/>
        <v>1.1331017662325229</v>
      </c>
      <c r="N7" s="27">
        <v>50</v>
      </c>
      <c r="O7" s="27">
        <v>147.6</v>
      </c>
      <c r="P7" s="27">
        <f t="shared" si="2"/>
        <v>0.38384206173188451</v>
      </c>
      <c r="Q7" s="29">
        <f t="shared" si="3"/>
        <v>7.6768412346376897E-3</v>
      </c>
      <c r="R7" s="24"/>
    </row>
    <row r="8" spans="1:22" x14ac:dyDescent="0.25">
      <c r="A8" s="25">
        <v>1973</v>
      </c>
      <c r="B8" s="76">
        <v>1.0667556672011964</v>
      </c>
      <c r="C8" s="27">
        <f t="shared" si="4"/>
        <v>44</v>
      </c>
      <c r="D8" s="76">
        <f t="shared" si="5"/>
        <v>1.5361281607697228</v>
      </c>
      <c r="E8" s="27">
        <v>6</v>
      </c>
      <c r="F8" s="26">
        <f t="shared" si="6"/>
        <v>1.4439604711235394</v>
      </c>
      <c r="G8" s="27">
        <v>0</v>
      </c>
      <c r="H8" s="26">
        <f t="shared" si="7"/>
        <v>1.4439604711235394</v>
      </c>
      <c r="I8" s="27">
        <v>27</v>
      </c>
      <c r="J8" s="28">
        <f t="shared" si="8"/>
        <v>31.379999999999995</v>
      </c>
      <c r="K8" s="26">
        <f t="shared" si="9"/>
        <v>1.0540911439201839</v>
      </c>
      <c r="L8" s="29">
        <f t="shared" si="0"/>
        <v>4.6206735075953263E-2</v>
      </c>
      <c r="M8" s="26">
        <f t="shared" si="1"/>
        <v>1.309937836035737</v>
      </c>
      <c r="N8" s="27">
        <v>50</v>
      </c>
      <c r="O8" s="27">
        <v>147.6</v>
      </c>
      <c r="P8" s="27">
        <f t="shared" si="2"/>
        <v>0.44374587941590005</v>
      </c>
      <c r="Q8" s="29">
        <f t="shared" si="3"/>
        <v>8.8749175883180015E-3</v>
      </c>
      <c r="R8" s="24"/>
    </row>
    <row r="9" spans="1:22" x14ac:dyDescent="0.25">
      <c r="A9" s="25">
        <v>1974</v>
      </c>
      <c r="B9" s="76">
        <v>0.61965530988505468</v>
      </c>
      <c r="C9" s="27">
        <f t="shared" si="4"/>
        <v>43.999999999999986</v>
      </c>
      <c r="D9" s="76">
        <f t="shared" si="5"/>
        <v>0.89230364623447866</v>
      </c>
      <c r="E9" s="27">
        <v>6</v>
      </c>
      <c r="F9" s="26">
        <f t="shared" si="6"/>
        <v>0.83876542746040994</v>
      </c>
      <c r="G9" s="27">
        <v>0</v>
      </c>
      <c r="H9" s="26">
        <f t="shared" si="7"/>
        <v>0.83876542746040994</v>
      </c>
      <c r="I9" s="27">
        <v>27</v>
      </c>
      <c r="J9" s="28">
        <f t="shared" si="8"/>
        <v>31.38000000000001</v>
      </c>
      <c r="K9" s="26">
        <f t="shared" si="9"/>
        <v>0.61229876204609923</v>
      </c>
      <c r="L9" s="29">
        <f t="shared" si="0"/>
        <v>2.6840493678733118E-2</v>
      </c>
      <c r="M9" s="26">
        <f t="shared" si="1"/>
        <v>0.76091457554524455</v>
      </c>
      <c r="N9" s="27">
        <v>50</v>
      </c>
      <c r="O9" s="27">
        <v>147.6</v>
      </c>
      <c r="P9" s="27">
        <f t="shared" si="2"/>
        <v>0.25776239008985247</v>
      </c>
      <c r="Q9" s="29">
        <f t="shared" si="3"/>
        <v>5.1552478017970497E-3</v>
      </c>
      <c r="R9" s="24"/>
    </row>
    <row r="10" spans="1:22" x14ac:dyDescent="0.25">
      <c r="A10" s="25">
        <v>1975</v>
      </c>
      <c r="B10" s="76">
        <v>0.94883164054200342</v>
      </c>
      <c r="C10" s="27">
        <f t="shared" si="4"/>
        <v>43.999999999999993</v>
      </c>
      <c r="D10" s="76">
        <f t="shared" si="5"/>
        <v>1.3663175623804849</v>
      </c>
      <c r="E10" s="27">
        <v>6</v>
      </c>
      <c r="F10" s="26">
        <f t="shared" si="6"/>
        <v>1.2843385086376558</v>
      </c>
      <c r="G10" s="27">
        <v>0</v>
      </c>
      <c r="H10" s="26">
        <f t="shared" si="7"/>
        <v>1.2843385086376558</v>
      </c>
      <c r="I10" s="27">
        <v>27</v>
      </c>
      <c r="J10" s="28">
        <f t="shared" si="8"/>
        <v>31.38000000000001</v>
      </c>
      <c r="K10" s="26">
        <f t="shared" si="9"/>
        <v>0.93756711130548864</v>
      </c>
      <c r="L10" s="29">
        <f t="shared" si="0"/>
        <v>4.1098832276404984E-2</v>
      </c>
      <c r="M10" s="26">
        <f t="shared" si="1"/>
        <v>1.165131345619943</v>
      </c>
      <c r="N10" s="27">
        <v>50</v>
      </c>
      <c r="O10" s="27">
        <v>147.6</v>
      </c>
      <c r="P10" s="27">
        <f t="shared" si="2"/>
        <v>0.39469219025065827</v>
      </c>
      <c r="Q10" s="29">
        <f t="shared" si="3"/>
        <v>7.8938438050131648E-3</v>
      </c>
      <c r="R10" s="24"/>
    </row>
    <row r="11" spans="1:22" x14ac:dyDescent="0.25">
      <c r="A11" s="19">
        <v>1976</v>
      </c>
      <c r="B11" s="70">
        <v>0.78940095349961981</v>
      </c>
      <c r="C11" s="38">
        <f t="shared" si="4"/>
        <v>44.000000000000007</v>
      </c>
      <c r="D11" s="70">
        <f t="shared" si="5"/>
        <v>1.1367373730394525</v>
      </c>
      <c r="E11" s="21">
        <v>6</v>
      </c>
      <c r="F11" s="20">
        <f t="shared" si="6"/>
        <v>1.0685331306570853</v>
      </c>
      <c r="G11" s="21">
        <v>0</v>
      </c>
      <c r="H11" s="20">
        <f t="shared" si="7"/>
        <v>1.0685331306570853</v>
      </c>
      <c r="I11" s="21">
        <v>27</v>
      </c>
      <c r="J11" s="22">
        <f t="shared" si="8"/>
        <v>31.379999999999995</v>
      </c>
      <c r="K11" s="20">
        <f t="shared" si="9"/>
        <v>0.78002918537967236</v>
      </c>
      <c r="L11" s="23">
        <f t="shared" si="0"/>
        <v>3.4193060181026733E-2</v>
      </c>
      <c r="M11" s="20">
        <f t="shared" si="1"/>
        <v>0.96935615960201738</v>
      </c>
      <c r="N11" s="21">
        <v>50</v>
      </c>
      <c r="O11" s="21">
        <v>147.6</v>
      </c>
      <c r="P11" s="21">
        <f t="shared" si="2"/>
        <v>0.32837268279201132</v>
      </c>
      <c r="Q11" s="23">
        <f t="shared" si="3"/>
        <v>6.5674536558402268E-3</v>
      </c>
      <c r="R11" s="24"/>
    </row>
    <row r="12" spans="1:22" x14ac:dyDescent="0.25">
      <c r="A12" s="19">
        <v>1977</v>
      </c>
      <c r="B12" s="70">
        <v>0.77219989141295475</v>
      </c>
      <c r="C12" s="38">
        <f t="shared" si="4"/>
        <v>43.999999999999986</v>
      </c>
      <c r="D12" s="70">
        <f t="shared" si="5"/>
        <v>1.1119678436346547</v>
      </c>
      <c r="E12" s="21">
        <v>6</v>
      </c>
      <c r="F12" s="20">
        <f t="shared" si="6"/>
        <v>1.0452497730165755</v>
      </c>
      <c r="G12" s="21">
        <v>0</v>
      </c>
      <c r="H12" s="20">
        <f t="shared" si="7"/>
        <v>1.0452497730165755</v>
      </c>
      <c r="I12" s="21">
        <v>27</v>
      </c>
      <c r="J12" s="22">
        <f t="shared" si="8"/>
        <v>31.379999999999995</v>
      </c>
      <c r="K12" s="20">
        <f t="shared" si="9"/>
        <v>0.76303233430210016</v>
      </c>
      <c r="L12" s="23">
        <f t="shared" si="0"/>
        <v>3.3447992736530416E-2</v>
      </c>
      <c r="M12" s="20">
        <f t="shared" si="1"/>
        <v>0.94823387008426896</v>
      </c>
      <c r="N12" s="21">
        <v>50</v>
      </c>
      <c r="O12" s="21">
        <v>147.6</v>
      </c>
      <c r="P12" s="21">
        <f t="shared" si="2"/>
        <v>0.32121743566540278</v>
      </c>
      <c r="Q12" s="23">
        <f t="shared" si="3"/>
        <v>6.4243487133080557E-3</v>
      </c>
      <c r="R12" s="24"/>
    </row>
    <row r="13" spans="1:22" x14ac:dyDescent="0.25">
      <c r="A13" s="19">
        <v>1978</v>
      </c>
      <c r="B13" s="70">
        <v>0.71847189550156465</v>
      </c>
      <c r="C13" s="38">
        <f t="shared" si="4"/>
        <v>43.999999999999986</v>
      </c>
      <c r="D13" s="70">
        <f t="shared" si="5"/>
        <v>1.034599529522253</v>
      </c>
      <c r="E13" s="21">
        <v>6</v>
      </c>
      <c r="F13" s="20">
        <f t="shared" si="6"/>
        <v>0.97252355775091781</v>
      </c>
      <c r="G13" s="21">
        <v>0</v>
      </c>
      <c r="H13" s="20">
        <f t="shared" si="7"/>
        <v>0.97252355775091781</v>
      </c>
      <c r="I13" s="21">
        <v>27</v>
      </c>
      <c r="J13" s="22">
        <f t="shared" si="8"/>
        <v>31.379999999999995</v>
      </c>
      <c r="K13" s="20">
        <f t="shared" si="9"/>
        <v>0.70994219715817009</v>
      </c>
      <c r="L13" s="23">
        <f t="shared" si="0"/>
        <v>3.1120753848029373E-2</v>
      </c>
      <c r="M13" s="20">
        <f t="shared" si="1"/>
        <v>0.8822578112147087</v>
      </c>
      <c r="N13" s="21">
        <v>50</v>
      </c>
      <c r="O13" s="21">
        <v>147.6</v>
      </c>
      <c r="P13" s="21">
        <f t="shared" si="2"/>
        <v>0.29886782222720487</v>
      </c>
      <c r="Q13" s="23">
        <f t="shared" si="3"/>
        <v>5.9773564445440974E-3</v>
      </c>
      <c r="R13" s="24"/>
    </row>
    <row r="14" spans="1:22" x14ac:dyDescent="0.25">
      <c r="A14" s="19">
        <v>1979</v>
      </c>
      <c r="B14" s="70">
        <v>0.68158637273952294</v>
      </c>
      <c r="C14" s="38">
        <f t="shared" si="4"/>
        <v>43.999999999999986</v>
      </c>
      <c r="D14" s="70">
        <f t="shared" si="5"/>
        <v>0.98148437674491296</v>
      </c>
      <c r="E14" s="21">
        <v>6</v>
      </c>
      <c r="F14" s="20">
        <f t="shared" si="6"/>
        <v>0.92259531414021823</v>
      </c>
      <c r="G14" s="21">
        <v>0</v>
      </c>
      <c r="H14" s="20">
        <f t="shared" si="7"/>
        <v>0.92259531414021823</v>
      </c>
      <c r="I14" s="21">
        <v>27</v>
      </c>
      <c r="J14" s="22">
        <f t="shared" si="8"/>
        <v>31.38000000000001</v>
      </c>
      <c r="K14" s="20">
        <f t="shared" si="9"/>
        <v>0.67349457932235923</v>
      </c>
      <c r="L14" s="23">
        <f t="shared" si="0"/>
        <v>2.9523050052486979E-2</v>
      </c>
      <c r="M14" s="20">
        <f t="shared" si="1"/>
        <v>0.83696370746297954</v>
      </c>
      <c r="N14" s="21">
        <v>50</v>
      </c>
      <c r="O14" s="21">
        <v>147.6</v>
      </c>
      <c r="P14" s="21">
        <f t="shared" si="2"/>
        <v>0.28352429114599575</v>
      </c>
      <c r="Q14" s="23">
        <f t="shared" si="3"/>
        <v>5.6704858229199157E-3</v>
      </c>
      <c r="R14" s="24"/>
    </row>
    <row r="15" spans="1:22" x14ac:dyDescent="0.25">
      <c r="A15" s="19">
        <v>1980</v>
      </c>
      <c r="B15" s="70">
        <v>0.65577100564802104</v>
      </c>
      <c r="C15" s="38">
        <f t="shared" si="4"/>
        <v>43.999999999999986</v>
      </c>
      <c r="D15" s="70">
        <f t="shared" si="5"/>
        <v>0.94431024813315023</v>
      </c>
      <c r="E15" s="21">
        <v>6</v>
      </c>
      <c r="F15" s="20">
        <f t="shared" si="6"/>
        <v>0.88765163324516116</v>
      </c>
      <c r="G15" s="21">
        <v>0</v>
      </c>
      <c r="H15" s="20">
        <f t="shared" si="7"/>
        <v>0.88765163324516116</v>
      </c>
      <c r="I15" s="21">
        <v>27</v>
      </c>
      <c r="J15" s="22">
        <f t="shared" si="8"/>
        <v>31.38000000000001</v>
      </c>
      <c r="K15" s="20">
        <f t="shared" si="9"/>
        <v>0.64798569226896763</v>
      </c>
      <c r="L15" s="23">
        <f t="shared" si="0"/>
        <v>2.8404852263845155E-2</v>
      </c>
      <c r="M15" s="20">
        <f t="shared" si="1"/>
        <v>0.80526335925387815</v>
      </c>
      <c r="N15" s="21">
        <v>50</v>
      </c>
      <c r="O15" s="21">
        <v>147.6</v>
      </c>
      <c r="P15" s="21">
        <f t="shared" si="2"/>
        <v>0.27278569080415926</v>
      </c>
      <c r="Q15" s="23">
        <f t="shared" si="3"/>
        <v>5.4557138160831855E-3</v>
      </c>
      <c r="R15" s="24"/>
    </row>
    <row r="16" spans="1:22" x14ac:dyDescent="0.25">
      <c r="A16" s="25">
        <v>1981</v>
      </c>
      <c r="B16" s="76">
        <v>0.48375754028400825</v>
      </c>
      <c r="C16" s="27">
        <f t="shared" si="4"/>
        <v>43.999999999999986</v>
      </c>
      <c r="D16" s="76">
        <f t="shared" si="5"/>
        <v>0.69661085800897182</v>
      </c>
      <c r="E16" s="27">
        <v>6</v>
      </c>
      <c r="F16" s="26">
        <f t="shared" si="6"/>
        <v>0.65481420652843347</v>
      </c>
      <c r="G16" s="27">
        <v>0</v>
      </c>
      <c r="H16" s="26">
        <f t="shared" si="7"/>
        <v>0.65481420652843347</v>
      </c>
      <c r="I16" s="27">
        <v>27</v>
      </c>
      <c r="J16" s="28">
        <f t="shared" si="8"/>
        <v>31.379999999999995</v>
      </c>
      <c r="K16" s="26">
        <f t="shared" si="9"/>
        <v>0.47801437076575648</v>
      </c>
      <c r="L16" s="29">
        <f t="shared" si="0"/>
        <v>2.0954054608909874E-2</v>
      </c>
      <c r="M16" s="26">
        <f t="shared" si="1"/>
        <v>0.59403697113529041</v>
      </c>
      <c r="N16" s="27">
        <v>50</v>
      </c>
      <c r="O16" s="27">
        <v>147.6</v>
      </c>
      <c r="P16" s="27">
        <f t="shared" si="2"/>
        <v>0.20123203629244255</v>
      </c>
      <c r="Q16" s="29">
        <f t="shared" si="3"/>
        <v>4.024640725848851E-3</v>
      </c>
      <c r="R16" s="24"/>
    </row>
    <row r="17" spans="1:18" x14ac:dyDescent="0.25">
      <c r="A17" s="25">
        <v>1982</v>
      </c>
      <c r="B17" s="76">
        <v>0.54093826562322</v>
      </c>
      <c r="C17" s="27">
        <f t="shared" si="4"/>
        <v>44</v>
      </c>
      <c r="D17" s="76">
        <f t="shared" si="5"/>
        <v>0.77895110249743682</v>
      </c>
      <c r="E17" s="27">
        <v>6</v>
      </c>
      <c r="F17" s="26">
        <f t="shared" si="6"/>
        <v>0.73221403634759064</v>
      </c>
      <c r="G17" s="27">
        <v>0</v>
      </c>
      <c r="H17" s="26">
        <f t="shared" si="7"/>
        <v>0.73221403634759064</v>
      </c>
      <c r="I17" s="27">
        <v>27</v>
      </c>
      <c r="J17" s="28">
        <f t="shared" si="8"/>
        <v>31.379999999999995</v>
      </c>
      <c r="K17" s="26">
        <f t="shared" si="9"/>
        <v>0.53451624653374119</v>
      </c>
      <c r="L17" s="29">
        <f t="shared" si="0"/>
        <v>2.3430849163122901E-2</v>
      </c>
      <c r="M17" s="26">
        <f t="shared" si="1"/>
        <v>0.66425285834995262</v>
      </c>
      <c r="N17" s="27">
        <v>50</v>
      </c>
      <c r="O17" s="27">
        <v>147.6</v>
      </c>
      <c r="P17" s="27">
        <f t="shared" si="2"/>
        <v>0.22501790594510593</v>
      </c>
      <c r="Q17" s="29">
        <f t="shared" si="3"/>
        <v>4.5003581189021185E-3</v>
      </c>
      <c r="R17" s="24"/>
    </row>
    <row r="18" spans="1:18" x14ac:dyDescent="0.25">
      <c r="A18" s="25">
        <v>1983</v>
      </c>
      <c r="B18" s="76">
        <v>0.42634213661806442</v>
      </c>
      <c r="C18" s="27">
        <f t="shared" si="4"/>
        <v>43.999999999999993</v>
      </c>
      <c r="D18" s="76">
        <f t="shared" si="5"/>
        <v>0.61393267673001273</v>
      </c>
      <c r="E18" s="27">
        <v>6</v>
      </c>
      <c r="F18" s="26">
        <f t="shared" si="6"/>
        <v>0.57709671612621194</v>
      </c>
      <c r="G18" s="27">
        <v>0</v>
      </c>
      <c r="H18" s="26">
        <f t="shared" si="7"/>
        <v>0.57709671612621194</v>
      </c>
      <c r="I18" s="27">
        <v>27</v>
      </c>
      <c r="J18" s="28">
        <f t="shared" si="8"/>
        <v>31.379999999999995</v>
      </c>
      <c r="K18" s="26">
        <f t="shared" si="9"/>
        <v>0.42128060277213475</v>
      </c>
      <c r="L18" s="29">
        <f t="shared" si="0"/>
        <v>1.8467094916038783E-2</v>
      </c>
      <c r="M18" s="26">
        <f t="shared" si="1"/>
        <v>0.52353290732224145</v>
      </c>
      <c r="N18" s="27">
        <v>50</v>
      </c>
      <c r="O18" s="27">
        <v>147.6</v>
      </c>
      <c r="P18" s="27">
        <f t="shared" si="2"/>
        <v>0.17734854584086771</v>
      </c>
      <c r="Q18" s="29">
        <f t="shared" si="3"/>
        <v>3.5469709168173542E-3</v>
      </c>
      <c r="R18" s="24"/>
    </row>
    <row r="19" spans="1:18" x14ac:dyDescent="0.25">
      <c r="A19" s="25">
        <v>1984</v>
      </c>
      <c r="B19" s="76">
        <v>0.54161857760217891</v>
      </c>
      <c r="C19" s="27">
        <f t="shared" si="4"/>
        <v>43.999999999999986</v>
      </c>
      <c r="D19" s="76">
        <f t="shared" si="5"/>
        <v>0.77993075174713755</v>
      </c>
      <c r="E19" s="27">
        <v>6</v>
      </c>
      <c r="F19" s="26">
        <f t="shared" si="6"/>
        <v>0.73313490664230929</v>
      </c>
      <c r="G19" s="27">
        <v>0</v>
      </c>
      <c r="H19" s="26">
        <f t="shared" si="7"/>
        <v>0.73313490664230929</v>
      </c>
      <c r="I19" s="27">
        <v>27</v>
      </c>
      <c r="J19" s="28">
        <f t="shared" si="8"/>
        <v>31.379999999999995</v>
      </c>
      <c r="K19" s="26">
        <f t="shared" si="9"/>
        <v>0.53518848184888579</v>
      </c>
      <c r="L19" s="29">
        <f t="shared" si="0"/>
        <v>2.3460317012553897E-2</v>
      </c>
      <c r="M19" s="26">
        <f t="shared" si="1"/>
        <v>0.66508825714739672</v>
      </c>
      <c r="N19" s="27">
        <v>50</v>
      </c>
      <c r="O19" s="27">
        <v>147.6</v>
      </c>
      <c r="P19" s="27">
        <f t="shared" si="2"/>
        <v>0.22530090011768183</v>
      </c>
      <c r="Q19" s="29">
        <f t="shared" si="3"/>
        <v>4.5060180023536369E-3</v>
      </c>
      <c r="R19" s="24"/>
    </row>
    <row r="20" spans="1:18" x14ac:dyDescent="0.25">
      <c r="A20" s="25">
        <v>1985</v>
      </c>
      <c r="B20" s="76">
        <v>0.55820386559686186</v>
      </c>
      <c r="C20" s="27">
        <f t="shared" si="4"/>
        <v>44.000000000000007</v>
      </c>
      <c r="D20" s="76">
        <f t="shared" si="5"/>
        <v>0.8038135664594811</v>
      </c>
      <c r="E20" s="27">
        <v>6</v>
      </c>
      <c r="F20" s="26">
        <f t="shared" si="6"/>
        <v>0.75558475247191226</v>
      </c>
      <c r="G20" s="27">
        <v>0</v>
      </c>
      <c r="H20" s="26">
        <f t="shared" si="7"/>
        <v>0.75558475247191226</v>
      </c>
      <c r="I20" s="27">
        <v>27</v>
      </c>
      <c r="J20" s="28">
        <f t="shared" si="8"/>
        <v>31.38000000000001</v>
      </c>
      <c r="K20" s="26">
        <f t="shared" si="9"/>
        <v>0.5515768693044959</v>
      </c>
      <c r="L20" s="29">
        <f t="shared" si="0"/>
        <v>2.4178712079101189E-2</v>
      </c>
      <c r="M20" s="26">
        <f t="shared" si="1"/>
        <v>0.68545439808647912</v>
      </c>
      <c r="N20" s="27">
        <v>50</v>
      </c>
      <c r="O20" s="27">
        <v>147.6</v>
      </c>
      <c r="P20" s="27">
        <f t="shared" si="2"/>
        <v>0.23219999935178834</v>
      </c>
      <c r="Q20" s="29">
        <f t="shared" si="3"/>
        <v>4.6439999870357667E-3</v>
      </c>
      <c r="R20" s="24"/>
    </row>
    <row r="21" spans="1:18" x14ac:dyDescent="0.25">
      <c r="A21" s="19">
        <v>1986</v>
      </c>
      <c r="B21" s="70">
        <v>0.29691775835959977</v>
      </c>
      <c r="C21" s="38">
        <f t="shared" si="4"/>
        <v>43.999999999999986</v>
      </c>
      <c r="D21" s="70">
        <f t="shared" si="5"/>
        <v>0.42756157203782363</v>
      </c>
      <c r="E21" s="21">
        <v>6</v>
      </c>
      <c r="F21" s="20">
        <f t="shared" si="6"/>
        <v>0.4019078777155542</v>
      </c>
      <c r="G21" s="21">
        <v>0</v>
      </c>
      <c r="H21" s="20">
        <f t="shared" si="7"/>
        <v>0.4019078777155542</v>
      </c>
      <c r="I21" s="21">
        <v>27</v>
      </c>
      <c r="J21" s="22">
        <f t="shared" si="8"/>
        <v>31.38000000000001</v>
      </c>
      <c r="K21" s="20">
        <f t="shared" si="9"/>
        <v>0.29339275073235455</v>
      </c>
      <c r="L21" s="23">
        <f t="shared" si="0"/>
        <v>1.2861052086897733E-2</v>
      </c>
      <c r="M21" s="20">
        <f t="shared" si="1"/>
        <v>0.36460439613750728</v>
      </c>
      <c r="N21" s="21">
        <v>50</v>
      </c>
      <c r="O21" s="21">
        <v>147.6</v>
      </c>
      <c r="P21" s="21">
        <f t="shared" si="2"/>
        <v>0.12351097430132361</v>
      </c>
      <c r="Q21" s="23">
        <f t="shared" si="3"/>
        <v>2.4702194860264722E-3</v>
      </c>
      <c r="R21" s="24"/>
    </row>
    <row r="22" spans="1:18" x14ac:dyDescent="0.25">
      <c r="A22" s="19">
        <v>1987</v>
      </c>
      <c r="B22" s="70">
        <v>0.44443938942747796</v>
      </c>
      <c r="C22" s="38">
        <f t="shared" si="4"/>
        <v>43.999999999999993</v>
      </c>
      <c r="D22" s="70">
        <f t="shared" si="5"/>
        <v>0.63999272077556824</v>
      </c>
      <c r="E22" s="21">
        <v>6</v>
      </c>
      <c r="F22" s="20">
        <f t="shared" si="6"/>
        <v>0.60159315752903408</v>
      </c>
      <c r="G22" s="21">
        <v>0</v>
      </c>
      <c r="H22" s="20">
        <f t="shared" si="7"/>
        <v>0.60159315752903408</v>
      </c>
      <c r="I22" s="21">
        <v>27</v>
      </c>
      <c r="J22" s="22">
        <f t="shared" si="8"/>
        <v>31.38000000000001</v>
      </c>
      <c r="K22" s="20">
        <f t="shared" si="9"/>
        <v>0.43916300499619487</v>
      </c>
      <c r="L22" s="23">
        <f t="shared" si="0"/>
        <v>1.925098104092909E-2</v>
      </c>
      <c r="M22" s="20">
        <f t="shared" si="1"/>
        <v>0.54575568701981925</v>
      </c>
      <c r="N22" s="21">
        <v>50</v>
      </c>
      <c r="O22" s="21">
        <v>147.6</v>
      </c>
      <c r="P22" s="21">
        <f t="shared" si="2"/>
        <v>0.18487658774384122</v>
      </c>
      <c r="Q22" s="23">
        <f t="shared" si="3"/>
        <v>3.6975317548768242E-3</v>
      </c>
      <c r="R22" s="24"/>
    </row>
    <row r="23" spans="1:18" x14ac:dyDescent="0.25">
      <c r="A23" s="19">
        <v>1988</v>
      </c>
      <c r="B23" s="70">
        <v>0.36108230650018741</v>
      </c>
      <c r="C23" s="38">
        <f t="shared" si="4"/>
        <v>44</v>
      </c>
      <c r="D23" s="70">
        <f t="shared" si="5"/>
        <v>0.51995852136026988</v>
      </c>
      <c r="E23" s="21">
        <v>6</v>
      </c>
      <c r="F23" s="20">
        <f t="shared" si="6"/>
        <v>0.48876101007865369</v>
      </c>
      <c r="G23" s="21">
        <v>0</v>
      </c>
      <c r="H23" s="20">
        <f t="shared" si="7"/>
        <v>0.48876101007865369</v>
      </c>
      <c r="I23" s="21">
        <v>27</v>
      </c>
      <c r="J23" s="22">
        <f t="shared" si="8"/>
        <v>31.379999999999995</v>
      </c>
      <c r="K23" s="20">
        <f t="shared" si="9"/>
        <v>0.3567955373574172</v>
      </c>
      <c r="L23" s="23">
        <f t="shared" si="0"/>
        <v>1.5640352322516919E-2</v>
      </c>
      <c r="M23" s="20">
        <f t="shared" si="1"/>
        <v>0.44339616816719341</v>
      </c>
      <c r="N23" s="21">
        <v>50</v>
      </c>
      <c r="O23" s="21">
        <v>147.6</v>
      </c>
      <c r="P23" s="21">
        <f t="shared" si="2"/>
        <v>0.15020195398617661</v>
      </c>
      <c r="Q23" s="23">
        <f t="shared" si="3"/>
        <v>3.0040390797235325E-3</v>
      </c>
      <c r="R23" s="24"/>
    </row>
    <row r="24" spans="1:18" x14ac:dyDescent="0.25">
      <c r="A24" s="19">
        <v>1989</v>
      </c>
      <c r="B24" s="70">
        <v>0.54421989732926124</v>
      </c>
      <c r="C24" s="38">
        <f t="shared" si="4"/>
        <v>44</v>
      </c>
      <c r="D24" s="70">
        <f t="shared" si="5"/>
        <v>0.78367665215413618</v>
      </c>
      <c r="E24" s="21">
        <v>6</v>
      </c>
      <c r="F24" s="20">
        <f t="shared" si="6"/>
        <v>0.73665605302488801</v>
      </c>
      <c r="G24" s="21">
        <v>0</v>
      </c>
      <c r="H24" s="20">
        <f t="shared" si="7"/>
        <v>0.73665605302488801</v>
      </c>
      <c r="I24" s="21">
        <v>27</v>
      </c>
      <c r="J24" s="22">
        <f t="shared" si="8"/>
        <v>31.379999999999995</v>
      </c>
      <c r="K24" s="20">
        <f t="shared" si="9"/>
        <v>0.53775891870816828</v>
      </c>
      <c r="L24" s="23">
        <f t="shared" si="0"/>
        <v>2.3572993696796416E-2</v>
      </c>
      <c r="M24" s="20">
        <f t="shared" si="1"/>
        <v>0.66828258480732994</v>
      </c>
      <c r="N24" s="21">
        <v>50</v>
      </c>
      <c r="O24" s="21">
        <v>147.6</v>
      </c>
      <c r="P24" s="21">
        <f t="shared" si="2"/>
        <v>0.22638298943337734</v>
      </c>
      <c r="Q24" s="23">
        <f t="shared" si="3"/>
        <v>4.5276597886675469E-3</v>
      </c>
      <c r="R24" s="24"/>
    </row>
    <row r="25" spans="1:18" x14ac:dyDescent="0.25">
      <c r="A25" s="19">
        <v>1990</v>
      </c>
      <c r="B25" s="70">
        <v>0.51168914501832274</v>
      </c>
      <c r="C25" s="38">
        <f t="shared" si="4"/>
        <v>43.999999999999986</v>
      </c>
      <c r="D25" s="70">
        <f t="shared" si="5"/>
        <v>0.7368323688263847</v>
      </c>
      <c r="E25" s="21">
        <v>6</v>
      </c>
      <c r="F25" s="20">
        <f t="shared" si="6"/>
        <v>0.69262242669680163</v>
      </c>
      <c r="G25" s="21">
        <v>0</v>
      </c>
      <c r="H25" s="20">
        <f t="shared" si="7"/>
        <v>0.69262242669680163</v>
      </c>
      <c r="I25" s="21">
        <v>27</v>
      </c>
      <c r="J25" s="22">
        <f t="shared" si="8"/>
        <v>31.379999999999995</v>
      </c>
      <c r="K25" s="20">
        <f t="shared" si="9"/>
        <v>0.50561437148866517</v>
      </c>
      <c r="L25" s="23">
        <f t="shared" si="0"/>
        <v>2.2163917654297653E-2</v>
      </c>
      <c r="M25" s="20">
        <f t="shared" si="1"/>
        <v>0.62833598354051123</v>
      </c>
      <c r="N25" s="21">
        <v>50</v>
      </c>
      <c r="O25" s="21">
        <v>147.6</v>
      </c>
      <c r="P25" s="21">
        <f t="shared" si="2"/>
        <v>0.21285094293377751</v>
      </c>
      <c r="Q25" s="23">
        <f t="shared" si="3"/>
        <v>4.2570188586755504E-3</v>
      </c>
      <c r="R25" s="24"/>
    </row>
    <row r="26" spans="1:18" x14ac:dyDescent="0.25">
      <c r="A26" s="25">
        <v>1991</v>
      </c>
      <c r="B26" s="76">
        <v>0.33480355765171699</v>
      </c>
      <c r="C26" s="27">
        <f t="shared" si="4"/>
        <v>43.999999999999986</v>
      </c>
      <c r="D26" s="76">
        <f t="shared" si="5"/>
        <v>0.48211712301847243</v>
      </c>
      <c r="E26" s="27">
        <v>6</v>
      </c>
      <c r="F26" s="26">
        <f t="shared" si="6"/>
        <v>0.45319009563736407</v>
      </c>
      <c r="G26" s="27">
        <v>0</v>
      </c>
      <c r="H26" s="26">
        <f t="shared" si="7"/>
        <v>0.45319009563736407</v>
      </c>
      <c r="I26" s="27">
        <v>27</v>
      </c>
      <c r="J26" s="28">
        <f t="shared" si="8"/>
        <v>31.38000000000001</v>
      </c>
      <c r="K26" s="26">
        <f t="shared" si="9"/>
        <v>0.33082876981527576</v>
      </c>
      <c r="L26" s="29">
        <f t="shared" si="0"/>
        <v>1.4502083060395649E-2</v>
      </c>
      <c r="M26" s="26">
        <f t="shared" si="1"/>
        <v>0.41112680372068644</v>
      </c>
      <c r="N26" s="27">
        <v>50</v>
      </c>
      <c r="O26" s="27">
        <v>147.6</v>
      </c>
      <c r="P26" s="27">
        <f t="shared" si="2"/>
        <v>0.1392705974663572</v>
      </c>
      <c r="Q26" s="29">
        <f t="shared" si="3"/>
        <v>2.785411949327144E-3</v>
      </c>
      <c r="R26" s="24"/>
    </row>
    <row r="27" spans="1:18" x14ac:dyDescent="0.25">
      <c r="A27" s="25">
        <v>1992</v>
      </c>
      <c r="B27" s="76">
        <v>0.41504384555706192</v>
      </c>
      <c r="C27" s="27">
        <f t="shared" si="4"/>
        <v>44</v>
      </c>
      <c r="D27" s="76">
        <f t="shared" si="5"/>
        <v>0.59766313760216916</v>
      </c>
      <c r="E27" s="27">
        <v>6</v>
      </c>
      <c r="F27" s="26">
        <f t="shared" si="6"/>
        <v>0.56180334934603904</v>
      </c>
      <c r="G27" s="27">
        <v>0</v>
      </c>
      <c r="H27" s="26">
        <f t="shared" si="7"/>
        <v>0.56180334934603904</v>
      </c>
      <c r="I27" s="27">
        <v>27</v>
      </c>
      <c r="J27" s="28">
        <f t="shared" si="8"/>
        <v>31.379999999999995</v>
      </c>
      <c r="K27" s="26">
        <f t="shared" si="9"/>
        <v>0.41011644502260847</v>
      </c>
      <c r="L27" s="29">
        <f t="shared" si="0"/>
        <v>1.7977707179073248E-2</v>
      </c>
      <c r="M27" s="26">
        <f t="shared" si="1"/>
        <v>0.50965900967313704</v>
      </c>
      <c r="N27" s="27">
        <v>50</v>
      </c>
      <c r="O27" s="27">
        <v>147.6</v>
      </c>
      <c r="P27" s="27">
        <f t="shared" si="2"/>
        <v>0.17264871601393533</v>
      </c>
      <c r="Q27" s="29">
        <f t="shared" si="3"/>
        <v>3.4529743202787065E-3</v>
      </c>
      <c r="R27" s="24"/>
    </row>
    <row r="28" spans="1:18" x14ac:dyDescent="0.25">
      <c r="A28" s="25">
        <v>1993</v>
      </c>
      <c r="B28" s="76">
        <v>0.36510823581865298</v>
      </c>
      <c r="C28" s="27">
        <f t="shared" si="4"/>
        <v>44</v>
      </c>
      <c r="D28" s="76">
        <f t="shared" si="5"/>
        <v>0.52575585957886029</v>
      </c>
      <c r="E28" s="27">
        <v>6</v>
      </c>
      <c r="F28" s="26">
        <f t="shared" si="6"/>
        <v>0.49421050800412869</v>
      </c>
      <c r="G28" s="27">
        <v>0</v>
      </c>
      <c r="H28" s="26">
        <f t="shared" si="7"/>
        <v>0.49421050800412869</v>
      </c>
      <c r="I28" s="27">
        <v>27</v>
      </c>
      <c r="J28" s="28">
        <f t="shared" si="8"/>
        <v>31.379999999999995</v>
      </c>
      <c r="K28" s="26">
        <f t="shared" si="9"/>
        <v>0.36077367084301393</v>
      </c>
      <c r="L28" s="29">
        <f t="shared" si="0"/>
        <v>1.5814736256132118E-2</v>
      </c>
      <c r="M28" s="26">
        <f t="shared" si="1"/>
        <v>0.44833986549321747</v>
      </c>
      <c r="N28" s="27">
        <v>50</v>
      </c>
      <c r="O28" s="27">
        <v>147.6</v>
      </c>
      <c r="P28" s="27">
        <f t="shared" si="2"/>
        <v>0.15187664820230945</v>
      </c>
      <c r="Q28" s="29">
        <f t="shared" si="3"/>
        <v>3.0375329640461891E-3</v>
      </c>
      <c r="R28" s="24"/>
    </row>
    <row r="29" spans="1:18" x14ac:dyDescent="0.25">
      <c r="A29" s="25">
        <v>1994</v>
      </c>
      <c r="B29" s="76">
        <v>0.53955400121581276</v>
      </c>
      <c r="C29" s="27">
        <f t="shared" si="4"/>
        <v>43.999999999999993</v>
      </c>
      <c r="D29" s="76">
        <f t="shared" si="5"/>
        <v>0.77695776175077036</v>
      </c>
      <c r="E29" s="27">
        <v>6</v>
      </c>
      <c r="F29" s="26">
        <f t="shared" si="6"/>
        <v>0.73034029604572415</v>
      </c>
      <c r="G29" s="27">
        <v>0</v>
      </c>
      <c r="H29" s="26">
        <f t="shared" si="7"/>
        <v>0.73034029604572415</v>
      </c>
      <c r="I29" s="27">
        <v>27</v>
      </c>
      <c r="J29" s="28">
        <f t="shared" si="8"/>
        <v>31.38000000000001</v>
      </c>
      <c r="K29" s="26">
        <f t="shared" si="9"/>
        <v>0.5331484161133786</v>
      </c>
      <c r="L29" s="29">
        <f t="shared" si="0"/>
        <v>2.337088947346317E-2</v>
      </c>
      <c r="M29" s="26">
        <f t="shared" si="1"/>
        <v>0.66255303112794417</v>
      </c>
      <c r="N29" s="27">
        <v>50</v>
      </c>
      <c r="O29" s="27">
        <v>147.6</v>
      </c>
      <c r="P29" s="27">
        <f t="shared" si="2"/>
        <v>0.22444208371542826</v>
      </c>
      <c r="Q29" s="29">
        <f t="shared" si="3"/>
        <v>4.4888416743085651E-3</v>
      </c>
      <c r="R29" s="24"/>
    </row>
    <row r="30" spans="1:18" x14ac:dyDescent="0.25">
      <c r="A30" s="25">
        <v>1995</v>
      </c>
      <c r="B30" s="76">
        <v>0.13912784292419372</v>
      </c>
      <c r="C30" s="27">
        <f t="shared" si="4"/>
        <v>43.999999999999993</v>
      </c>
      <c r="D30" s="76">
        <f t="shared" si="5"/>
        <v>0.20034409381083895</v>
      </c>
      <c r="E30" s="27">
        <v>6</v>
      </c>
      <c r="F30" s="26">
        <f t="shared" si="6"/>
        <v>0.1883234481821886</v>
      </c>
      <c r="G30" s="27">
        <v>0</v>
      </c>
      <c r="H30" s="26">
        <f t="shared" si="7"/>
        <v>0.1883234481821886</v>
      </c>
      <c r="I30" s="27">
        <v>27</v>
      </c>
      <c r="J30" s="28">
        <f t="shared" si="8"/>
        <v>31.38000000000001</v>
      </c>
      <c r="K30" s="26">
        <f t="shared" si="9"/>
        <v>0.13747611717299768</v>
      </c>
      <c r="L30" s="29">
        <f t="shared" si="0"/>
        <v>6.0263503418300354E-3</v>
      </c>
      <c r="M30" s="26">
        <f t="shared" si="1"/>
        <v>0.17084401901571059</v>
      </c>
      <c r="N30" s="27">
        <v>50</v>
      </c>
      <c r="O30" s="27">
        <v>147.6</v>
      </c>
      <c r="P30" s="27">
        <f t="shared" si="2"/>
        <v>5.7873990181473781E-2</v>
      </c>
      <c r="Q30" s="29">
        <f t="shared" si="3"/>
        <v>1.1574798036294756E-3</v>
      </c>
      <c r="R30" s="24"/>
    </row>
    <row r="31" spans="1:18" x14ac:dyDescent="0.25">
      <c r="A31" s="19">
        <v>1996</v>
      </c>
      <c r="B31" s="70">
        <v>0.14787480851377685</v>
      </c>
      <c r="C31" s="38">
        <f t="shared" si="4"/>
        <v>43.999999999999986</v>
      </c>
      <c r="D31" s="70">
        <f t="shared" si="5"/>
        <v>0.21293972425983865</v>
      </c>
      <c r="E31" s="21">
        <v>6</v>
      </c>
      <c r="F31" s="20">
        <f t="shared" si="6"/>
        <v>0.20016334080424833</v>
      </c>
      <c r="G31" s="21">
        <v>0</v>
      </c>
      <c r="H31" s="20">
        <f t="shared" si="7"/>
        <v>0.20016334080424833</v>
      </c>
      <c r="I31" s="21">
        <v>27</v>
      </c>
      <c r="J31" s="22">
        <f t="shared" si="8"/>
        <v>31.379999999999995</v>
      </c>
      <c r="K31" s="20">
        <f t="shared" si="9"/>
        <v>0.14611923878710129</v>
      </c>
      <c r="L31" s="23">
        <f t="shared" si="0"/>
        <v>6.4052269057359472E-3</v>
      </c>
      <c r="M31" s="20">
        <f t="shared" si="1"/>
        <v>0.18158498016416122</v>
      </c>
      <c r="N31" s="21">
        <v>50</v>
      </c>
      <c r="O31" s="21">
        <v>147.6</v>
      </c>
      <c r="P31" s="21">
        <f t="shared" si="2"/>
        <v>6.151252715588118E-2</v>
      </c>
      <c r="Q31" s="23">
        <f t="shared" si="3"/>
        <v>1.2302505431176236E-3</v>
      </c>
      <c r="R31" s="24"/>
    </row>
    <row r="32" spans="1:18" x14ac:dyDescent="0.25">
      <c r="A32" s="19">
        <v>1997</v>
      </c>
      <c r="B32" s="70">
        <v>0.34010785180817604</v>
      </c>
      <c r="C32" s="38">
        <f t="shared" si="4"/>
        <v>43.999999999999993</v>
      </c>
      <c r="D32" s="70">
        <f t="shared" si="5"/>
        <v>0.48975530660377348</v>
      </c>
      <c r="E32" s="21">
        <v>6</v>
      </c>
      <c r="F32" s="20">
        <f t="shared" si="6"/>
        <v>0.46036998820754704</v>
      </c>
      <c r="G32" s="21">
        <v>0</v>
      </c>
      <c r="H32" s="20">
        <f t="shared" si="7"/>
        <v>0.46036998820754704</v>
      </c>
      <c r="I32" s="21">
        <v>27</v>
      </c>
      <c r="J32" s="22">
        <f t="shared" si="8"/>
        <v>31.38000000000001</v>
      </c>
      <c r="K32" s="20">
        <f t="shared" si="9"/>
        <v>0.33607009139150934</v>
      </c>
      <c r="L32" s="23">
        <f t="shared" si="0"/>
        <v>1.4731839622641506E-2</v>
      </c>
      <c r="M32" s="20">
        <f t="shared" si="1"/>
        <v>0.41764028738207537</v>
      </c>
      <c r="N32" s="21">
        <v>50</v>
      </c>
      <c r="O32" s="21">
        <v>147.6</v>
      </c>
      <c r="P32" s="21">
        <f t="shared" si="2"/>
        <v>0.14147706212129926</v>
      </c>
      <c r="Q32" s="23">
        <f t="shared" si="3"/>
        <v>2.8295412424259852E-3</v>
      </c>
      <c r="R32" s="24"/>
    </row>
    <row r="33" spans="1:18" x14ac:dyDescent="0.25">
      <c r="A33" s="19">
        <v>1998</v>
      </c>
      <c r="B33" s="70">
        <v>0.29210865919064072</v>
      </c>
      <c r="C33" s="38">
        <f t="shared" si="4"/>
        <v>44</v>
      </c>
      <c r="D33" s="70">
        <f t="shared" si="5"/>
        <v>0.42063646923452264</v>
      </c>
      <c r="E33" s="21">
        <v>6</v>
      </c>
      <c r="F33" s="20">
        <f t="shared" si="6"/>
        <v>0.39539828108045127</v>
      </c>
      <c r="G33" s="21">
        <v>0</v>
      </c>
      <c r="H33" s="20">
        <f t="shared" si="7"/>
        <v>0.39539828108045127</v>
      </c>
      <c r="I33" s="21">
        <v>27</v>
      </c>
      <c r="J33" s="22">
        <f t="shared" si="8"/>
        <v>31.38000000000001</v>
      </c>
      <c r="K33" s="20">
        <f t="shared" si="9"/>
        <v>0.2886407451887294</v>
      </c>
      <c r="L33" s="23">
        <f t="shared" si="0"/>
        <v>1.2652744994574439E-2</v>
      </c>
      <c r="M33" s="20">
        <f t="shared" si="1"/>
        <v>0.35869899422368806</v>
      </c>
      <c r="N33" s="21">
        <v>50</v>
      </c>
      <c r="O33" s="21">
        <v>147.6</v>
      </c>
      <c r="P33" s="21">
        <f t="shared" si="2"/>
        <v>0.12151049939826832</v>
      </c>
      <c r="Q33" s="23">
        <f t="shared" si="3"/>
        <v>2.4302099879653662E-3</v>
      </c>
      <c r="R33" s="24"/>
    </row>
    <row r="34" spans="1:18" x14ac:dyDescent="0.25">
      <c r="A34" s="19">
        <v>1999</v>
      </c>
      <c r="B34" s="70">
        <v>0.23689203675038301</v>
      </c>
      <c r="C34" s="38">
        <f t="shared" si="4"/>
        <v>43.999999999999986</v>
      </c>
      <c r="D34" s="70">
        <f t="shared" si="5"/>
        <v>0.3411245329205515</v>
      </c>
      <c r="E34" s="21">
        <v>6</v>
      </c>
      <c r="F34" s="20">
        <f t="shared" si="6"/>
        <v>0.32065706094531843</v>
      </c>
      <c r="G34" s="21">
        <v>0</v>
      </c>
      <c r="H34" s="20">
        <f t="shared" si="7"/>
        <v>0.32065706094531843</v>
      </c>
      <c r="I34" s="21">
        <v>27</v>
      </c>
      <c r="J34" s="22">
        <f t="shared" si="8"/>
        <v>31.379999999999995</v>
      </c>
      <c r="K34" s="20">
        <f t="shared" si="9"/>
        <v>0.23407965449008244</v>
      </c>
      <c r="L34" s="23">
        <f t="shared" si="0"/>
        <v>1.0261025950250189E-2</v>
      </c>
      <c r="M34" s="20">
        <f t="shared" si="1"/>
        <v>0.29089495517661773</v>
      </c>
      <c r="N34" s="21">
        <v>50</v>
      </c>
      <c r="O34" s="21">
        <v>147.6</v>
      </c>
      <c r="P34" s="21">
        <f t="shared" si="2"/>
        <v>9.8541651482594084E-2</v>
      </c>
      <c r="Q34" s="23">
        <f t="shared" si="3"/>
        <v>1.9708330296518816E-3</v>
      </c>
      <c r="R34" s="24"/>
    </row>
    <row r="35" spans="1:18" x14ac:dyDescent="0.25">
      <c r="A35" s="19">
        <v>2000</v>
      </c>
      <c r="B35" s="70">
        <v>0.22413010808752348</v>
      </c>
      <c r="C35" s="38">
        <f t="shared" si="4"/>
        <v>43.999999999999986</v>
      </c>
      <c r="D35" s="70">
        <f t="shared" si="5"/>
        <v>0.3227473556460338</v>
      </c>
      <c r="E35" s="21">
        <v>6</v>
      </c>
      <c r="F35" s="20">
        <f t="shared" si="6"/>
        <v>0.30338251430727176</v>
      </c>
      <c r="G35" s="21">
        <v>0</v>
      </c>
      <c r="H35" s="20">
        <f t="shared" si="7"/>
        <v>0.30338251430727176</v>
      </c>
      <c r="I35" s="21">
        <v>27</v>
      </c>
      <c r="J35" s="22">
        <f t="shared" si="8"/>
        <v>31.38000000000001</v>
      </c>
      <c r="K35" s="20">
        <f t="shared" si="9"/>
        <v>0.22146923544430838</v>
      </c>
      <c r="L35" s="23">
        <f t="shared" si="0"/>
        <v>9.708240457832697E-3</v>
      </c>
      <c r="M35" s="20">
        <f t="shared" si="1"/>
        <v>0.27522376285932804</v>
      </c>
      <c r="N35" s="21">
        <v>50</v>
      </c>
      <c r="O35" s="21">
        <v>147.6</v>
      </c>
      <c r="P35" s="21">
        <f t="shared" si="2"/>
        <v>9.3232981998417369E-2</v>
      </c>
      <c r="Q35" s="23">
        <f t="shared" si="3"/>
        <v>1.8646596399683473E-3</v>
      </c>
      <c r="R35" s="24"/>
    </row>
    <row r="36" spans="1:18" x14ac:dyDescent="0.25">
      <c r="A36" s="25">
        <v>2001</v>
      </c>
      <c r="B36" s="76">
        <v>0.21571521547241415</v>
      </c>
      <c r="C36" s="27">
        <f t="shared" si="4"/>
        <v>43.999999999999993</v>
      </c>
      <c r="D36" s="76">
        <f t="shared" si="5"/>
        <v>0.31062991028027637</v>
      </c>
      <c r="E36" s="27">
        <v>6</v>
      </c>
      <c r="F36" s="26">
        <f t="shared" si="6"/>
        <v>0.29199211566345978</v>
      </c>
      <c r="G36" s="27">
        <v>0</v>
      </c>
      <c r="H36" s="26">
        <f t="shared" si="7"/>
        <v>0.29199211566345978</v>
      </c>
      <c r="I36" s="27">
        <v>27</v>
      </c>
      <c r="J36" s="28">
        <f t="shared" si="8"/>
        <v>31.38000000000001</v>
      </c>
      <c r="K36" s="26">
        <f t="shared" si="9"/>
        <v>0.21315424443432562</v>
      </c>
      <c r="L36" s="29">
        <f t="shared" si="0"/>
        <v>9.3437477012307119E-3</v>
      </c>
      <c r="M36" s="26">
        <f t="shared" si="1"/>
        <v>0.26489057545604006</v>
      </c>
      <c r="N36" s="27">
        <v>50</v>
      </c>
      <c r="O36" s="27">
        <v>147.6</v>
      </c>
      <c r="P36" s="27">
        <f t="shared" si="2"/>
        <v>8.9732579761531178E-2</v>
      </c>
      <c r="Q36" s="29">
        <f t="shared" si="3"/>
        <v>1.7946515952306237E-3</v>
      </c>
      <c r="R36" s="24"/>
    </row>
    <row r="37" spans="1:18" x14ac:dyDescent="0.25">
      <c r="A37" s="25">
        <v>2002</v>
      </c>
      <c r="B37" s="76">
        <v>0.20937017320803983</v>
      </c>
      <c r="C37" s="27">
        <f t="shared" si="4"/>
        <v>43.999999999999986</v>
      </c>
      <c r="D37" s="76">
        <f t="shared" si="5"/>
        <v>0.30149304941957733</v>
      </c>
      <c r="E37" s="27">
        <v>6</v>
      </c>
      <c r="F37" s="26">
        <f t="shared" si="6"/>
        <v>0.28340346645440267</v>
      </c>
      <c r="G37" s="27">
        <v>0</v>
      </c>
      <c r="H37" s="26">
        <f t="shared" si="7"/>
        <v>0.28340346645440267</v>
      </c>
      <c r="I37" s="27">
        <v>27</v>
      </c>
      <c r="J37" s="28">
        <f t="shared" si="8"/>
        <v>31.379999999999995</v>
      </c>
      <c r="K37" s="26">
        <f t="shared" si="9"/>
        <v>0.20688453051171396</v>
      </c>
      <c r="L37" s="29">
        <f t="shared" si="0"/>
        <v>9.0689109265408852E-3</v>
      </c>
      <c r="M37" s="26">
        <f t="shared" si="1"/>
        <v>0.25709909031197081</v>
      </c>
      <c r="N37" s="27">
        <v>50</v>
      </c>
      <c r="O37" s="27">
        <v>147.6</v>
      </c>
      <c r="P37" s="27">
        <f t="shared" si="2"/>
        <v>8.7093187775057868E-2</v>
      </c>
      <c r="Q37" s="29">
        <f t="shared" si="3"/>
        <v>1.7418637555011573E-3</v>
      </c>
      <c r="R37" s="24"/>
    </row>
    <row r="38" spans="1:18" x14ac:dyDescent="0.25">
      <c r="A38" s="25">
        <v>2003</v>
      </c>
      <c r="B38" s="76">
        <v>0.20007193506727544</v>
      </c>
      <c r="C38" s="27">
        <f t="shared" si="4"/>
        <v>43.999999999999986</v>
      </c>
      <c r="D38" s="76">
        <f t="shared" si="5"/>
        <v>0.28810358649687662</v>
      </c>
      <c r="E38" s="27">
        <v>6</v>
      </c>
      <c r="F38" s="26">
        <f t="shared" si="6"/>
        <v>0.27081737130706401</v>
      </c>
      <c r="G38" s="27">
        <v>0</v>
      </c>
      <c r="H38" s="26">
        <f t="shared" si="7"/>
        <v>0.27081737130706401</v>
      </c>
      <c r="I38" s="27">
        <v>27</v>
      </c>
      <c r="J38" s="28">
        <f t="shared" si="8"/>
        <v>31.38000000000001</v>
      </c>
      <c r="K38" s="26">
        <f t="shared" si="9"/>
        <v>0.19769668105415672</v>
      </c>
      <c r="L38" s="29">
        <f t="shared" si="0"/>
        <v>8.666155881826048E-3</v>
      </c>
      <c r="M38" s="26">
        <f t="shared" ref="M38:M43" si="10">+L38*28.3495</f>
        <v>0.24568118617182755</v>
      </c>
      <c r="N38" s="27">
        <v>50</v>
      </c>
      <c r="O38" s="27">
        <v>147.6</v>
      </c>
      <c r="P38" s="27">
        <f t="shared" si="2"/>
        <v>8.3225334069047266E-2</v>
      </c>
      <c r="Q38" s="29">
        <f t="shared" si="3"/>
        <v>1.6645066813809454E-3</v>
      </c>
      <c r="R38" s="24"/>
    </row>
    <row r="39" spans="1:18" x14ac:dyDescent="0.25">
      <c r="A39" s="25">
        <v>2004</v>
      </c>
      <c r="B39" s="76">
        <v>0.20861621678365772</v>
      </c>
      <c r="C39" s="27">
        <f t="shared" si="4"/>
        <v>43.999999999999986</v>
      </c>
      <c r="D39" s="76">
        <f t="shared" si="5"/>
        <v>0.30040735216846709</v>
      </c>
      <c r="E39" s="27">
        <v>6</v>
      </c>
      <c r="F39" s="26">
        <f t="shared" si="6"/>
        <v>0.28238291103835905</v>
      </c>
      <c r="G39" s="27">
        <v>0</v>
      </c>
      <c r="H39" s="26">
        <f t="shared" si="7"/>
        <v>0.28238291103835905</v>
      </c>
      <c r="I39" s="27">
        <v>27</v>
      </c>
      <c r="J39" s="28">
        <f t="shared" si="8"/>
        <v>31.38000000000001</v>
      </c>
      <c r="K39" s="26">
        <f t="shared" si="9"/>
        <v>0.20613952505800209</v>
      </c>
      <c r="L39" s="29">
        <f t="shared" si="0"/>
        <v>9.036253153227489E-3</v>
      </c>
      <c r="M39" s="26">
        <f t="shared" si="10"/>
        <v>0.2561732587674227</v>
      </c>
      <c r="N39" s="27">
        <v>50</v>
      </c>
      <c r="O39" s="27">
        <v>147.6</v>
      </c>
      <c r="P39" s="27">
        <f t="shared" si="2"/>
        <v>8.6779559203056481E-2</v>
      </c>
      <c r="Q39" s="29">
        <f t="shared" si="3"/>
        <v>1.7355911840611295E-3</v>
      </c>
      <c r="R39" s="24"/>
    </row>
    <row r="40" spans="1:18" x14ac:dyDescent="0.25">
      <c r="A40" s="25">
        <v>2005</v>
      </c>
      <c r="B40" s="76">
        <v>0.15324887142790905</v>
      </c>
      <c r="C40" s="27">
        <f t="shared" si="4"/>
        <v>43.999999999999986</v>
      </c>
      <c r="D40" s="76">
        <f t="shared" si="5"/>
        <v>0.22067837485618902</v>
      </c>
      <c r="E40" s="27">
        <v>6</v>
      </c>
      <c r="F40" s="26">
        <f t="shared" si="6"/>
        <v>0.20743767236481767</v>
      </c>
      <c r="G40" s="27">
        <v>0</v>
      </c>
      <c r="H40" s="26">
        <f t="shared" si="7"/>
        <v>0.20743767236481767</v>
      </c>
      <c r="I40" s="27">
        <v>27</v>
      </c>
      <c r="J40" s="28">
        <f t="shared" si="8"/>
        <v>31.38000000000001</v>
      </c>
      <c r="K40" s="26">
        <f t="shared" si="9"/>
        <v>0.1514295008263169</v>
      </c>
      <c r="L40" s="29">
        <f t="shared" si="0"/>
        <v>6.6380055156741655E-3</v>
      </c>
      <c r="M40" s="26">
        <f t="shared" si="10"/>
        <v>0.18818413736660475</v>
      </c>
      <c r="N40" s="27">
        <v>50</v>
      </c>
      <c r="O40" s="27">
        <v>147.6</v>
      </c>
      <c r="P40" s="27">
        <f t="shared" si="2"/>
        <v>6.3748014013077489E-2</v>
      </c>
      <c r="Q40" s="29">
        <f t="shared" si="3"/>
        <v>1.2749602802615498E-3</v>
      </c>
      <c r="R40" s="24"/>
    </row>
    <row r="41" spans="1:18" x14ac:dyDescent="0.25">
      <c r="A41" s="19">
        <v>2006</v>
      </c>
      <c r="B41" s="70">
        <v>9.7501445126558076E-2</v>
      </c>
      <c r="C41" s="38">
        <f t="shared" si="4"/>
        <v>44.000000000000007</v>
      </c>
      <c r="D41" s="70">
        <f t="shared" si="5"/>
        <v>0.14040208098224363</v>
      </c>
      <c r="E41" s="21">
        <v>6</v>
      </c>
      <c r="F41" s="20">
        <f t="shared" si="6"/>
        <v>0.13197795612330901</v>
      </c>
      <c r="G41" s="21">
        <v>0</v>
      </c>
      <c r="H41" s="20">
        <f t="shared" si="7"/>
        <v>0.13197795612330901</v>
      </c>
      <c r="I41" s="21">
        <v>27</v>
      </c>
      <c r="J41" s="22">
        <f t="shared" si="8"/>
        <v>31.38000000000001</v>
      </c>
      <c r="K41" s="20">
        <f t="shared" si="9"/>
        <v>9.6343907970015574E-2</v>
      </c>
      <c r="L41" s="23">
        <f t="shared" si="0"/>
        <v>4.223294595945888E-3</v>
      </c>
      <c r="M41" s="20">
        <f t="shared" si="10"/>
        <v>0.11972829014776795</v>
      </c>
      <c r="N41" s="21">
        <v>50</v>
      </c>
      <c r="O41" s="21">
        <v>147.6</v>
      </c>
      <c r="P41" s="21">
        <f t="shared" si="2"/>
        <v>4.0558363871195102E-2</v>
      </c>
      <c r="Q41" s="23">
        <f t="shared" si="3"/>
        <v>8.1116727742390211E-4</v>
      </c>
      <c r="R41" s="24"/>
    </row>
    <row r="42" spans="1:18" x14ac:dyDescent="0.25">
      <c r="A42" s="19">
        <v>2007</v>
      </c>
      <c r="B42" s="70">
        <v>0.15750353884648127</v>
      </c>
      <c r="C42" s="38">
        <f t="shared" si="4"/>
        <v>43.999999999999993</v>
      </c>
      <c r="D42" s="70">
        <f t="shared" si="5"/>
        <v>0.22680509593893303</v>
      </c>
      <c r="E42" s="21">
        <v>6</v>
      </c>
      <c r="F42" s="20">
        <f t="shared" si="6"/>
        <v>0.21319679018259705</v>
      </c>
      <c r="G42" s="21">
        <v>0</v>
      </c>
      <c r="H42" s="20">
        <f t="shared" si="7"/>
        <v>0.21319679018259705</v>
      </c>
      <c r="I42" s="21">
        <v>27</v>
      </c>
      <c r="J42" s="22">
        <f t="shared" si="8"/>
        <v>31.38000000000001</v>
      </c>
      <c r="K42" s="20">
        <f t="shared" si="9"/>
        <v>0.15563365683329583</v>
      </c>
      <c r="L42" s="23">
        <f t="shared" si="0"/>
        <v>6.822297285843105E-3</v>
      </c>
      <c r="M42" s="20">
        <f t="shared" si="10"/>
        <v>0.1934087169050091</v>
      </c>
      <c r="N42" s="21">
        <v>50</v>
      </c>
      <c r="O42" s="21">
        <v>147.6</v>
      </c>
      <c r="P42" s="21">
        <f t="shared" si="2"/>
        <v>6.5517858030152143E-2</v>
      </c>
      <c r="Q42" s="23">
        <f t="shared" si="3"/>
        <v>1.3103571606030429E-3</v>
      </c>
      <c r="R42" s="24"/>
    </row>
    <row r="43" spans="1:18" x14ac:dyDescent="0.25">
      <c r="A43" s="19">
        <v>2008</v>
      </c>
      <c r="B43" s="70">
        <v>0.14291885104212831</v>
      </c>
      <c r="C43" s="38">
        <f t="shared" si="4"/>
        <v>43.999999999999986</v>
      </c>
      <c r="D43" s="70">
        <f t="shared" si="5"/>
        <v>0.20580314550066475</v>
      </c>
      <c r="E43" s="21">
        <v>6</v>
      </c>
      <c r="F43" s="20">
        <f t="shared" si="6"/>
        <v>0.19345495677062488</v>
      </c>
      <c r="G43" s="21">
        <v>0</v>
      </c>
      <c r="H43" s="20">
        <f t="shared" si="7"/>
        <v>0.19345495677062488</v>
      </c>
      <c r="I43" s="21">
        <v>27</v>
      </c>
      <c r="J43" s="22">
        <f t="shared" si="8"/>
        <v>31.379999999999995</v>
      </c>
      <c r="K43" s="20">
        <f t="shared" si="9"/>
        <v>0.14122211844255617</v>
      </c>
      <c r="L43" s="23">
        <f t="shared" si="0"/>
        <v>6.1905586166599962E-3</v>
      </c>
      <c r="M43" s="20">
        <f t="shared" si="10"/>
        <v>0.17549924150300256</v>
      </c>
      <c r="N43" s="21">
        <v>50</v>
      </c>
      <c r="O43" s="21">
        <v>147.6</v>
      </c>
      <c r="P43" s="21">
        <f t="shared" si="2"/>
        <v>5.9450962568767814E-2</v>
      </c>
      <c r="Q43" s="23">
        <f t="shared" si="3"/>
        <v>1.1890192513753562E-3</v>
      </c>
      <c r="R43" s="24"/>
    </row>
    <row r="44" spans="1:18" x14ac:dyDescent="0.25">
      <c r="A44" s="19">
        <v>2009</v>
      </c>
      <c r="B44" s="70">
        <v>0.14847987334157745</v>
      </c>
      <c r="C44" s="38">
        <f t="shared" si="4"/>
        <v>44</v>
      </c>
      <c r="D44" s="70">
        <f t="shared" si="5"/>
        <v>0.21381101761187152</v>
      </c>
      <c r="E44" s="21">
        <v>6</v>
      </c>
      <c r="F44" s="20">
        <f t="shared" si="6"/>
        <v>0.20098235655515923</v>
      </c>
      <c r="G44" s="21">
        <v>0</v>
      </c>
      <c r="H44" s="20">
        <f t="shared" si="7"/>
        <v>0.20098235655515923</v>
      </c>
      <c r="I44" s="21">
        <v>27</v>
      </c>
      <c r="J44" s="22">
        <f t="shared" si="8"/>
        <v>31.379999999999995</v>
      </c>
      <c r="K44" s="20">
        <f t="shared" si="9"/>
        <v>0.14671712028526623</v>
      </c>
      <c r="L44" s="23">
        <f t="shared" si="0"/>
        <v>6.4314354097650952E-3</v>
      </c>
      <c r="M44" s="20">
        <f t="shared" ref="M44:M49" si="11">+L44*28.3495</f>
        <v>0.18232797814913557</v>
      </c>
      <c r="N44" s="21">
        <v>50</v>
      </c>
      <c r="O44" s="21">
        <v>147.6</v>
      </c>
      <c r="P44" s="21">
        <f t="shared" si="2"/>
        <v>6.176422024022208E-2</v>
      </c>
      <c r="Q44" s="23">
        <f t="shared" si="3"/>
        <v>1.2352844048044416E-3</v>
      </c>
      <c r="R44" s="24"/>
    </row>
    <row r="45" spans="1:18" x14ac:dyDescent="0.25">
      <c r="A45" s="19">
        <v>2010</v>
      </c>
      <c r="B45" s="70">
        <v>0.12764992297303543</v>
      </c>
      <c r="C45" s="38">
        <f t="shared" si="4"/>
        <v>44.000000000000007</v>
      </c>
      <c r="D45" s="70">
        <f t="shared" si="5"/>
        <v>0.18381588908117102</v>
      </c>
      <c r="E45" s="21">
        <v>6</v>
      </c>
      <c r="F45" s="20">
        <f t="shared" si="6"/>
        <v>0.17278693573630077</v>
      </c>
      <c r="G45" s="21">
        <v>0</v>
      </c>
      <c r="H45" s="20">
        <f t="shared" si="7"/>
        <v>0.17278693573630077</v>
      </c>
      <c r="I45" s="21">
        <v>27</v>
      </c>
      <c r="J45" s="22">
        <f t="shared" si="8"/>
        <v>31.379999999999995</v>
      </c>
      <c r="K45" s="20">
        <f t="shared" si="9"/>
        <v>0.12613446308749957</v>
      </c>
      <c r="L45" s="23">
        <f t="shared" si="0"/>
        <v>5.5291819435616249E-3</v>
      </c>
      <c r="M45" s="20">
        <f t="shared" si="11"/>
        <v>0.15674954350900028</v>
      </c>
      <c r="N45" s="21">
        <v>50</v>
      </c>
      <c r="O45" s="21">
        <v>147.6</v>
      </c>
      <c r="P45" s="21">
        <f t="shared" si="2"/>
        <v>5.3099438858062432E-2</v>
      </c>
      <c r="Q45" s="23">
        <f t="shared" si="3"/>
        <v>1.0619887771612486E-3</v>
      </c>
      <c r="R45" s="24"/>
    </row>
    <row r="46" spans="1:18" x14ac:dyDescent="0.25">
      <c r="A46" s="31">
        <v>2011</v>
      </c>
      <c r="B46" s="80">
        <v>0.11037617441366453</v>
      </c>
      <c r="C46" s="27">
        <f t="shared" si="4"/>
        <v>43.999999999999993</v>
      </c>
      <c r="D46" s="76">
        <f t="shared" si="5"/>
        <v>0.15894169115567691</v>
      </c>
      <c r="E46" s="32">
        <v>6</v>
      </c>
      <c r="F46" s="33">
        <f t="shared" si="6"/>
        <v>0.14940518968633629</v>
      </c>
      <c r="G46" s="32">
        <v>0</v>
      </c>
      <c r="H46" s="26">
        <f t="shared" si="7"/>
        <v>0.14940518968633629</v>
      </c>
      <c r="I46" s="32">
        <v>27</v>
      </c>
      <c r="J46" s="28">
        <f t="shared" si="8"/>
        <v>31.379999999999995</v>
      </c>
      <c r="K46" s="26">
        <f t="shared" si="9"/>
        <v>0.10906578847102549</v>
      </c>
      <c r="L46" s="35">
        <f t="shared" si="0"/>
        <v>4.7809660699627615E-3</v>
      </c>
      <c r="M46" s="33">
        <f t="shared" si="11"/>
        <v>0.1355379976004093</v>
      </c>
      <c r="N46" s="32">
        <v>50</v>
      </c>
      <c r="O46" s="27">
        <v>147.6</v>
      </c>
      <c r="P46" s="32">
        <f t="shared" si="2"/>
        <v>4.5913955826696919E-2</v>
      </c>
      <c r="Q46" s="35">
        <f t="shared" si="3"/>
        <v>9.1827911653393835E-4</v>
      </c>
      <c r="R46" s="24"/>
    </row>
    <row r="47" spans="1:18" x14ac:dyDescent="0.25">
      <c r="A47" s="31">
        <v>2012</v>
      </c>
      <c r="B47" s="80">
        <v>0.1096815050335837</v>
      </c>
      <c r="C47" s="27">
        <f t="shared" si="4"/>
        <v>43.999999999999993</v>
      </c>
      <c r="D47" s="76">
        <f t="shared" si="5"/>
        <v>0.15794136724836053</v>
      </c>
      <c r="E47" s="32">
        <v>6</v>
      </c>
      <c r="F47" s="33">
        <f t="shared" ref="F47:F56" si="12">+(D47-D47*(E47)/100)</f>
        <v>0.14846488521345891</v>
      </c>
      <c r="G47" s="32">
        <v>0</v>
      </c>
      <c r="H47" s="26">
        <f t="shared" si="7"/>
        <v>0.14846488521345891</v>
      </c>
      <c r="I47" s="32">
        <v>27</v>
      </c>
      <c r="J47" s="28">
        <f t="shared" si="8"/>
        <v>31.379999999999995</v>
      </c>
      <c r="K47" s="26">
        <f t="shared" si="9"/>
        <v>0.108379366205825</v>
      </c>
      <c r="L47" s="35">
        <f t="shared" ref="L47:L56" si="13">+(K47/365)*16</f>
        <v>4.7508763268306851E-3</v>
      </c>
      <c r="M47" s="33">
        <f t="shared" si="11"/>
        <v>0.13468496842748651</v>
      </c>
      <c r="N47" s="27">
        <v>50</v>
      </c>
      <c r="O47" s="27">
        <v>147.6</v>
      </c>
      <c r="P47" s="27">
        <f t="shared" ref="P47:P56" si="14">+Q47*N47</f>
        <v>4.5624989304704107E-2</v>
      </c>
      <c r="Q47" s="29">
        <f t="shared" ref="Q47:Q56" si="15">+M47/O47</f>
        <v>9.1249978609408207E-4</v>
      </c>
      <c r="R47" s="24"/>
    </row>
    <row r="48" spans="1:18" x14ac:dyDescent="0.25">
      <c r="A48" s="25">
        <v>2013</v>
      </c>
      <c r="B48" s="76">
        <v>9.987215198317026E-2</v>
      </c>
      <c r="C48" s="27">
        <f t="shared" si="4"/>
        <v>44.000000000000007</v>
      </c>
      <c r="D48" s="76">
        <f t="shared" si="5"/>
        <v>0.14381589885576518</v>
      </c>
      <c r="E48" s="27">
        <v>6</v>
      </c>
      <c r="F48" s="26">
        <f t="shared" si="12"/>
        <v>0.13518694492441927</v>
      </c>
      <c r="G48" s="27">
        <v>0</v>
      </c>
      <c r="H48" s="26">
        <f t="shared" si="7"/>
        <v>0.13518694492441927</v>
      </c>
      <c r="I48" s="27">
        <v>27</v>
      </c>
      <c r="J48" s="28">
        <f t="shared" si="8"/>
        <v>31.379999999999995</v>
      </c>
      <c r="K48" s="26">
        <f t="shared" si="9"/>
        <v>9.8686469794826065E-2</v>
      </c>
      <c r="L48" s="29">
        <f t="shared" si="13"/>
        <v>4.3259822375814163E-3</v>
      </c>
      <c r="M48" s="26">
        <f t="shared" si="11"/>
        <v>0.12263943344431436</v>
      </c>
      <c r="N48" s="27">
        <v>50</v>
      </c>
      <c r="O48" s="27">
        <v>147.6</v>
      </c>
      <c r="P48" s="27">
        <f t="shared" si="14"/>
        <v>4.1544523524496738E-2</v>
      </c>
      <c r="Q48" s="29">
        <f t="shared" si="15"/>
        <v>8.308904704899347E-4</v>
      </c>
      <c r="R48" s="24"/>
    </row>
    <row r="49" spans="1:18" x14ac:dyDescent="0.25">
      <c r="A49" s="25">
        <v>2014</v>
      </c>
      <c r="B49" s="76">
        <v>0.11600082053164229</v>
      </c>
      <c r="C49" s="27">
        <f t="shared" si="4"/>
        <v>43.999999999999986</v>
      </c>
      <c r="D49" s="76">
        <f t="shared" si="5"/>
        <v>0.16704118156556488</v>
      </c>
      <c r="E49" s="27">
        <v>6</v>
      </c>
      <c r="F49" s="26">
        <f t="shared" si="12"/>
        <v>0.15701871067163098</v>
      </c>
      <c r="G49" s="27">
        <v>0</v>
      </c>
      <c r="H49" s="26">
        <f t="shared" si="7"/>
        <v>0.15701871067163098</v>
      </c>
      <c r="I49" s="27">
        <v>27</v>
      </c>
      <c r="J49" s="28">
        <f t="shared" si="8"/>
        <v>31.38000000000001</v>
      </c>
      <c r="K49" s="26">
        <f t="shared" si="9"/>
        <v>0.11462365879029061</v>
      </c>
      <c r="L49" s="29">
        <f t="shared" si="13"/>
        <v>5.0245987414921913E-3</v>
      </c>
      <c r="M49" s="26">
        <f t="shared" si="11"/>
        <v>0.14244486202193288</v>
      </c>
      <c r="N49" s="27">
        <v>50</v>
      </c>
      <c r="O49" s="27">
        <v>147.6</v>
      </c>
      <c r="P49" s="27">
        <f t="shared" si="14"/>
        <v>4.8253679546725235E-2</v>
      </c>
      <c r="Q49" s="29">
        <f t="shared" si="15"/>
        <v>9.6507359093450467E-4</v>
      </c>
      <c r="R49" s="24"/>
    </row>
    <row r="50" spans="1:18" x14ac:dyDescent="0.25">
      <c r="A50" s="31">
        <v>2015</v>
      </c>
      <c r="B50" s="80">
        <v>6.6131512938429088E-2</v>
      </c>
      <c r="C50" s="27">
        <f t="shared" si="4"/>
        <v>44</v>
      </c>
      <c r="D50" s="76">
        <f t="shared" si="5"/>
        <v>9.5229378631337888E-2</v>
      </c>
      <c r="E50" s="32">
        <v>6</v>
      </c>
      <c r="F50" s="33">
        <f t="shared" si="12"/>
        <v>8.9515615913457608E-2</v>
      </c>
      <c r="G50" s="32">
        <v>0</v>
      </c>
      <c r="H50" s="33">
        <f t="shared" si="7"/>
        <v>8.9515615913457608E-2</v>
      </c>
      <c r="I50" s="32">
        <v>27</v>
      </c>
      <c r="J50" s="28">
        <f t="shared" si="8"/>
        <v>31.38000000000001</v>
      </c>
      <c r="K50" s="33">
        <f t="shared" si="9"/>
        <v>6.534639961682405E-2</v>
      </c>
      <c r="L50" s="35">
        <f t="shared" si="13"/>
        <v>2.8644997092306433E-3</v>
      </c>
      <c r="M50" s="33">
        <f>+L50*28.3495</f>
        <v>8.1207134506834117E-2</v>
      </c>
      <c r="N50" s="32">
        <v>50</v>
      </c>
      <c r="O50" s="32">
        <v>147.6</v>
      </c>
      <c r="P50" s="32">
        <f t="shared" si="14"/>
        <v>2.7509191906109121E-2</v>
      </c>
      <c r="Q50" s="35">
        <f t="shared" si="15"/>
        <v>5.5018383812218243E-4</v>
      </c>
      <c r="R50" s="24"/>
    </row>
    <row r="51" spans="1:18" x14ac:dyDescent="0.25">
      <c r="A51" s="36">
        <v>2016</v>
      </c>
      <c r="B51" s="83">
        <v>9.2516151905445321E-2</v>
      </c>
      <c r="C51" s="38">
        <f t="shared" si="4"/>
        <v>43.999999999999986</v>
      </c>
      <c r="D51" s="70">
        <f t="shared" si="5"/>
        <v>0.13322325874384125</v>
      </c>
      <c r="E51" s="38">
        <v>6</v>
      </c>
      <c r="F51" s="37">
        <f t="shared" si="12"/>
        <v>0.12522986321921079</v>
      </c>
      <c r="G51" s="38">
        <v>0</v>
      </c>
      <c r="H51" s="37">
        <f t="shared" si="7"/>
        <v>0.12522986321921079</v>
      </c>
      <c r="I51" s="38">
        <v>27</v>
      </c>
      <c r="J51" s="22">
        <f t="shared" si="8"/>
        <v>31.379999999999995</v>
      </c>
      <c r="K51" s="37">
        <f t="shared" si="9"/>
        <v>9.1417800150023876E-2</v>
      </c>
      <c r="L51" s="40">
        <f t="shared" si="13"/>
        <v>4.0073556230147455E-3</v>
      </c>
      <c r="M51" s="37">
        <f>+L51*28.3495</f>
        <v>0.11360652823465653</v>
      </c>
      <c r="N51" s="38">
        <v>50</v>
      </c>
      <c r="O51" s="38">
        <v>147.6</v>
      </c>
      <c r="P51" s="38">
        <f t="shared" si="14"/>
        <v>3.8484596285452755E-2</v>
      </c>
      <c r="Q51" s="40">
        <f t="shared" si="15"/>
        <v>7.6969192570905507E-4</v>
      </c>
      <c r="R51" s="24"/>
    </row>
    <row r="52" spans="1:18" x14ac:dyDescent="0.25">
      <c r="A52" s="41">
        <v>2017</v>
      </c>
      <c r="B52" s="86">
        <v>5.8554829491464178E-2</v>
      </c>
      <c r="C52" s="38">
        <f t="shared" si="4"/>
        <v>44</v>
      </c>
      <c r="D52" s="70">
        <f t="shared" si="5"/>
        <v>8.4318954467708415E-2</v>
      </c>
      <c r="E52" s="43">
        <v>6</v>
      </c>
      <c r="F52" s="42">
        <f t="shared" si="12"/>
        <v>7.9259817199645907E-2</v>
      </c>
      <c r="G52" s="43">
        <v>0</v>
      </c>
      <c r="H52" s="42">
        <f>F52-(F52*G52/100)</f>
        <v>7.9259817199645907E-2</v>
      </c>
      <c r="I52" s="43">
        <v>27</v>
      </c>
      <c r="J52" s="22">
        <f t="shared" si="8"/>
        <v>31.38000000000001</v>
      </c>
      <c r="K52" s="42">
        <f>+H52-H52*I52/100</f>
        <v>5.7859666555741512E-2</v>
      </c>
      <c r="L52" s="47">
        <f t="shared" si="13"/>
        <v>2.536314150388669E-3</v>
      </c>
      <c r="M52" s="42">
        <f>+L52*28.3495</f>
        <v>7.1903238006443562E-2</v>
      </c>
      <c r="N52" s="43">
        <v>50</v>
      </c>
      <c r="O52" s="43">
        <v>147.6</v>
      </c>
      <c r="P52" s="43">
        <f t="shared" si="14"/>
        <v>2.435746544933725E-2</v>
      </c>
      <c r="Q52" s="47">
        <f t="shared" si="15"/>
        <v>4.8714930898674502E-4</v>
      </c>
      <c r="R52" s="24"/>
    </row>
    <row r="53" spans="1:18" x14ac:dyDescent="0.25">
      <c r="A53" s="41">
        <v>2018</v>
      </c>
      <c r="B53" s="86">
        <v>4.3500119918903686E-2</v>
      </c>
      <c r="C53" s="38">
        <f t="shared" si="4"/>
        <v>43.999999999999993</v>
      </c>
      <c r="D53" s="97">
        <f t="shared" si="5"/>
        <v>6.2640172683221307E-2</v>
      </c>
      <c r="E53" s="43">
        <v>6</v>
      </c>
      <c r="F53" s="42">
        <f t="shared" si="12"/>
        <v>5.8881762322228026E-2</v>
      </c>
      <c r="G53" s="43">
        <v>0</v>
      </c>
      <c r="H53" s="42">
        <f>F53-(F53*G53/100)</f>
        <v>5.8881762322228026E-2</v>
      </c>
      <c r="I53" s="43">
        <v>27</v>
      </c>
      <c r="J53" s="98">
        <f t="shared" si="8"/>
        <v>31.38000000000001</v>
      </c>
      <c r="K53" s="42">
        <f>+H53-H53*I53/100</f>
        <v>4.2983686495226457E-2</v>
      </c>
      <c r="L53" s="47">
        <f t="shared" si="13"/>
        <v>1.8842163943112967E-3</v>
      </c>
      <c r="M53" s="42">
        <f>+L53*28.3495</f>
        <v>5.3416592670528104E-2</v>
      </c>
      <c r="N53" s="43">
        <v>50</v>
      </c>
      <c r="O53" s="43">
        <v>147.6</v>
      </c>
      <c r="P53" s="43">
        <f t="shared" si="14"/>
        <v>1.8095051717658572E-2</v>
      </c>
      <c r="Q53" s="47">
        <f t="shared" si="15"/>
        <v>3.6190103435317143E-4</v>
      </c>
      <c r="R53" s="24"/>
    </row>
    <row r="54" spans="1:18" ht="13.2" customHeight="1" x14ac:dyDescent="0.25">
      <c r="A54" s="41">
        <v>2019</v>
      </c>
      <c r="B54" s="86">
        <v>4.6788654063124803E-2</v>
      </c>
      <c r="C54" s="38">
        <f t="shared" si="4"/>
        <v>44</v>
      </c>
      <c r="D54" s="70">
        <f t="shared" si="5"/>
        <v>6.7375661850899715E-2</v>
      </c>
      <c r="E54" s="43">
        <v>6</v>
      </c>
      <c r="F54" s="42">
        <f t="shared" si="12"/>
        <v>6.3333122139845738E-2</v>
      </c>
      <c r="G54" s="43">
        <v>0</v>
      </c>
      <c r="H54" s="42">
        <f>F54-(F54*G54/100)</f>
        <v>6.3333122139845738E-2</v>
      </c>
      <c r="I54" s="43">
        <v>27</v>
      </c>
      <c r="J54" s="22">
        <f t="shared" si="8"/>
        <v>31.379999999999995</v>
      </c>
      <c r="K54" s="42">
        <f>+H54-H54*I54/100</f>
        <v>4.6233179162087384E-2</v>
      </c>
      <c r="L54" s="47">
        <f t="shared" si="13"/>
        <v>2.0266599084750635E-3</v>
      </c>
      <c r="M54" s="42">
        <f>+L54*28.3495</f>
        <v>5.7454795075313814E-2</v>
      </c>
      <c r="N54" s="43">
        <v>50</v>
      </c>
      <c r="O54" s="43">
        <v>147.6</v>
      </c>
      <c r="P54" s="43">
        <f t="shared" si="14"/>
        <v>1.9463006461827172E-2</v>
      </c>
      <c r="Q54" s="47">
        <f t="shared" si="15"/>
        <v>3.8926012923654345E-4</v>
      </c>
    </row>
    <row r="55" spans="1:18" ht="13.2" customHeight="1" x14ac:dyDescent="0.25">
      <c r="A55" s="41">
        <v>2020</v>
      </c>
      <c r="B55" s="86">
        <v>3.4862318285844809E-2</v>
      </c>
      <c r="C55" s="38">
        <f t="shared" si="4"/>
        <v>43.999999999999986</v>
      </c>
      <c r="D55" s="97">
        <f t="shared" si="5"/>
        <v>5.0201738331616522E-2</v>
      </c>
      <c r="E55" s="43">
        <v>6</v>
      </c>
      <c r="F55" s="42">
        <f t="shared" si="12"/>
        <v>4.7189634031719531E-2</v>
      </c>
      <c r="G55" s="43">
        <v>0</v>
      </c>
      <c r="H55" s="42">
        <f t="shared" ref="H55:H56" si="16">F55-(F55*G55/100)</f>
        <v>4.7189634031719531E-2</v>
      </c>
      <c r="I55" s="43">
        <v>27</v>
      </c>
      <c r="J55" s="98">
        <f t="shared" si="8"/>
        <v>31.38000000000001</v>
      </c>
      <c r="K55" s="42">
        <f t="shared" ref="K55:K56" si="17">+H55-H55*I55/100</f>
        <v>3.4448432843155255E-2</v>
      </c>
      <c r="L55" s="47">
        <f t="shared" si="13"/>
        <v>1.5100682890150248E-3</v>
      </c>
      <c r="M55" s="42">
        <f t="shared" ref="M55:M56" si="18">+L55*28.3495</f>
        <v>4.2809680959431447E-2</v>
      </c>
      <c r="N55" s="43">
        <v>50</v>
      </c>
      <c r="O55" s="43">
        <v>147.6</v>
      </c>
      <c r="P55" s="43">
        <f t="shared" si="14"/>
        <v>1.4501924444251845E-2</v>
      </c>
      <c r="Q55" s="47">
        <f t="shared" si="15"/>
        <v>2.900384888850369E-4</v>
      </c>
    </row>
    <row r="56" spans="1:18" ht="13.8" customHeight="1" thickBot="1" x14ac:dyDescent="0.3">
      <c r="A56" s="155">
        <v>2021</v>
      </c>
      <c r="B56" s="162">
        <v>3.7994199655316564E-2</v>
      </c>
      <c r="C56" s="145">
        <f t="shared" si="4"/>
        <v>43.999999999999986</v>
      </c>
      <c r="D56" s="162">
        <f t="shared" si="5"/>
        <v>5.4711647503655848E-2</v>
      </c>
      <c r="E56" s="145">
        <v>6</v>
      </c>
      <c r="F56" s="133">
        <f t="shared" si="12"/>
        <v>5.1428948653436495E-2</v>
      </c>
      <c r="G56" s="145">
        <v>0</v>
      </c>
      <c r="H56" s="133">
        <f t="shared" si="16"/>
        <v>5.1428948653436495E-2</v>
      </c>
      <c r="I56" s="145">
        <v>27</v>
      </c>
      <c r="J56" s="135">
        <f t="shared" si="8"/>
        <v>31.38000000000001</v>
      </c>
      <c r="K56" s="133">
        <f t="shared" si="17"/>
        <v>3.7543132517008637E-2</v>
      </c>
      <c r="L56" s="136">
        <f t="shared" si="13"/>
        <v>1.6457263569099676E-3</v>
      </c>
      <c r="M56" s="133">
        <f t="shared" si="18"/>
        <v>4.6655519355219124E-2</v>
      </c>
      <c r="N56" s="145">
        <v>50</v>
      </c>
      <c r="O56" s="134">
        <v>147.6</v>
      </c>
      <c r="P56" s="134">
        <f t="shared" si="14"/>
        <v>1.5804715228732766E-2</v>
      </c>
      <c r="Q56" s="136">
        <f t="shared" si="15"/>
        <v>3.1609430457465532E-4</v>
      </c>
    </row>
    <row r="57" spans="1:18" ht="15" customHeight="1" thickTop="1" x14ac:dyDescent="0.25">
      <c r="A57" s="9" t="s">
        <v>195</v>
      </c>
      <c r="D57" s="9"/>
    </row>
    <row r="58" spans="1:18" x14ac:dyDescent="0.25">
      <c r="A58" s="9"/>
      <c r="D58" s="9"/>
    </row>
    <row r="59" spans="1:18" ht="15" customHeight="1" x14ac:dyDescent="0.25">
      <c r="A59" s="9" t="s">
        <v>97</v>
      </c>
      <c r="D59" s="9"/>
    </row>
    <row r="60" spans="1:18" ht="15" customHeight="1" x14ac:dyDescent="0.25">
      <c r="A60" s="9" t="s">
        <v>102</v>
      </c>
      <c r="D60" s="9"/>
    </row>
    <row r="61" spans="1:18" ht="15" customHeight="1" x14ac:dyDescent="0.25">
      <c r="A61" s="9" t="s">
        <v>142</v>
      </c>
      <c r="D61" s="9"/>
    </row>
    <row r="62" spans="1:18" ht="15" customHeight="1" x14ac:dyDescent="0.25">
      <c r="A62" s="9" t="s">
        <v>198</v>
      </c>
      <c r="D62" s="9"/>
    </row>
    <row r="63" spans="1:18" ht="15" customHeight="1" x14ac:dyDescent="0.25">
      <c r="A63" s="9" t="s">
        <v>143</v>
      </c>
      <c r="D63" s="9"/>
    </row>
    <row r="64" spans="1:18" ht="15" customHeight="1" x14ac:dyDescent="0.25">
      <c r="A64" s="9" t="s">
        <v>144</v>
      </c>
      <c r="D64" s="9"/>
    </row>
    <row r="65" spans="1:4" ht="13.2" customHeight="1" x14ac:dyDescent="0.25">
      <c r="A65" s="9"/>
      <c r="D65" s="9"/>
    </row>
    <row r="66" spans="1:4" ht="15" customHeight="1" x14ac:dyDescent="0.25">
      <c r="A66" s="9" t="s">
        <v>192</v>
      </c>
      <c r="D66" s="9"/>
    </row>
    <row r="67" spans="1:4" x14ac:dyDescent="0.25">
      <c r="A67" s="9"/>
      <c r="D67" s="9"/>
    </row>
    <row r="68" spans="1:4" x14ac:dyDescent="0.25">
      <c r="A68" s="9"/>
      <c r="D68" s="9"/>
    </row>
    <row r="69" spans="1:4" x14ac:dyDescent="0.25">
      <c r="A69" s="9"/>
      <c r="D69" s="9"/>
    </row>
    <row r="70" spans="1:4" x14ac:dyDescent="0.25">
      <c r="A70" s="9"/>
      <c r="D70" s="9"/>
    </row>
    <row r="71" spans="1:4" x14ac:dyDescent="0.25">
      <c r="A71" s="9"/>
      <c r="D71" s="9"/>
    </row>
    <row r="72" spans="1:4" x14ac:dyDescent="0.25">
      <c r="A72" s="9"/>
      <c r="D72" s="9"/>
    </row>
    <row r="73" spans="1:4" x14ac:dyDescent="0.25">
      <c r="A73" s="9"/>
      <c r="D73" s="9"/>
    </row>
    <row r="74" spans="1:4" x14ac:dyDescent="0.25">
      <c r="A74" s="9"/>
      <c r="D74"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145</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3">
        <v>8.4415425143120656E-2</v>
      </c>
      <c r="C5" s="21">
        <f>(1-1/1.195)*100</f>
        <v>16.317991631799167</v>
      </c>
      <c r="D5" s="23">
        <f t="shared" ref="D5:D46" si="0">+B5-B5*(C5/100)</f>
        <v>7.0640523132318542E-2</v>
      </c>
      <c r="E5" s="21">
        <v>6</v>
      </c>
      <c r="F5" s="168">
        <f t="shared" ref="F5:F46" si="1">+(D5-D5*(E5)/100)</f>
        <v>6.640209174437943E-2</v>
      </c>
      <c r="G5" s="21">
        <v>0</v>
      </c>
      <c r="H5" s="23">
        <f>F5-(F5*G5/100)</f>
        <v>6.640209174437943E-2</v>
      </c>
      <c r="I5" s="21">
        <v>32</v>
      </c>
      <c r="J5" s="22">
        <f t="shared" ref="J5:J46" si="2">100-(K5/B5*100)</f>
        <v>46.510460251046027</v>
      </c>
      <c r="K5" s="23">
        <f>+H5-H5*I5/100</f>
        <v>4.5153422386178012E-2</v>
      </c>
      <c r="L5" s="23">
        <f t="shared" ref="L5:L46" si="3">+(K5/365)*16</f>
        <v>1.979328104599584E-3</v>
      </c>
      <c r="M5" s="23">
        <f t="shared" ref="M5:M37" si="4">+L5*28.3495</f>
        <v>5.6112962101345906E-2</v>
      </c>
      <c r="N5" s="21">
        <v>114</v>
      </c>
      <c r="O5" s="21">
        <v>161.19999999999999</v>
      </c>
      <c r="P5" s="21">
        <f t="shared" ref="P5:P46" si="5">+Q5*N5</f>
        <v>3.9682864017080856E-2</v>
      </c>
      <c r="Q5" s="23">
        <f t="shared" ref="Q5:Q46" si="6">+M5/O5</f>
        <v>3.4809529839544608E-4</v>
      </c>
      <c r="R5" s="24"/>
    </row>
    <row r="6" spans="1:22" x14ac:dyDescent="0.25">
      <c r="A6" s="25">
        <v>1971</v>
      </c>
      <c r="B6" s="79">
        <v>0.1250181627967801</v>
      </c>
      <c r="C6" s="27">
        <f t="shared" ref="C6:C56" si="7">(1-1/1.195)*100</f>
        <v>16.317991631799167</v>
      </c>
      <c r="D6" s="29">
        <f t="shared" si="0"/>
        <v>0.10461770945337247</v>
      </c>
      <c r="E6" s="27">
        <v>6</v>
      </c>
      <c r="F6" s="169">
        <f t="shared" si="1"/>
        <v>9.8340646886170113E-2</v>
      </c>
      <c r="G6" s="27">
        <v>0</v>
      </c>
      <c r="H6" s="29">
        <f t="shared" ref="H6:H51" si="8">F6-(F6*G6/100)</f>
        <v>9.8340646886170113E-2</v>
      </c>
      <c r="I6" s="27">
        <v>32</v>
      </c>
      <c r="J6" s="28">
        <f t="shared" si="2"/>
        <v>46.510460251046041</v>
      </c>
      <c r="K6" s="29">
        <f t="shared" ref="K6:K51" si="9">+H6-H6*I6/100</f>
        <v>6.6871639882595674E-2</v>
      </c>
      <c r="L6" s="29">
        <f t="shared" si="3"/>
        <v>2.9313595564973444E-3</v>
      </c>
      <c r="M6" s="29">
        <f t="shared" si="4"/>
        <v>8.3102577746921466E-2</v>
      </c>
      <c r="N6" s="27">
        <v>114</v>
      </c>
      <c r="O6" s="27">
        <v>161.19999999999999</v>
      </c>
      <c r="P6" s="27">
        <f t="shared" si="5"/>
        <v>5.8769813046830321E-2</v>
      </c>
      <c r="Q6" s="29">
        <f t="shared" si="6"/>
        <v>5.1552467584938878E-4</v>
      </c>
      <c r="R6" s="24"/>
    </row>
    <row r="7" spans="1:22" x14ac:dyDescent="0.25">
      <c r="A7" s="25">
        <v>1972</v>
      </c>
      <c r="B7" s="79">
        <v>5.4339761723555285E-2</v>
      </c>
      <c r="C7" s="27">
        <f t="shared" si="7"/>
        <v>16.317991631799167</v>
      </c>
      <c r="D7" s="29">
        <f t="shared" si="0"/>
        <v>4.5472603952765929E-2</v>
      </c>
      <c r="E7" s="27">
        <v>6</v>
      </c>
      <c r="F7" s="169">
        <f t="shared" si="1"/>
        <v>4.2744247715599974E-2</v>
      </c>
      <c r="G7" s="27">
        <v>0</v>
      </c>
      <c r="H7" s="29">
        <f t="shared" si="8"/>
        <v>4.2744247715599974E-2</v>
      </c>
      <c r="I7" s="27">
        <v>32</v>
      </c>
      <c r="J7" s="28">
        <f t="shared" si="2"/>
        <v>46.510460251046027</v>
      </c>
      <c r="K7" s="29">
        <f t="shared" si="9"/>
        <v>2.9066088446607984E-2</v>
      </c>
      <c r="L7" s="29">
        <f t="shared" si="3"/>
        <v>1.2741299045088432E-3</v>
      </c>
      <c r="M7" s="29">
        <f t="shared" si="4"/>
        <v>3.6120945727873451E-2</v>
      </c>
      <c r="N7" s="27">
        <v>114</v>
      </c>
      <c r="O7" s="27">
        <v>161.19999999999999</v>
      </c>
      <c r="P7" s="27">
        <f t="shared" si="5"/>
        <v>2.5544589410530852E-2</v>
      </c>
      <c r="Q7" s="29">
        <f t="shared" si="6"/>
        <v>2.2407534570641099E-4</v>
      </c>
      <c r="R7" s="24"/>
    </row>
    <row r="8" spans="1:22" x14ac:dyDescent="0.25">
      <c r="A8" s="25">
        <v>1973</v>
      </c>
      <c r="B8" s="79">
        <v>0.1178093229376496</v>
      </c>
      <c r="C8" s="27">
        <f t="shared" si="7"/>
        <v>16.317991631799167</v>
      </c>
      <c r="D8" s="29">
        <f t="shared" si="0"/>
        <v>9.8585207479204684E-2</v>
      </c>
      <c r="E8" s="27">
        <v>6</v>
      </c>
      <c r="F8" s="169">
        <f t="shared" si="1"/>
        <v>9.2670095030452398E-2</v>
      </c>
      <c r="G8" s="27">
        <v>0</v>
      </c>
      <c r="H8" s="29">
        <f t="shared" si="8"/>
        <v>9.2670095030452398E-2</v>
      </c>
      <c r="I8" s="27">
        <v>32</v>
      </c>
      <c r="J8" s="28">
        <f t="shared" si="2"/>
        <v>46.510460251046041</v>
      </c>
      <c r="K8" s="29">
        <f t="shared" si="9"/>
        <v>6.3015664620707623E-2</v>
      </c>
      <c r="L8" s="29">
        <f t="shared" si="3"/>
        <v>2.7623305039214301E-3</v>
      </c>
      <c r="M8" s="29">
        <f t="shared" si="4"/>
        <v>7.8310688620920582E-2</v>
      </c>
      <c r="N8" s="27">
        <v>114</v>
      </c>
      <c r="O8" s="27">
        <v>161.19999999999999</v>
      </c>
      <c r="P8" s="27">
        <f t="shared" si="5"/>
        <v>5.5381008081792471E-2</v>
      </c>
      <c r="Q8" s="29">
        <f t="shared" si="6"/>
        <v>4.8579831650695152E-4</v>
      </c>
      <c r="R8" s="24"/>
    </row>
    <row r="9" spans="1:22" x14ac:dyDescent="0.25">
      <c r="A9" s="25">
        <v>1974</v>
      </c>
      <c r="B9" s="79">
        <v>8.6426652640279544E-2</v>
      </c>
      <c r="C9" s="27">
        <f t="shared" si="7"/>
        <v>16.317991631799167</v>
      </c>
      <c r="D9" s="29">
        <f t="shared" si="0"/>
        <v>7.2323558694794593E-2</v>
      </c>
      <c r="E9" s="27">
        <v>6</v>
      </c>
      <c r="F9" s="169">
        <f t="shared" si="1"/>
        <v>6.7984145173106914E-2</v>
      </c>
      <c r="G9" s="27">
        <v>0</v>
      </c>
      <c r="H9" s="29">
        <f t="shared" si="8"/>
        <v>6.7984145173106914E-2</v>
      </c>
      <c r="I9" s="27">
        <v>32</v>
      </c>
      <c r="J9" s="28">
        <f t="shared" si="2"/>
        <v>46.510460251046041</v>
      </c>
      <c r="K9" s="29">
        <f t="shared" si="9"/>
        <v>4.6229218717712697E-2</v>
      </c>
      <c r="L9" s="29">
        <f t="shared" si="3"/>
        <v>2.0264862999545292E-3</v>
      </c>
      <c r="M9" s="29">
        <f t="shared" si="4"/>
        <v>5.744987336056092E-2</v>
      </c>
      <c r="N9" s="27">
        <v>114</v>
      </c>
      <c r="O9" s="27">
        <v>161.19999999999999</v>
      </c>
      <c r="P9" s="27">
        <f t="shared" si="5"/>
        <v>4.0628322351761448E-2</v>
      </c>
      <c r="Q9" s="29">
        <f t="shared" si="6"/>
        <v>3.5638879255931095E-4</v>
      </c>
      <c r="R9" s="24"/>
    </row>
    <row r="10" spans="1:22" x14ac:dyDescent="0.25">
      <c r="A10" s="25">
        <v>1975</v>
      </c>
      <c r="B10" s="79">
        <v>9.2096998571634614E-2</v>
      </c>
      <c r="C10" s="27">
        <f t="shared" si="7"/>
        <v>16.317991631799167</v>
      </c>
      <c r="D10" s="29">
        <f t="shared" si="0"/>
        <v>7.7068618051577081E-2</v>
      </c>
      <c r="E10" s="27">
        <v>6</v>
      </c>
      <c r="F10" s="169">
        <f t="shared" si="1"/>
        <v>7.2444500968482456E-2</v>
      </c>
      <c r="G10" s="27">
        <v>0</v>
      </c>
      <c r="H10" s="29">
        <f t="shared" si="8"/>
        <v>7.2444500968482456E-2</v>
      </c>
      <c r="I10" s="27">
        <v>32</v>
      </c>
      <c r="J10" s="28">
        <f t="shared" si="2"/>
        <v>46.510460251046027</v>
      </c>
      <c r="K10" s="29">
        <f t="shared" si="9"/>
        <v>4.926226065856807E-2</v>
      </c>
      <c r="L10" s="29">
        <f t="shared" si="3"/>
        <v>2.1594415631153129E-3</v>
      </c>
      <c r="M10" s="29">
        <f t="shared" si="4"/>
        <v>6.1219088593537557E-2</v>
      </c>
      <c r="N10" s="27">
        <v>114</v>
      </c>
      <c r="O10" s="27">
        <v>161.19999999999999</v>
      </c>
      <c r="P10" s="27">
        <f t="shared" si="5"/>
        <v>4.3293896399896288E-2</v>
      </c>
      <c r="Q10" s="29">
        <f t="shared" si="6"/>
        <v>3.7977102105172183E-4</v>
      </c>
      <c r="R10" s="24"/>
    </row>
    <row r="11" spans="1:22" x14ac:dyDescent="0.25">
      <c r="A11" s="19">
        <v>1976</v>
      </c>
      <c r="B11" s="73">
        <v>0.10831893871346644</v>
      </c>
      <c r="C11" s="21">
        <f t="shared" si="7"/>
        <v>16.317991631799167</v>
      </c>
      <c r="D11" s="23">
        <f t="shared" si="0"/>
        <v>9.0643463358549323E-2</v>
      </c>
      <c r="E11" s="21">
        <v>6</v>
      </c>
      <c r="F11" s="168">
        <f t="shared" si="1"/>
        <v>8.5204855557036357E-2</v>
      </c>
      <c r="G11" s="21">
        <v>0</v>
      </c>
      <c r="H11" s="23">
        <f t="shared" si="8"/>
        <v>8.5204855557036357E-2</v>
      </c>
      <c r="I11" s="21">
        <v>32</v>
      </c>
      <c r="J11" s="22">
        <f t="shared" si="2"/>
        <v>46.510460251046027</v>
      </c>
      <c r="K11" s="23">
        <f t="shared" si="9"/>
        <v>5.7939301778784723E-2</v>
      </c>
      <c r="L11" s="23">
        <f t="shared" si="3"/>
        <v>2.5398050094809742E-3</v>
      </c>
      <c r="M11" s="23">
        <f t="shared" si="4"/>
        <v>7.2002202116280875E-2</v>
      </c>
      <c r="N11" s="21">
        <v>114</v>
      </c>
      <c r="O11" s="21">
        <v>161.19999999999999</v>
      </c>
      <c r="P11" s="21">
        <f t="shared" si="5"/>
        <v>5.0919671471811541E-2</v>
      </c>
      <c r="Q11" s="23">
        <f t="shared" si="6"/>
        <v>4.466637848404521E-4</v>
      </c>
      <c r="R11" s="24"/>
    </row>
    <row r="12" spans="1:22" x14ac:dyDescent="0.25">
      <c r="A12" s="19">
        <v>1977</v>
      </c>
      <c r="B12" s="73">
        <v>6.5099758644760669E-2</v>
      </c>
      <c r="C12" s="21">
        <f t="shared" si="7"/>
        <v>16.317991631799167</v>
      </c>
      <c r="D12" s="23">
        <f t="shared" si="0"/>
        <v>5.4476785476787165E-2</v>
      </c>
      <c r="E12" s="21">
        <v>6</v>
      </c>
      <c r="F12" s="168">
        <f t="shared" si="1"/>
        <v>5.1208178348179936E-2</v>
      </c>
      <c r="G12" s="21">
        <v>0</v>
      </c>
      <c r="H12" s="23">
        <f t="shared" si="8"/>
        <v>5.1208178348179936E-2</v>
      </c>
      <c r="I12" s="21">
        <v>32</v>
      </c>
      <c r="J12" s="22">
        <f t="shared" si="2"/>
        <v>46.510460251046027</v>
      </c>
      <c r="K12" s="23">
        <f t="shared" si="9"/>
        <v>3.4821561276762357E-2</v>
      </c>
      <c r="L12" s="23">
        <f t="shared" si="3"/>
        <v>1.5264246039128704E-3</v>
      </c>
      <c r="M12" s="23">
        <f t="shared" si="4"/>
        <v>4.3273374308627918E-2</v>
      </c>
      <c r="N12" s="21">
        <v>114</v>
      </c>
      <c r="O12" s="21">
        <v>161.19999999999999</v>
      </c>
      <c r="P12" s="21">
        <f t="shared" si="5"/>
        <v>3.0602758506101634E-2</v>
      </c>
      <c r="Q12" s="23">
        <f t="shared" si="6"/>
        <v>2.684452500535231E-4</v>
      </c>
      <c r="R12" s="24"/>
    </row>
    <row r="13" spans="1:22" x14ac:dyDescent="0.25">
      <c r="A13" s="19">
        <v>1978</v>
      </c>
      <c r="B13" s="73">
        <v>6.0013003607598085E-2</v>
      </c>
      <c r="C13" s="21">
        <f t="shared" si="7"/>
        <v>16.317991631799167</v>
      </c>
      <c r="D13" s="23">
        <f t="shared" si="0"/>
        <v>5.0220086700918896E-2</v>
      </c>
      <c r="E13" s="21">
        <v>6</v>
      </c>
      <c r="F13" s="168">
        <f t="shared" si="1"/>
        <v>4.7206881498863762E-2</v>
      </c>
      <c r="G13" s="21">
        <v>0</v>
      </c>
      <c r="H13" s="23">
        <f t="shared" si="8"/>
        <v>4.7206881498863762E-2</v>
      </c>
      <c r="I13" s="21">
        <v>32</v>
      </c>
      <c r="J13" s="22">
        <f t="shared" si="2"/>
        <v>46.510460251046041</v>
      </c>
      <c r="K13" s="23">
        <f t="shared" si="9"/>
        <v>3.2100679419227354E-2</v>
      </c>
      <c r="L13" s="23">
        <f t="shared" si="3"/>
        <v>1.407153070431884E-3</v>
      </c>
      <c r="M13" s="23">
        <f t="shared" si="4"/>
        <v>3.9892085970208692E-2</v>
      </c>
      <c r="N13" s="21">
        <v>114</v>
      </c>
      <c r="O13" s="21">
        <v>161.19999999999999</v>
      </c>
      <c r="P13" s="21">
        <f t="shared" si="5"/>
        <v>2.8211524817641383E-2</v>
      </c>
      <c r="Q13" s="23">
        <f t="shared" si="6"/>
        <v>2.4746951594422267E-4</v>
      </c>
      <c r="R13" s="24"/>
    </row>
    <row r="14" spans="1:22" x14ac:dyDescent="0.25">
      <c r="A14" s="19">
        <v>1979</v>
      </c>
      <c r="B14" s="73">
        <v>4.4591606548589541E-2</v>
      </c>
      <c r="C14" s="21">
        <f t="shared" si="7"/>
        <v>16.317991631799167</v>
      </c>
      <c r="D14" s="23">
        <f t="shared" si="0"/>
        <v>3.7315151923505888E-2</v>
      </c>
      <c r="E14" s="21">
        <v>6</v>
      </c>
      <c r="F14" s="168">
        <f t="shared" si="1"/>
        <v>3.5076242808095535E-2</v>
      </c>
      <c r="G14" s="21">
        <v>0</v>
      </c>
      <c r="H14" s="23">
        <f t="shared" si="8"/>
        <v>3.5076242808095535E-2</v>
      </c>
      <c r="I14" s="21">
        <v>32</v>
      </c>
      <c r="J14" s="22">
        <f t="shared" si="2"/>
        <v>46.510460251046027</v>
      </c>
      <c r="K14" s="23">
        <f t="shared" si="9"/>
        <v>2.3851845109504964E-2</v>
      </c>
      <c r="L14" s="23">
        <f t="shared" si="3"/>
        <v>1.0455603335673409E-3</v>
      </c>
      <c r="M14" s="23">
        <f t="shared" si="4"/>
        <v>2.9641112676467331E-2</v>
      </c>
      <c r="N14" s="21">
        <v>114</v>
      </c>
      <c r="O14" s="21">
        <v>161.19999999999999</v>
      </c>
      <c r="P14" s="21">
        <f t="shared" si="5"/>
        <v>2.0962077202960769E-2</v>
      </c>
      <c r="Q14" s="23">
        <f t="shared" si="6"/>
        <v>1.8387787020141027E-4</v>
      </c>
      <c r="R14" s="24"/>
    </row>
    <row r="15" spans="1:22" x14ac:dyDescent="0.25">
      <c r="A15" s="19">
        <v>1980</v>
      </c>
      <c r="B15" s="73">
        <v>7.9158405129586329E-2</v>
      </c>
      <c r="C15" s="21">
        <f t="shared" si="7"/>
        <v>16.317991631799167</v>
      </c>
      <c r="D15" s="23">
        <f t="shared" si="0"/>
        <v>6.6241343204674744E-2</v>
      </c>
      <c r="E15" s="21">
        <v>6</v>
      </c>
      <c r="F15" s="168">
        <f t="shared" si="1"/>
        <v>6.226686261239426E-2</v>
      </c>
      <c r="G15" s="21">
        <v>0</v>
      </c>
      <c r="H15" s="23">
        <f t="shared" si="8"/>
        <v>6.226686261239426E-2</v>
      </c>
      <c r="I15" s="21">
        <v>32</v>
      </c>
      <c r="J15" s="22">
        <f t="shared" si="2"/>
        <v>46.510460251046041</v>
      </c>
      <c r="K15" s="23">
        <f t="shared" si="9"/>
        <v>4.2341466576428094E-2</v>
      </c>
      <c r="L15" s="23">
        <f t="shared" si="3"/>
        <v>1.8560642882817795E-3</v>
      </c>
      <c r="M15" s="23">
        <f t="shared" si="4"/>
        <v>5.2618494540644302E-2</v>
      </c>
      <c r="N15" s="21">
        <v>114</v>
      </c>
      <c r="O15" s="21">
        <v>161.19999999999999</v>
      </c>
      <c r="P15" s="21">
        <f t="shared" si="5"/>
        <v>3.7211590431969296E-2</v>
      </c>
      <c r="Q15" s="23">
        <f t="shared" si="6"/>
        <v>3.2641745992955523E-4</v>
      </c>
      <c r="R15" s="24"/>
    </row>
    <row r="16" spans="1:22" x14ac:dyDescent="0.25">
      <c r="A16" s="25">
        <v>1981</v>
      </c>
      <c r="B16" s="79">
        <v>6.8580002358727632E-2</v>
      </c>
      <c r="C16" s="27">
        <f t="shared" si="7"/>
        <v>16.317991631799167</v>
      </c>
      <c r="D16" s="29">
        <f t="shared" si="0"/>
        <v>5.7389123312742783E-2</v>
      </c>
      <c r="E16" s="27">
        <v>6</v>
      </c>
      <c r="F16" s="169">
        <f t="shared" si="1"/>
        <v>5.3945775913978214E-2</v>
      </c>
      <c r="G16" s="27">
        <v>0</v>
      </c>
      <c r="H16" s="29">
        <f t="shared" si="8"/>
        <v>5.3945775913978214E-2</v>
      </c>
      <c r="I16" s="27">
        <v>32</v>
      </c>
      <c r="J16" s="28">
        <f t="shared" si="2"/>
        <v>46.510460251046027</v>
      </c>
      <c r="K16" s="29">
        <f t="shared" si="9"/>
        <v>3.668312762150519E-2</v>
      </c>
      <c r="L16" s="29">
        <f t="shared" si="3"/>
        <v>1.6080275121755699E-3</v>
      </c>
      <c r="M16" s="29">
        <f t="shared" si="4"/>
        <v>4.558677595642132E-2</v>
      </c>
      <c r="N16" s="27">
        <v>114</v>
      </c>
      <c r="O16" s="27">
        <v>161.19999999999999</v>
      </c>
      <c r="P16" s="27">
        <f t="shared" si="5"/>
        <v>3.2238786966699941E-2</v>
      </c>
      <c r="Q16" s="29">
        <f t="shared" si="6"/>
        <v>2.827963769008767E-4</v>
      </c>
      <c r="R16" s="24"/>
    </row>
    <row r="17" spans="1:18" x14ac:dyDescent="0.25">
      <c r="A17" s="25">
        <v>1982</v>
      </c>
      <c r="B17" s="79">
        <v>4.1398270439571477E-2</v>
      </c>
      <c r="C17" s="27">
        <f t="shared" si="7"/>
        <v>16.317991631799167</v>
      </c>
      <c r="D17" s="29">
        <f t="shared" si="0"/>
        <v>3.4642904133532618E-2</v>
      </c>
      <c r="E17" s="27">
        <v>6</v>
      </c>
      <c r="F17" s="169">
        <f t="shared" si="1"/>
        <v>3.256432988552066E-2</v>
      </c>
      <c r="G17" s="27">
        <v>0</v>
      </c>
      <c r="H17" s="29">
        <f t="shared" si="8"/>
        <v>3.256432988552066E-2</v>
      </c>
      <c r="I17" s="27">
        <v>32</v>
      </c>
      <c r="J17" s="28">
        <f t="shared" si="2"/>
        <v>46.510460251046027</v>
      </c>
      <c r="K17" s="29">
        <f t="shared" si="9"/>
        <v>2.2143744322154046E-2</v>
      </c>
      <c r="L17" s="29">
        <f t="shared" si="3"/>
        <v>9.706846826149719E-4</v>
      </c>
      <c r="M17" s="29">
        <f t="shared" si="4"/>
        <v>2.7518425409793146E-2</v>
      </c>
      <c r="N17" s="27">
        <v>114</v>
      </c>
      <c r="O17" s="27">
        <v>161.19999999999999</v>
      </c>
      <c r="P17" s="27">
        <f t="shared" si="5"/>
        <v>1.9460921195511283E-2</v>
      </c>
      <c r="Q17" s="29">
        <f t="shared" si="6"/>
        <v>1.7070983504834458E-4</v>
      </c>
      <c r="R17" s="24"/>
    </row>
    <row r="18" spans="1:18" x14ac:dyDescent="0.25">
      <c r="A18" s="25">
        <v>1983</v>
      </c>
      <c r="B18" s="79">
        <v>4.9564550278156455E-2</v>
      </c>
      <c r="C18" s="27">
        <f t="shared" si="7"/>
        <v>16.317991631799167</v>
      </c>
      <c r="D18" s="29">
        <f t="shared" si="0"/>
        <v>4.1476611111427995E-2</v>
      </c>
      <c r="E18" s="27">
        <v>6</v>
      </c>
      <c r="F18" s="169">
        <f t="shared" si="1"/>
        <v>3.8988014444742314E-2</v>
      </c>
      <c r="G18" s="27">
        <v>0</v>
      </c>
      <c r="H18" s="29">
        <f t="shared" si="8"/>
        <v>3.8988014444742314E-2</v>
      </c>
      <c r="I18" s="27">
        <v>32</v>
      </c>
      <c r="J18" s="28">
        <f t="shared" si="2"/>
        <v>46.510460251046041</v>
      </c>
      <c r="K18" s="29">
        <f t="shared" si="9"/>
        <v>2.6511849822424771E-2</v>
      </c>
      <c r="L18" s="29">
        <f t="shared" si="3"/>
        <v>1.1621632798871132E-3</v>
      </c>
      <c r="M18" s="29">
        <f t="shared" si="4"/>
        <v>3.2946747903159712E-2</v>
      </c>
      <c r="N18" s="27">
        <v>114</v>
      </c>
      <c r="O18" s="27">
        <v>161.19999999999999</v>
      </c>
      <c r="P18" s="27">
        <f t="shared" si="5"/>
        <v>2.3299809311167541E-2</v>
      </c>
      <c r="Q18" s="29">
        <f t="shared" si="6"/>
        <v>2.0438429220322405E-4</v>
      </c>
      <c r="R18" s="24"/>
    </row>
    <row r="19" spans="1:18" x14ac:dyDescent="0.25">
      <c r="A19" s="25">
        <v>1984</v>
      </c>
      <c r="B19" s="79">
        <v>5.7023599634641334E-2</v>
      </c>
      <c r="C19" s="27">
        <f t="shared" si="7"/>
        <v>16.317991631799167</v>
      </c>
      <c r="D19" s="29">
        <f t="shared" si="0"/>
        <v>4.7718493418109902E-2</v>
      </c>
      <c r="E19" s="27">
        <v>6</v>
      </c>
      <c r="F19" s="169">
        <f t="shared" si="1"/>
        <v>4.4855383813023307E-2</v>
      </c>
      <c r="G19" s="27">
        <v>0</v>
      </c>
      <c r="H19" s="29">
        <f t="shared" si="8"/>
        <v>4.4855383813023307E-2</v>
      </c>
      <c r="I19" s="27">
        <v>32</v>
      </c>
      <c r="J19" s="28">
        <f t="shared" si="2"/>
        <v>46.510460251046027</v>
      </c>
      <c r="K19" s="29">
        <f t="shared" si="9"/>
        <v>3.050166099285585E-2</v>
      </c>
      <c r="L19" s="29">
        <f t="shared" si="3"/>
        <v>1.3370591120155989E-3</v>
      </c>
      <c r="M19" s="29">
        <f t="shared" si="4"/>
        <v>3.7904957296086221E-2</v>
      </c>
      <c r="N19" s="27">
        <v>114</v>
      </c>
      <c r="O19" s="27">
        <v>161.19999999999999</v>
      </c>
      <c r="P19" s="27">
        <f t="shared" si="5"/>
        <v>2.6806235308646585E-2</v>
      </c>
      <c r="Q19" s="29">
        <f t="shared" si="6"/>
        <v>2.3514241498812793E-4</v>
      </c>
      <c r="R19" s="24"/>
    </row>
    <row r="20" spans="1:18" x14ac:dyDescent="0.25">
      <c r="A20" s="25">
        <v>1985</v>
      </c>
      <c r="B20" s="79">
        <v>4.6357825054323162E-2</v>
      </c>
      <c r="C20" s="27">
        <f t="shared" si="7"/>
        <v>16.317991631799167</v>
      </c>
      <c r="D20" s="29">
        <f t="shared" si="0"/>
        <v>3.8793159041274609E-2</v>
      </c>
      <c r="E20" s="27">
        <v>6</v>
      </c>
      <c r="F20" s="169">
        <f t="shared" si="1"/>
        <v>3.6465569498798131E-2</v>
      </c>
      <c r="G20" s="27">
        <v>0</v>
      </c>
      <c r="H20" s="29">
        <f t="shared" si="8"/>
        <v>3.6465569498798131E-2</v>
      </c>
      <c r="I20" s="27">
        <v>32</v>
      </c>
      <c r="J20" s="28">
        <f t="shared" si="2"/>
        <v>46.510460251046041</v>
      </c>
      <c r="K20" s="29">
        <f t="shared" si="9"/>
        <v>2.4796587259182729E-2</v>
      </c>
      <c r="L20" s="29">
        <f t="shared" si="3"/>
        <v>1.0869736880737635E-3</v>
      </c>
      <c r="M20" s="29">
        <f t="shared" si="4"/>
        <v>3.0815160570047156E-2</v>
      </c>
      <c r="N20" s="27">
        <v>114</v>
      </c>
      <c r="O20" s="27">
        <v>161.19999999999999</v>
      </c>
      <c r="P20" s="27">
        <f t="shared" si="5"/>
        <v>2.179235921206809E-2</v>
      </c>
      <c r="Q20" s="29">
        <f t="shared" si="6"/>
        <v>1.9116104571989553E-4</v>
      </c>
      <c r="R20" s="24"/>
    </row>
    <row r="21" spans="1:18" x14ac:dyDescent="0.25">
      <c r="A21" s="19">
        <v>1986</v>
      </c>
      <c r="B21" s="73">
        <v>1.2391607341072666E-2</v>
      </c>
      <c r="C21" s="21">
        <f t="shared" si="7"/>
        <v>16.317991631799167</v>
      </c>
      <c r="D21" s="23">
        <f t="shared" si="0"/>
        <v>1.0369545892111016E-2</v>
      </c>
      <c r="E21" s="21">
        <v>6</v>
      </c>
      <c r="F21" s="168">
        <f t="shared" si="1"/>
        <v>9.7473731385843559E-3</v>
      </c>
      <c r="G21" s="21">
        <v>0</v>
      </c>
      <c r="H21" s="23">
        <f t="shared" si="8"/>
        <v>9.7473731385843559E-3</v>
      </c>
      <c r="I21" s="21">
        <v>32</v>
      </c>
      <c r="J21" s="22">
        <f t="shared" si="2"/>
        <v>46.510460251046027</v>
      </c>
      <c r="K21" s="23">
        <f t="shared" si="9"/>
        <v>6.6282137342373619E-3</v>
      </c>
      <c r="L21" s="23">
        <f t="shared" si="3"/>
        <v>2.9055183492547338E-4</v>
      </c>
      <c r="M21" s="23">
        <f t="shared" si="4"/>
        <v>8.236999244219707E-3</v>
      </c>
      <c r="N21" s="21">
        <v>114</v>
      </c>
      <c r="O21" s="21">
        <v>161.19999999999999</v>
      </c>
      <c r="P21" s="21">
        <f t="shared" si="5"/>
        <v>5.8251731627856499E-3</v>
      </c>
      <c r="Q21" s="23">
        <f t="shared" si="6"/>
        <v>5.1098010199874119E-5</v>
      </c>
      <c r="R21" s="24"/>
    </row>
    <row r="22" spans="1:18" x14ac:dyDescent="0.25">
      <c r="A22" s="19">
        <v>1987</v>
      </c>
      <c r="B22" s="73">
        <v>2.2035370413261396E-2</v>
      </c>
      <c r="C22" s="21">
        <f t="shared" si="7"/>
        <v>16.317991631799167</v>
      </c>
      <c r="D22" s="23">
        <f t="shared" si="0"/>
        <v>1.8439640513189453E-2</v>
      </c>
      <c r="E22" s="21">
        <v>6</v>
      </c>
      <c r="F22" s="168">
        <f t="shared" si="1"/>
        <v>1.7333262082398087E-2</v>
      </c>
      <c r="G22" s="21">
        <v>0</v>
      </c>
      <c r="H22" s="23">
        <f t="shared" si="8"/>
        <v>1.7333262082398087E-2</v>
      </c>
      <c r="I22" s="21">
        <v>32</v>
      </c>
      <c r="J22" s="22">
        <f t="shared" si="2"/>
        <v>46.510460251046027</v>
      </c>
      <c r="K22" s="23">
        <f t="shared" si="9"/>
        <v>1.1786618216030699E-2</v>
      </c>
      <c r="L22" s="23">
        <f t="shared" si="3"/>
        <v>5.1667367522326352E-4</v>
      </c>
      <c r="M22" s="23">
        <f t="shared" si="4"/>
        <v>1.4647440355741909E-2</v>
      </c>
      <c r="N22" s="21">
        <v>114</v>
      </c>
      <c r="O22" s="21">
        <v>161.19999999999999</v>
      </c>
      <c r="P22" s="21">
        <f t="shared" si="5"/>
        <v>1.0358611665971327E-2</v>
      </c>
      <c r="Q22" s="23">
        <f t="shared" si="6"/>
        <v>9.0865014613783563E-5</v>
      </c>
      <c r="R22" s="24"/>
    </row>
    <row r="23" spans="1:18" x14ac:dyDescent="0.25">
      <c r="A23" s="19">
        <v>1988</v>
      </c>
      <c r="B23" s="73">
        <v>5.055106750115762E-2</v>
      </c>
      <c r="C23" s="21">
        <f t="shared" si="7"/>
        <v>16.317991631799167</v>
      </c>
      <c r="D23" s="23">
        <f t="shared" si="0"/>
        <v>4.2302148536533572E-2</v>
      </c>
      <c r="E23" s="21">
        <v>6</v>
      </c>
      <c r="F23" s="168">
        <f t="shared" si="1"/>
        <v>3.9764019624341555E-2</v>
      </c>
      <c r="G23" s="21">
        <v>0</v>
      </c>
      <c r="H23" s="23">
        <f t="shared" si="8"/>
        <v>3.9764019624341555E-2</v>
      </c>
      <c r="I23" s="21">
        <v>32</v>
      </c>
      <c r="J23" s="22">
        <f t="shared" si="2"/>
        <v>46.510460251046027</v>
      </c>
      <c r="K23" s="23">
        <f t="shared" si="9"/>
        <v>2.7039533344552259E-2</v>
      </c>
      <c r="L23" s="23">
        <f t="shared" si="3"/>
        <v>1.1852946123639347E-3</v>
      </c>
      <c r="M23" s="23">
        <f t="shared" si="4"/>
        <v>3.3602509613211366E-2</v>
      </c>
      <c r="N23" s="21">
        <v>114</v>
      </c>
      <c r="O23" s="21">
        <v>161.19999999999999</v>
      </c>
      <c r="P23" s="21">
        <f t="shared" si="5"/>
        <v>2.3763561388995633E-2</v>
      </c>
      <c r="Q23" s="23">
        <f t="shared" si="6"/>
        <v>2.0845229288592661E-4</v>
      </c>
      <c r="R23" s="24"/>
    </row>
    <row r="24" spans="1:18" x14ac:dyDescent="0.25">
      <c r="A24" s="19">
        <v>1989</v>
      </c>
      <c r="B24" s="73">
        <v>7.2415767756189242E-2</v>
      </c>
      <c r="C24" s="21">
        <f t="shared" si="7"/>
        <v>16.317991631799167</v>
      </c>
      <c r="D24" s="23">
        <f t="shared" si="0"/>
        <v>6.059896883363116E-2</v>
      </c>
      <c r="E24" s="21">
        <v>6</v>
      </c>
      <c r="F24" s="168">
        <f t="shared" si="1"/>
        <v>5.696303070361329E-2</v>
      </c>
      <c r="G24" s="21">
        <v>0</v>
      </c>
      <c r="H24" s="23">
        <f t="shared" si="8"/>
        <v>5.696303070361329E-2</v>
      </c>
      <c r="I24" s="21">
        <v>32</v>
      </c>
      <c r="J24" s="22">
        <f t="shared" si="2"/>
        <v>46.510460251046027</v>
      </c>
      <c r="K24" s="23">
        <f t="shared" si="9"/>
        <v>3.8734860878457039E-2</v>
      </c>
      <c r="L24" s="23">
        <f t="shared" si="3"/>
        <v>1.6979665042611304E-3</v>
      </c>
      <c r="M24" s="23">
        <f t="shared" si="4"/>
        <v>4.8136501412550915E-2</v>
      </c>
      <c r="N24" s="21">
        <v>114</v>
      </c>
      <c r="O24" s="21">
        <v>161.19999999999999</v>
      </c>
      <c r="P24" s="21">
        <f t="shared" si="5"/>
        <v>3.4041942686295311E-2</v>
      </c>
      <c r="Q24" s="23">
        <f t="shared" si="6"/>
        <v>2.986135323359238E-4</v>
      </c>
      <c r="R24" s="24"/>
    </row>
    <row r="25" spans="1:18" x14ac:dyDescent="0.25">
      <c r="A25" s="19">
        <v>1990</v>
      </c>
      <c r="B25" s="73">
        <v>1.8485154368030342E-2</v>
      </c>
      <c r="C25" s="21">
        <f t="shared" si="7"/>
        <v>16.317991631799167</v>
      </c>
      <c r="D25" s="23">
        <f t="shared" si="0"/>
        <v>1.5468748425129993E-2</v>
      </c>
      <c r="E25" s="21">
        <v>6</v>
      </c>
      <c r="F25" s="168">
        <f t="shared" si="1"/>
        <v>1.4540623519622193E-2</v>
      </c>
      <c r="G25" s="21">
        <v>0</v>
      </c>
      <c r="H25" s="23">
        <f t="shared" si="8"/>
        <v>1.4540623519622193E-2</v>
      </c>
      <c r="I25" s="21">
        <v>32</v>
      </c>
      <c r="J25" s="22">
        <f t="shared" si="2"/>
        <v>46.510460251046027</v>
      </c>
      <c r="K25" s="23">
        <f t="shared" si="9"/>
        <v>9.8876239933430917E-3</v>
      </c>
      <c r="L25" s="23">
        <f t="shared" si="3"/>
        <v>4.3343009285887527E-4</v>
      </c>
      <c r="M25" s="23">
        <f t="shared" si="4"/>
        <v>1.2287526417502683E-2</v>
      </c>
      <c r="N25" s="21">
        <v>114</v>
      </c>
      <c r="O25" s="21">
        <v>161.19999999999999</v>
      </c>
      <c r="P25" s="21">
        <f t="shared" si="5"/>
        <v>8.6896898982339078E-3</v>
      </c>
      <c r="Q25" s="23">
        <f t="shared" si="6"/>
        <v>7.6225349984507964E-5</v>
      </c>
      <c r="R25" s="24"/>
    </row>
    <row r="26" spans="1:18" x14ac:dyDescent="0.25">
      <c r="A26" s="25">
        <v>1991</v>
      </c>
      <c r="B26" s="79">
        <v>2.9119969510379422E-2</v>
      </c>
      <c r="C26" s="27">
        <f t="shared" si="7"/>
        <v>16.317991631799167</v>
      </c>
      <c r="D26" s="29">
        <f t="shared" si="0"/>
        <v>2.4368175322493239E-2</v>
      </c>
      <c r="E26" s="27">
        <v>6</v>
      </c>
      <c r="F26" s="169">
        <f t="shared" si="1"/>
        <v>2.2906084803143646E-2</v>
      </c>
      <c r="G26" s="27">
        <v>0</v>
      </c>
      <c r="H26" s="29">
        <f t="shared" si="8"/>
        <v>2.2906084803143646E-2</v>
      </c>
      <c r="I26" s="27">
        <v>32</v>
      </c>
      <c r="J26" s="28">
        <f t="shared" si="2"/>
        <v>46.510460251046027</v>
      </c>
      <c r="K26" s="29">
        <f t="shared" si="9"/>
        <v>1.557613766613768E-2</v>
      </c>
      <c r="L26" s="29">
        <f t="shared" si="3"/>
        <v>6.8278959632384355E-4</v>
      </c>
      <c r="M26" s="29">
        <f t="shared" si="4"/>
        <v>1.9356743660982802E-2</v>
      </c>
      <c r="N26" s="27">
        <v>114</v>
      </c>
      <c r="O26" s="27">
        <v>161.19999999999999</v>
      </c>
      <c r="P26" s="27">
        <f t="shared" si="5"/>
        <v>1.3689012266451859E-2</v>
      </c>
      <c r="Q26" s="29">
        <f t="shared" si="6"/>
        <v>1.2007905496887595E-4</v>
      </c>
      <c r="R26" s="24"/>
    </row>
    <row r="27" spans="1:18" x14ac:dyDescent="0.25">
      <c r="A27" s="25">
        <v>1992</v>
      </c>
      <c r="B27" s="79">
        <v>4.6852171119139287E-2</v>
      </c>
      <c r="C27" s="27">
        <f t="shared" si="7"/>
        <v>16.317991631799167</v>
      </c>
      <c r="D27" s="29">
        <f t="shared" si="0"/>
        <v>3.9206837756601914E-2</v>
      </c>
      <c r="E27" s="27">
        <v>6</v>
      </c>
      <c r="F27" s="169">
        <f t="shared" si="1"/>
        <v>3.68544274912058E-2</v>
      </c>
      <c r="G27" s="27">
        <v>0</v>
      </c>
      <c r="H27" s="29">
        <f t="shared" si="8"/>
        <v>3.68544274912058E-2</v>
      </c>
      <c r="I27" s="27">
        <v>32</v>
      </c>
      <c r="J27" s="28">
        <f t="shared" si="2"/>
        <v>46.510460251046027</v>
      </c>
      <c r="K27" s="29">
        <f t="shared" si="9"/>
        <v>2.5061010694019944E-2</v>
      </c>
      <c r="L27" s="29">
        <f t="shared" si="3"/>
        <v>1.0985648523406002E-3</v>
      </c>
      <c r="M27" s="29">
        <f t="shared" si="4"/>
        <v>3.1143764281429846E-2</v>
      </c>
      <c r="N27" s="27">
        <v>114</v>
      </c>
      <c r="O27" s="27">
        <v>161.19999999999999</v>
      </c>
      <c r="P27" s="27">
        <f t="shared" si="5"/>
        <v>2.2024746452127805E-2</v>
      </c>
      <c r="Q27" s="29">
        <f t="shared" si="6"/>
        <v>1.9319953028182287E-4</v>
      </c>
      <c r="R27" s="24"/>
    </row>
    <row r="28" spans="1:18" x14ac:dyDescent="0.25">
      <c r="A28" s="25">
        <v>1993</v>
      </c>
      <c r="B28" s="79">
        <v>3.5205486336347576E-2</v>
      </c>
      <c r="C28" s="27">
        <f t="shared" si="7"/>
        <v>16.317991631799167</v>
      </c>
      <c r="D28" s="29">
        <f t="shared" si="0"/>
        <v>2.946065802204818E-2</v>
      </c>
      <c r="E28" s="27">
        <v>6</v>
      </c>
      <c r="F28" s="169">
        <f t="shared" si="1"/>
        <v>2.7693018540725291E-2</v>
      </c>
      <c r="G28" s="27">
        <v>0</v>
      </c>
      <c r="H28" s="29">
        <f t="shared" si="8"/>
        <v>2.7693018540725291E-2</v>
      </c>
      <c r="I28" s="27">
        <v>32</v>
      </c>
      <c r="J28" s="28">
        <f t="shared" si="2"/>
        <v>46.510460251046027</v>
      </c>
      <c r="K28" s="29">
        <f t="shared" si="9"/>
        <v>1.8831252607693198E-2</v>
      </c>
      <c r="L28" s="29">
        <f t="shared" si="3"/>
        <v>8.2547956636463331E-4</v>
      </c>
      <c r="M28" s="29">
        <f t="shared" si="4"/>
        <v>2.340193296665417E-2</v>
      </c>
      <c r="N28" s="27">
        <v>114</v>
      </c>
      <c r="O28" s="27">
        <v>161.19999999999999</v>
      </c>
      <c r="P28" s="27">
        <f t="shared" si="5"/>
        <v>1.6549754083117714E-2</v>
      </c>
      <c r="Q28" s="29">
        <f t="shared" si="6"/>
        <v>1.4517328143085715E-4</v>
      </c>
      <c r="R28" s="24"/>
    </row>
    <row r="29" spans="1:18" x14ac:dyDescent="0.25">
      <c r="A29" s="25">
        <v>1994</v>
      </c>
      <c r="B29" s="79">
        <v>3.2708585478716856E-2</v>
      </c>
      <c r="C29" s="27">
        <f t="shared" si="7"/>
        <v>16.317991631799167</v>
      </c>
      <c r="D29" s="29">
        <f t="shared" si="0"/>
        <v>2.7371201237419963E-2</v>
      </c>
      <c r="E29" s="27">
        <v>6</v>
      </c>
      <c r="F29" s="169">
        <f t="shared" si="1"/>
        <v>2.5728929163174766E-2</v>
      </c>
      <c r="G29" s="27">
        <v>0</v>
      </c>
      <c r="H29" s="29">
        <f t="shared" si="8"/>
        <v>2.5728929163174766E-2</v>
      </c>
      <c r="I29" s="27">
        <v>32</v>
      </c>
      <c r="J29" s="28">
        <f t="shared" si="2"/>
        <v>46.510460251046027</v>
      </c>
      <c r="K29" s="29">
        <f t="shared" si="9"/>
        <v>1.7495671830958841E-2</v>
      </c>
      <c r="L29" s="29">
        <f t="shared" si="3"/>
        <v>7.6693355971326426E-4</v>
      </c>
      <c r="M29" s="29">
        <f t="shared" si="4"/>
        <v>2.1742182951091184E-2</v>
      </c>
      <c r="N29" s="27">
        <v>114</v>
      </c>
      <c r="O29" s="27">
        <v>161.19999999999999</v>
      </c>
      <c r="P29" s="27">
        <f t="shared" si="5"/>
        <v>1.5375985461689796E-2</v>
      </c>
      <c r="Q29" s="29">
        <f t="shared" si="6"/>
        <v>1.3487706545341926E-4</v>
      </c>
      <c r="R29" s="24"/>
    </row>
    <row r="30" spans="1:18" x14ac:dyDescent="0.25">
      <c r="A30" s="25">
        <v>1995</v>
      </c>
      <c r="B30" s="79">
        <v>4.5857838698480251E-2</v>
      </c>
      <c r="C30" s="27">
        <f t="shared" si="7"/>
        <v>16.317991631799167</v>
      </c>
      <c r="D30" s="29">
        <f t="shared" si="0"/>
        <v>3.8374760417138283E-2</v>
      </c>
      <c r="E30" s="27">
        <v>6</v>
      </c>
      <c r="F30" s="169">
        <f t="shared" si="1"/>
        <v>3.6072274792109983E-2</v>
      </c>
      <c r="G30" s="27">
        <v>0</v>
      </c>
      <c r="H30" s="29">
        <f t="shared" si="8"/>
        <v>3.6072274792109983E-2</v>
      </c>
      <c r="I30" s="27">
        <v>32</v>
      </c>
      <c r="J30" s="28">
        <f t="shared" si="2"/>
        <v>46.510460251046027</v>
      </c>
      <c r="K30" s="29">
        <f t="shared" si="9"/>
        <v>2.452914685863479E-2</v>
      </c>
      <c r="L30" s="29">
        <f t="shared" si="3"/>
        <v>1.0752502732552236E-3</v>
      </c>
      <c r="M30" s="29">
        <f t="shared" si="4"/>
        <v>3.0482807621648962E-2</v>
      </c>
      <c r="N30" s="27">
        <v>114</v>
      </c>
      <c r="O30" s="27">
        <v>161.19999999999999</v>
      </c>
      <c r="P30" s="27">
        <f t="shared" si="5"/>
        <v>2.1557320526476315E-2</v>
      </c>
      <c r="Q30" s="29">
        <f t="shared" si="6"/>
        <v>1.8909930286382733E-4</v>
      </c>
      <c r="R30" s="24"/>
    </row>
    <row r="31" spans="1:18" x14ac:dyDescent="0.25">
      <c r="A31" s="19">
        <v>1996</v>
      </c>
      <c r="B31" s="73">
        <v>2.3048730006600768E-2</v>
      </c>
      <c r="C31" s="21">
        <f t="shared" si="7"/>
        <v>16.317991631799167</v>
      </c>
      <c r="D31" s="23">
        <f t="shared" si="0"/>
        <v>1.9287640172887671E-2</v>
      </c>
      <c r="E31" s="21">
        <v>6</v>
      </c>
      <c r="F31" s="168">
        <f t="shared" si="1"/>
        <v>1.813038176251441E-2</v>
      </c>
      <c r="G31" s="21">
        <v>0</v>
      </c>
      <c r="H31" s="23">
        <f t="shared" si="8"/>
        <v>1.813038176251441E-2</v>
      </c>
      <c r="I31" s="21">
        <v>32</v>
      </c>
      <c r="J31" s="22">
        <f t="shared" si="2"/>
        <v>46.510460251046027</v>
      </c>
      <c r="K31" s="23">
        <f t="shared" si="9"/>
        <v>1.23286595985098E-2</v>
      </c>
      <c r="L31" s="23">
        <f t="shared" si="3"/>
        <v>5.4043439335933372E-4</v>
      </c>
      <c r="M31" s="23">
        <f t="shared" si="4"/>
        <v>1.532104483454043E-2</v>
      </c>
      <c r="N31" s="21">
        <v>114</v>
      </c>
      <c r="O31" s="21">
        <v>161.19999999999999</v>
      </c>
      <c r="P31" s="21">
        <f t="shared" si="5"/>
        <v>1.0834982079017426E-2</v>
      </c>
      <c r="Q31" s="23">
        <f t="shared" si="6"/>
        <v>9.5043702447521284E-5</v>
      </c>
      <c r="R31" s="24"/>
    </row>
    <row r="32" spans="1:18" x14ac:dyDescent="0.25">
      <c r="A32" s="19">
        <v>1997</v>
      </c>
      <c r="B32" s="73">
        <v>4.2060159935141506E-2</v>
      </c>
      <c r="C32" s="21">
        <f t="shared" si="7"/>
        <v>16.317991631799167</v>
      </c>
      <c r="D32" s="23">
        <f t="shared" si="0"/>
        <v>3.5196786556603771E-2</v>
      </c>
      <c r="E32" s="21">
        <v>6</v>
      </c>
      <c r="F32" s="168">
        <f t="shared" si="1"/>
        <v>3.3084979363207548E-2</v>
      </c>
      <c r="G32" s="21">
        <v>0</v>
      </c>
      <c r="H32" s="23">
        <f t="shared" si="8"/>
        <v>3.3084979363207548E-2</v>
      </c>
      <c r="I32" s="21">
        <v>32</v>
      </c>
      <c r="J32" s="22">
        <f t="shared" si="2"/>
        <v>46.510460251046013</v>
      </c>
      <c r="K32" s="23">
        <f t="shared" si="9"/>
        <v>2.2497785966981133E-2</v>
      </c>
      <c r="L32" s="23">
        <f t="shared" si="3"/>
        <v>9.8620431636081674E-4</v>
      </c>
      <c r="M32" s="23">
        <f t="shared" si="4"/>
        <v>2.7958399266670972E-2</v>
      </c>
      <c r="N32" s="21">
        <v>114</v>
      </c>
      <c r="O32" s="21">
        <v>161.19999999999999</v>
      </c>
      <c r="P32" s="21">
        <f t="shared" si="5"/>
        <v>1.9772068960300815E-2</v>
      </c>
      <c r="Q32" s="23">
        <f t="shared" si="6"/>
        <v>1.7343920140614749E-4</v>
      </c>
      <c r="R32" s="24"/>
    </row>
    <row r="33" spans="1:18" x14ac:dyDescent="0.25">
      <c r="A33" s="19">
        <v>1998</v>
      </c>
      <c r="B33" s="73">
        <v>5.2727504096480297E-2</v>
      </c>
      <c r="C33" s="21">
        <f t="shared" si="7"/>
        <v>16.317991631799167</v>
      </c>
      <c r="D33" s="23">
        <f t="shared" si="0"/>
        <v>4.4123434390360081E-2</v>
      </c>
      <c r="E33" s="21">
        <v>6</v>
      </c>
      <c r="F33" s="168">
        <f t="shared" si="1"/>
        <v>4.1476028326938474E-2</v>
      </c>
      <c r="G33" s="21">
        <v>0</v>
      </c>
      <c r="H33" s="23">
        <f t="shared" si="8"/>
        <v>4.1476028326938474E-2</v>
      </c>
      <c r="I33" s="21">
        <v>32</v>
      </c>
      <c r="J33" s="22">
        <f t="shared" si="2"/>
        <v>46.510460251046027</v>
      </c>
      <c r="K33" s="23">
        <f t="shared" si="9"/>
        <v>2.8203699262318162E-2</v>
      </c>
      <c r="L33" s="23">
        <f t="shared" si="3"/>
        <v>1.2363265430057277E-3</v>
      </c>
      <c r="M33" s="23">
        <f t="shared" si="4"/>
        <v>3.5049239330940875E-2</v>
      </c>
      <c r="N33" s="21">
        <v>114</v>
      </c>
      <c r="O33" s="21">
        <v>161.19999999999999</v>
      </c>
      <c r="P33" s="21">
        <f t="shared" si="5"/>
        <v>2.4786682901533873E-2</v>
      </c>
      <c r="Q33" s="23">
        <f t="shared" si="6"/>
        <v>2.1742704299591116E-4</v>
      </c>
      <c r="R33" s="24"/>
    </row>
    <row r="34" spans="1:18" x14ac:dyDescent="0.25">
      <c r="A34" s="19">
        <v>1999</v>
      </c>
      <c r="B34" s="73">
        <v>3.9502804384607085E-2</v>
      </c>
      <c r="C34" s="21">
        <f t="shared" si="7"/>
        <v>16.317991631799167</v>
      </c>
      <c r="D34" s="23">
        <f t="shared" si="0"/>
        <v>3.3056740070800908E-2</v>
      </c>
      <c r="E34" s="21">
        <v>6</v>
      </c>
      <c r="F34" s="168">
        <f t="shared" si="1"/>
        <v>3.1073335666552855E-2</v>
      </c>
      <c r="G34" s="21">
        <v>0</v>
      </c>
      <c r="H34" s="23">
        <f t="shared" si="8"/>
        <v>3.1073335666552855E-2</v>
      </c>
      <c r="I34" s="21">
        <v>32</v>
      </c>
      <c r="J34" s="22">
        <f t="shared" si="2"/>
        <v>46.510460251046027</v>
      </c>
      <c r="K34" s="23">
        <f t="shared" si="9"/>
        <v>2.112986825325594E-2</v>
      </c>
      <c r="L34" s="23">
        <f t="shared" si="3"/>
        <v>9.2624080014272611E-4</v>
      </c>
      <c r="M34" s="23">
        <f t="shared" si="4"/>
        <v>2.6258463563646212E-2</v>
      </c>
      <c r="N34" s="21">
        <v>114</v>
      </c>
      <c r="O34" s="21">
        <v>161.19999999999999</v>
      </c>
      <c r="P34" s="21">
        <f t="shared" si="5"/>
        <v>1.8569881180246082E-2</v>
      </c>
      <c r="Q34" s="23">
        <f t="shared" si="6"/>
        <v>1.6289369456356213E-4</v>
      </c>
      <c r="R34" s="24"/>
    </row>
    <row r="35" spans="1:18" x14ac:dyDescent="0.25">
      <c r="A35" s="19">
        <v>2000</v>
      </c>
      <c r="B35" s="73">
        <v>1.4585690539405506E-2</v>
      </c>
      <c r="C35" s="21">
        <f t="shared" si="7"/>
        <v>16.317991631799167</v>
      </c>
      <c r="D35" s="23">
        <f t="shared" si="0"/>
        <v>1.2205598777745193E-2</v>
      </c>
      <c r="E35" s="21">
        <v>6</v>
      </c>
      <c r="F35" s="168">
        <f t="shared" si="1"/>
        <v>1.1473262851080482E-2</v>
      </c>
      <c r="G35" s="21">
        <v>0</v>
      </c>
      <c r="H35" s="23">
        <f t="shared" si="8"/>
        <v>1.1473262851080482E-2</v>
      </c>
      <c r="I35" s="21">
        <v>32</v>
      </c>
      <c r="J35" s="22">
        <f t="shared" si="2"/>
        <v>46.510460251046027</v>
      </c>
      <c r="K35" s="23">
        <f t="shared" si="9"/>
        <v>7.8018187387347282E-3</v>
      </c>
      <c r="L35" s="23">
        <f t="shared" si="3"/>
        <v>3.4199753375275518E-4</v>
      </c>
      <c r="M35" s="23">
        <f t="shared" si="4"/>
        <v>9.6954590831237319E-3</v>
      </c>
      <c r="N35" s="21">
        <v>114</v>
      </c>
      <c r="O35" s="21">
        <v>161.19999999999999</v>
      </c>
      <c r="P35" s="21">
        <f t="shared" si="5"/>
        <v>6.8565901704473048E-3</v>
      </c>
      <c r="Q35" s="23">
        <f t="shared" si="6"/>
        <v>6.0145527810941269E-5</v>
      </c>
      <c r="R35" s="24"/>
    </row>
    <row r="36" spans="1:18" x14ac:dyDescent="0.25">
      <c r="A36" s="25">
        <v>2001</v>
      </c>
      <c r="B36" s="79">
        <v>2.1881544092065636E-2</v>
      </c>
      <c r="C36" s="27">
        <f t="shared" si="7"/>
        <v>16.317991631799167</v>
      </c>
      <c r="D36" s="29">
        <f t="shared" si="0"/>
        <v>1.831091555821392E-2</v>
      </c>
      <c r="E36" s="27">
        <v>6</v>
      </c>
      <c r="F36" s="169">
        <f t="shared" si="1"/>
        <v>1.7212260624721084E-2</v>
      </c>
      <c r="G36" s="27">
        <v>0</v>
      </c>
      <c r="H36" s="29">
        <f t="shared" si="8"/>
        <v>1.7212260624721084E-2</v>
      </c>
      <c r="I36" s="27">
        <v>32</v>
      </c>
      <c r="J36" s="28">
        <f t="shared" si="2"/>
        <v>46.510460251046027</v>
      </c>
      <c r="K36" s="29">
        <f t="shared" si="9"/>
        <v>1.1704337224810337E-2</v>
      </c>
      <c r="L36" s="29">
        <f t="shared" si="3"/>
        <v>5.1306683725195999E-4</v>
      </c>
      <c r="M36" s="29">
        <f t="shared" si="4"/>
        <v>1.454518830267444E-2</v>
      </c>
      <c r="N36" s="27">
        <v>114</v>
      </c>
      <c r="O36" s="27">
        <v>161.19999999999999</v>
      </c>
      <c r="P36" s="27">
        <f t="shared" si="5"/>
        <v>1.0286299420005498E-2</v>
      </c>
      <c r="Q36" s="29">
        <f t="shared" si="6"/>
        <v>9.0230696666714899E-5</v>
      </c>
      <c r="R36" s="24"/>
    </row>
    <row r="37" spans="1:18" x14ac:dyDescent="0.25">
      <c r="A37" s="25">
        <v>2002</v>
      </c>
      <c r="B37" s="79">
        <v>2.6769334764729581E-3</v>
      </c>
      <c r="C37" s="27">
        <f t="shared" si="7"/>
        <v>16.317991631799167</v>
      </c>
      <c r="D37" s="29">
        <f t="shared" si="0"/>
        <v>2.2401116957932701E-3</v>
      </c>
      <c r="E37" s="27">
        <v>6</v>
      </c>
      <c r="F37" s="169">
        <f t="shared" si="1"/>
        <v>2.1057049940456738E-3</v>
      </c>
      <c r="G37" s="27">
        <v>0</v>
      </c>
      <c r="H37" s="29">
        <f t="shared" si="8"/>
        <v>2.1057049940456738E-3</v>
      </c>
      <c r="I37" s="27">
        <v>32</v>
      </c>
      <c r="J37" s="28">
        <f t="shared" si="2"/>
        <v>46.510460251046041</v>
      </c>
      <c r="K37" s="29">
        <f t="shared" si="9"/>
        <v>1.4318793959510582E-3</v>
      </c>
      <c r="L37" s="29">
        <f t="shared" si="3"/>
        <v>6.2767315986895697E-5</v>
      </c>
      <c r="M37" s="29">
        <f t="shared" si="4"/>
        <v>1.7794220245704994E-3</v>
      </c>
      <c r="N37" s="27">
        <v>114</v>
      </c>
      <c r="O37" s="27">
        <v>161.19999999999999</v>
      </c>
      <c r="P37" s="27">
        <f t="shared" si="5"/>
        <v>1.2584001910734303E-3</v>
      </c>
      <c r="Q37" s="29">
        <f t="shared" si="6"/>
        <v>1.1038598167310792E-5</v>
      </c>
      <c r="R37" s="24"/>
    </row>
    <row r="38" spans="1:18" x14ac:dyDescent="0.25">
      <c r="A38" s="25">
        <v>2003</v>
      </c>
      <c r="B38" s="79">
        <v>3.6204685320992649E-2</v>
      </c>
      <c r="C38" s="27">
        <f t="shared" si="7"/>
        <v>16.317991631799167</v>
      </c>
      <c r="D38" s="29">
        <f t="shared" si="0"/>
        <v>3.0296807799993847E-2</v>
      </c>
      <c r="E38" s="27">
        <v>6</v>
      </c>
      <c r="F38" s="169">
        <f t="shared" si="1"/>
        <v>2.8478999331994215E-2</v>
      </c>
      <c r="G38" s="27">
        <v>0</v>
      </c>
      <c r="H38" s="29">
        <f t="shared" si="8"/>
        <v>2.8478999331994215E-2</v>
      </c>
      <c r="I38" s="27">
        <v>32</v>
      </c>
      <c r="J38" s="28">
        <f t="shared" si="2"/>
        <v>46.510460251046041</v>
      </c>
      <c r="K38" s="29">
        <f t="shared" si="9"/>
        <v>1.9365719545756065E-2</v>
      </c>
      <c r="L38" s="29">
        <f t="shared" si="3"/>
        <v>8.4890825406053986E-4</v>
      </c>
      <c r="M38" s="29">
        <f t="shared" ref="M38:M43" si="10">+L38*28.3495</f>
        <v>2.4066124548489273E-2</v>
      </c>
      <c r="N38" s="27">
        <v>114</v>
      </c>
      <c r="O38" s="27">
        <v>161.19999999999999</v>
      </c>
      <c r="P38" s="27">
        <f t="shared" si="5"/>
        <v>1.7019467732802589E-2</v>
      </c>
      <c r="Q38" s="29">
        <f t="shared" si="6"/>
        <v>1.4929357660353149E-4</v>
      </c>
      <c r="R38" s="24"/>
    </row>
    <row r="39" spans="1:18" x14ac:dyDescent="0.25">
      <c r="A39" s="25">
        <v>2004</v>
      </c>
      <c r="B39" s="79">
        <v>2.3833490262169844E-2</v>
      </c>
      <c r="C39" s="27">
        <f t="shared" si="7"/>
        <v>16.317991631799167</v>
      </c>
      <c r="D39" s="29">
        <f t="shared" si="0"/>
        <v>1.9944343315623298E-2</v>
      </c>
      <c r="E39" s="27">
        <v>6</v>
      </c>
      <c r="F39" s="169">
        <f t="shared" si="1"/>
        <v>1.87476827166859E-2</v>
      </c>
      <c r="G39" s="27">
        <v>0</v>
      </c>
      <c r="H39" s="29">
        <f t="shared" si="8"/>
        <v>1.87476827166859E-2</v>
      </c>
      <c r="I39" s="27">
        <v>32</v>
      </c>
      <c r="J39" s="28">
        <f t="shared" si="2"/>
        <v>46.510460251046027</v>
      </c>
      <c r="K39" s="29">
        <f t="shared" si="9"/>
        <v>1.2748424247346412E-2</v>
      </c>
      <c r="L39" s="29">
        <f t="shared" si="3"/>
        <v>5.5883503550011667E-4</v>
      </c>
      <c r="M39" s="29">
        <f t="shared" si="10"/>
        <v>1.5842693838910557E-2</v>
      </c>
      <c r="N39" s="27">
        <v>114</v>
      </c>
      <c r="O39" s="27">
        <v>161.19999999999999</v>
      </c>
      <c r="P39" s="27">
        <f t="shared" si="5"/>
        <v>1.1203890183844935E-2</v>
      </c>
      <c r="Q39" s="29">
        <f t="shared" si="6"/>
        <v>9.8279738454780139E-5</v>
      </c>
      <c r="R39" s="24"/>
    </row>
    <row r="40" spans="1:18" x14ac:dyDescent="0.25">
      <c r="A40" s="25">
        <v>2005</v>
      </c>
      <c r="B40" s="79">
        <v>3.5677712103848819E-2</v>
      </c>
      <c r="C40" s="27">
        <f t="shared" si="7"/>
        <v>16.317991631799167</v>
      </c>
      <c r="D40" s="29">
        <f t="shared" si="0"/>
        <v>2.9855826028325372E-2</v>
      </c>
      <c r="E40" s="27">
        <v>6</v>
      </c>
      <c r="F40" s="169">
        <f t="shared" si="1"/>
        <v>2.806447646662585E-2</v>
      </c>
      <c r="G40" s="27">
        <v>0</v>
      </c>
      <c r="H40" s="29">
        <f t="shared" si="8"/>
        <v>2.806447646662585E-2</v>
      </c>
      <c r="I40" s="27">
        <v>32</v>
      </c>
      <c r="J40" s="28">
        <f t="shared" si="2"/>
        <v>46.510460251046027</v>
      </c>
      <c r="K40" s="29">
        <f t="shared" si="9"/>
        <v>1.9083843997305578E-2</v>
      </c>
      <c r="L40" s="29">
        <f t="shared" si="3"/>
        <v>8.36552065635313E-4</v>
      </c>
      <c r="M40" s="29">
        <f t="shared" si="10"/>
        <v>2.3715832784728306E-2</v>
      </c>
      <c r="N40" s="27">
        <v>114</v>
      </c>
      <c r="O40" s="27">
        <v>161.19999999999999</v>
      </c>
      <c r="P40" s="27">
        <f t="shared" si="5"/>
        <v>1.6771742788207363E-2</v>
      </c>
      <c r="Q40" s="29">
        <f t="shared" si="6"/>
        <v>1.4712055077374881E-4</v>
      </c>
      <c r="R40" s="24"/>
    </row>
    <row r="41" spans="1:18" x14ac:dyDescent="0.25">
      <c r="A41" s="19">
        <v>2006</v>
      </c>
      <c r="B41" s="73">
        <v>2.0569254358954354E-2</v>
      </c>
      <c r="C41" s="21">
        <f t="shared" si="7"/>
        <v>16.317991631799167</v>
      </c>
      <c r="D41" s="23">
        <f t="shared" si="0"/>
        <v>1.7212765153936698E-2</v>
      </c>
      <c r="E41" s="21">
        <v>6</v>
      </c>
      <c r="F41" s="168">
        <f t="shared" si="1"/>
        <v>1.6179999244700496E-2</v>
      </c>
      <c r="G41" s="21">
        <v>0</v>
      </c>
      <c r="H41" s="23">
        <f t="shared" si="8"/>
        <v>1.6179999244700496E-2</v>
      </c>
      <c r="I41" s="21">
        <v>32</v>
      </c>
      <c r="J41" s="22">
        <f t="shared" si="2"/>
        <v>46.510460251046027</v>
      </c>
      <c r="K41" s="23">
        <f t="shared" si="9"/>
        <v>1.1002399486396338E-2</v>
      </c>
      <c r="L41" s="23">
        <f t="shared" si="3"/>
        <v>4.8229696378723671E-4</v>
      </c>
      <c r="M41" s="23">
        <f t="shared" si="10"/>
        <v>1.3672877774886266E-2</v>
      </c>
      <c r="N41" s="21">
        <v>114</v>
      </c>
      <c r="O41" s="21">
        <v>161.19999999999999</v>
      </c>
      <c r="P41" s="21">
        <f t="shared" si="5"/>
        <v>9.6694048780213045E-3</v>
      </c>
      <c r="Q41" s="23">
        <f t="shared" si="6"/>
        <v>8.4819341035274607E-5</v>
      </c>
      <c r="R41" s="24"/>
    </row>
    <row r="42" spans="1:18" x14ac:dyDescent="0.25">
      <c r="A42" s="19">
        <v>2007</v>
      </c>
      <c r="B42" s="73">
        <v>1.3315420063887596E-2</v>
      </c>
      <c r="C42" s="21">
        <f t="shared" si="7"/>
        <v>16.317991631799167</v>
      </c>
      <c r="D42" s="23">
        <f t="shared" si="0"/>
        <v>1.1142610932123511E-2</v>
      </c>
      <c r="E42" s="21">
        <v>6</v>
      </c>
      <c r="F42" s="168">
        <f t="shared" si="1"/>
        <v>1.0474054276196101E-2</v>
      </c>
      <c r="G42" s="21">
        <v>0</v>
      </c>
      <c r="H42" s="23">
        <f t="shared" si="8"/>
        <v>1.0474054276196101E-2</v>
      </c>
      <c r="I42" s="21">
        <v>32</v>
      </c>
      <c r="J42" s="22">
        <f t="shared" si="2"/>
        <v>46.510460251046027</v>
      </c>
      <c r="K42" s="23">
        <f t="shared" si="9"/>
        <v>7.1223569078133486E-3</v>
      </c>
      <c r="L42" s="23">
        <f t="shared" si="3"/>
        <v>3.1221290554798238E-4</v>
      </c>
      <c r="M42" s="23">
        <f t="shared" si="10"/>
        <v>8.8510797658325254E-3</v>
      </c>
      <c r="N42" s="21">
        <v>114</v>
      </c>
      <c r="O42" s="21">
        <v>161.19999999999999</v>
      </c>
      <c r="P42" s="21">
        <f t="shared" si="5"/>
        <v>6.2594484696334241E-3</v>
      </c>
      <c r="Q42" s="23">
        <f t="shared" si="6"/>
        <v>5.4907442716082667E-5</v>
      </c>
      <c r="R42" s="24"/>
    </row>
    <row r="43" spans="1:18" x14ac:dyDescent="0.25">
      <c r="A43" s="19">
        <v>2008</v>
      </c>
      <c r="B43" s="73">
        <v>1.2033094210588312E-2</v>
      </c>
      <c r="C43" s="21">
        <f t="shared" si="7"/>
        <v>16.317991631799167</v>
      </c>
      <c r="D43" s="23">
        <f t="shared" si="0"/>
        <v>1.0069534904258002E-2</v>
      </c>
      <c r="E43" s="21">
        <v>6</v>
      </c>
      <c r="F43" s="168">
        <f t="shared" si="1"/>
        <v>9.4653628100025214E-3</v>
      </c>
      <c r="G43" s="21">
        <v>0</v>
      </c>
      <c r="H43" s="23">
        <f t="shared" si="8"/>
        <v>9.4653628100025214E-3</v>
      </c>
      <c r="I43" s="21">
        <v>32</v>
      </c>
      <c r="J43" s="22">
        <f t="shared" si="2"/>
        <v>46.510460251046027</v>
      </c>
      <c r="K43" s="23">
        <f t="shared" si="9"/>
        <v>6.4364467108017145E-3</v>
      </c>
      <c r="L43" s="23">
        <f t="shared" si="3"/>
        <v>2.821456092406231E-4</v>
      </c>
      <c r="M43" s="23">
        <f t="shared" si="10"/>
        <v>7.998686949167045E-3</v>
      </c>
      <c r="N43" s="21">
        <v>114</v>
      </c>
      <c r="O43" s="21">
        <v>161.19999999999999</v>
      </c>
      <c r="P43" s="21">
        <f t="shared" si="5"/>
        <v>5.6566396538774389E-3</v>
      </c>
      <c r="Q43" s="23">
        <f t="shared" si="6"/>
        <v>4.96196460866442E-5</v>
      </c>
      <c r="R43" s="24"/>
    </row>
    <row r="44" spans="1:18" x14ac:dyDescent="0.25">
      <c r="A44" s="19">
        <v>2009</v>
      </c>
      <c r="B44" s="73">
        <v>2.9985604592155948E-2</v>
      </c>
      <c r="C44" s="21">
        <f t="shared" si="7"/>
        <v>16.317991631799167</v>
      </c>
      <c r="D44" s="23">
        <f t="shared" si="0"/>
        <v>2.5092556144063555E-2</v>
      </c>
      <c r="E44" s="21">
        <v>6</v>
      </c>
      <c r="F44" s="168">
        <f t="shared" si="1"/>
        <v>2.3587002775419742E-2</v>
      </c>
      <c r="G44" s="21">
        <v>0</v>
      </c>
      <c r="H44" s="23">
        <f t="shared" si="8"/>
        <v>2.3587002775419742E-2</v>
      </c>
      <c r="I44" s="21">
        <v>32</v>
      </c>
      <c r="J44" s="22">
        <f t="shared" si="2"/>
        <v>46.510460251046027</v>
      </c>
      <c r="K44" s="23">
        <f t="shared" si="9"/>
        <v>1.6039161887285425E-2</v>
      </c>
      <c r="L44" s="23">
        <f t="shared" si="3"/>
        <v>7.0308654848374465E-4</v>
      </c>
      <c r="M44" s="23">
        <f t="shared" ref="M44:M49" si="11">+L44*28.3495</f>
        <v>1.9932152106239918E-2</v>
      </c>
      <c r="N44" s="21">
        <v>114</v>
      </c>
      <c r="O44" s="21">
        <v>161.19999999999999</v>
      </c>
      <c r="P44" s="21">
        <f t="shared" si="5"/>
        <v>1.409593883443766E-2</v>
      </c>
      <c r="Q44" s="23">
        <f t="shared" si="6"/>
        <v>1.2364858626699702E-4</v>
      </c>
      <c r="R44" s="24"/>
    </row>
    <row r="45" spans="1:18" x14ac:dyDescent="0.25">
      <c r="A45" s="19">
        <v>2010</v>
      </c>
      <c r="B45" s="73">
        <v>6.8808229155004627E-4</v>
      </c>
      <c r="C45" s="21">
        <f t="shared" si="7"/>
        <v>16.317991631799167</v>
      </c>
      <c r="D45" s="23">
        <f t="shared" si="0"/>
        <v>5.7580108079501773E-4</v>
      </c>
      <c r="E45" s="21">
        <v>6</v>
      </c>
      <c r="F45" s="168">
        <f t="shared" si="1"/>
        <v>5.4125301594731671E-4</v>
      </c>
      <c r="G45" s="21">
        <v>0</v>
      </c>
      <c r="H45" s="23">
        <f t="shared" si="8"/>
        <v>5.4125301594731671E-4</v>
      </c>
      <c r="I45" s="21">
        <v>32</v>
      </c>
      <c r="J45" s="22">
        <f t="shared" si="2"/>
        <v>46.510460251046027</v>
      </c>
      <c r="K45" s="23">
        <f t="shared" si="9"/>
        <v>3.6805205084417534E-4</v>
      </c>
      <c r="L45" s="23">
        <f t="shared" si="3"/>
        <v>1.613378853015563E-5</v>
      </c>
      <c r="M45" s="23">
        <f t="shared" si="11"/>
        <v>4.57384837935647E-4</v>
      </c>
      <c r="N45" s="21">
        <v>114</v>
      </c>
      <c r="O45" s="21">
        <v>161.19999999999999</v>
      </c>
      <c r="P45" s="21">
        <f t="shared" si="5"/>
        <v>3.2346074146813751E-4</v>
      </c>
      <c r="Q45" s="23">
        <f t="shared" si="6"/>
        <v>2.8373749251591009E-6</v>
      </c>
      <c r="R45" s="24"/>
    </row>
    <row r="46" spans="1:18" x14ac:dyDescent="0.25">
      <c r="A46" s="31">
        <v>2011</v>
      </c>
      <c r="B46" s="82">
        <v>7.2214101902047245E-3</v>
      </c>
      <c r="C46" s="27">
        <f t="shared" si="7"/>
        <v>16.317991631799167</v>
      </c>
      <c r="D46" s="35">
        <f t="shared" si="0"/>
        <v>6.0430210796692252E-3</v>
      </c>
      <c r="E46" s="32">
        <v>6</v>
      </c>
      <c r="F46" s="170">
        <f t="shared" si="1"/>
        <v>5.6804398148890718E-3</v>
      </c>
      <c r="G46" s="32">
        <v>0</v>
      </c>
      <c r="H46" s="29">
        <f t="shared" si="8"/>
        <v>5.6804398148890718E-3</v>
      </c>
      <c r="I46" s="32">
        <v>32</v>
      </c>
      <c r="J46" s="34">
        <f t="shared" si="2"/>
        <v>46.510460251046027</v>
      </c>
      <c r="K46" s="29">
        <f t="shared" si="9"/>
        <v>3.8626990741245691E-3</v>
      </c>
      <c r="L46" s="35">
        <f t="shared" si="3"/>
        <v>1.6932379503011811E-4</v>
      </c>
      <c r="M46" s="35">
        <f t="shared" si="11"/>
        <v>4.8002449272063329E-3</v>
      </c>
      <c r="N46" s="27">
        <v>114</v>
      </c>
      <c r="O46" s="27">
        <v>161.19999999999999</v>
      </c>
      <c r="P46" s="32">
        <f t="shared" si="5"/>
        <v>3.3947141544759425E-3</v>
      </c>
      <c r="Q46" s="35">
        <f t="shared" si="6"/>
        <v>2.977819433750827E-5</v>
      </c>
      <c r="R46" s="24"/>
    </row>
    <row r="47" spans="1:18" x14ac:dyDescent="0.25">
      <c r="A47" s="25">
        <v>2012</v>
      </c>
      <c r="B47" s="79">
        <v>1.3656124154936522E-2</v>
      </c>
      <c r="C47" s="27">
        <f t="shared" si="7"/>
        <v>16.317991631799167</v>
      </c>
      <c r="D47" s="29">
        <f t="shared" ref="D47:D56" si="12">+B47-B47*(C47/100)</f>
        <v>1.1427718958105876E-2</v>
      </c>
      <c r="E47" s="27">
        <v>6</v>
      </c>
      <c r="F47" s="169">
        <f t="shared" ref="F47:F56" si="13">+(D47-D47*(E47)/100)</f>
        <v>1.0742055820619524E-2</v>
      </c>
      <c r="G47" s="27">
        <v>0</v>
      </c>
      <c r="H47" s="29">
        <f t="shared" si="8"/>
        <v>1.0742055820619524E-2</v>
      </c>
      <c r="I47" s="27">
        <v>32</v>
      </c>
      <c r="J47" s="28">
        <f t="shared" ref="J47:J56" si="14">100-(K47/B47*100)</f>
        <v>46.510460251046027</v>
      </c>
      <c r="K47" s="29">
        <f t="shared" si="9"/>
        <v>7.3045979580212764E-3</v>
      </c>
      <c r="L47" s="29">
        <f t="shared" ref="L47:L56" si="15">+(K47/365)*16</f>
        <v>3.2020155432422031E-4</v>
      </c>
      <c r="M47" s="29">
        <f t="shared" si="11"/>
        <v>9.0775539643144828E-3</v>
      </c>
      <c r="N47" s="27">
        <v>114</v>
      </c>
      <c r="O47" s="27">
        <v>161.19999999999999</v>
      </c>
      <c r="P47" s="27">
        <f t="shared" ref="P47:P56" si="16">+Q47*N47</f>
        <v>6.4196101236467188E-3</v>
      </c>
      <c r="Q47" s="29">
        <f t="shared" ref="Q47:Q56" si="17">+M47/O47</f>
        <v>5.6312369505672972E-5</v>
      </c>
      <c r="R47" s="24"/>
    </row>
    <row r="48" spans="1:18" x14ac:dyDescent="0.25">
      <c r="A48" s="25">
        <v>2013</v>
      </c>
      <c r="B48" s="79">
        <v>1.6384299379782878E-3</v>
      </c>
      <c r="C48" s="27">
        <f t="shared" si="7"/>
        <v>16.317991631799167</v>
      </c>
      <c r="D48" s="29">
        <f t="shared" si="12"/>
        <v>1.3710710778060986E-3</v>
      </c>
      <c r="E48" s="27">
        <v>6</v>
      </c>
      <c r="F48" s="169">
        <f t="shared" si="13"/>
        <v>1.2888068131377327E-3</v>
      </c>
      <c r="G48" s="27">
        <v>0</v>
      </c>
      <c r="H48" s="29">
        <f t="shared" si="8"/>
        <v>1.2888068131377327E-3</v>
      </c>
      <c r="I48" s="27">
        <v>32</v>
      </c>
      <c r="J48" s="28">
        <f t="shared" si="14"/>
        <v>46.510460251046027</v>
      </c>
      <c r="K48" s="29">
        <f t="shared" si="9"/>
        <v>8.7638863293365826E-4</v>
      </c>
      <c r="L48" s="29">
        <f t="shared" si="15"/>
        <v>3.8417035964215155E-5</v>
      </c>
      <c r="M48" s="29">
        <f t="shared" si="11"/>
        <v>1.0891037610675175E-3</v>
      </c>
      <c r="N48" s="27">
        <v>114</v>
      </c>
      <c r="O48" s="27">
        <v>161.19999999999999</v>
      </c>
      <c r="P48" s="27">
        <f t="shared" si="16"/>
        <v>7.7020985584179283E-4</v>
      </c>
      <c r="Q48" s="29">
        <f t="shared" si="17"/>
        <v>6.7562268056297617E-6</v>
      </c>
      <c r="R48" s="24"/>
    </row>
    <row r="49" spans="1:19" x14ac:dyDescent="0.25">
      <c r="A49" s="25">
        <v>2014</v>
      </c>
      <c r="B49" s="79">
        <v>8.4553663582164588E-3</v>
      </c>
      <c r="C49" s="27">
        <f t="shared" si="7"/>
        <v>16.317991631799167</v>
      </c>
      <c r="D49" s="29">
        <f t="shared" si="12"/>
        <v>7.0756203834447355E-3</v>
      </c>
      <c r="E49" s="27">
        <v>6</v>
      </c>
      <c r="F49" s="169">
        <f t="shared" si="13"/>
        <v>6.6510831604380512E-3</v>
      </c>
      <c r="G49" s="27">
        <v>0</v>
      </c>
      <c r="H49" s="29">
        <f t="shared" si="8"/>
        <v>6.6510831604380512E-3</v>
      </c>
      <c r="I49" s="27">
        <v>32</v>
      </c>
      <c r="J49" s="28">
        <f t="shared" si="14"/>
        <v>46.510460251046041</v>
      </c>
      <c r="K49" s="29">
        <f t="shared" si="9"/>
        <v>4.5227365490978742E-3</v>
      </c>
      <c r="L49" s="29">
        <f t="shared" si="15"/>
        <v>1.9825694461798901E-4</v>
      </c>
      <c r="M49" s="29">
        <f t="shared" si="11"/>
        <v>5.6204852514476792E-3</v>
      </c>
      <c r="N49" s="27">
        <v>114</v>
      </c>
      <c r="O49" s="27">
        <v>161.19999999999999</v>
      </c>
      <c r="P49" s="27">
        <f t="shared" si="16"/>
        <v>3.974784855242156E-3</v>
      </c>
      <c r="Q49" s="29">
        <f t="shared" si="17"/>
        <v>3.4866533817913648E-5</v>
      </c>
      <c r="R49" s="24"/>
    </row>
    <row r="50" spans="1:19" x14ac:dyDescent="0.25">
      <c r="A50" s="31">
        <v>2015</v>
      </c>
      <c r="B50" s="82">
        <v>7.7251328734296567E-3</v>
      </c>
      <c r="C50" s="27">
        <f t="shared" si="7"/>
        <v>16.317991631799167</v>
      </c>
      <c r="D50" s="35">
        <f t="shared" si="12"/>
        <v>6.4645463375980388E-3</v>
      </c>
      <c r="E50" s="32">
        <v>6</v>
      </c>
      <c r="F50" s="170">
        <f t="shared" si="13"/>
        <v>6.0766735573421563E-3</v>
      </c>
      <c r="G50" s="32">
        <v>0</v>
      </c>
      <c r="H50" s="35">
        <f t="shared" si="8"/>
        <v>6.0766735573421563E-3</v>
      </c>
      <c r="I50" s="32">
        <v>32</v>
      </c>
      <c r="J50" s="34">
        <f t="shared" si="14"/>
        <v>46.510460251046027</v>
      </c>
      <c r="K50" s="35">
        <f t="shared" si="9"/>
        <v>4.1321380189926664E-3</v>
      </c>
      <c r="L50" s="35">
        <f t="shared" si="15"/>
        <v>1.8113481727091141E-4</v>
      </c>
      <c r="M50" s="35">
        <f>+L50*28.3495</f>
        <v>5.1350815022217031E-3</v>
      </c>
      <c r="N50" s="32">
        <v>114</v>
      </c>
      <c r="O50" s="32">
        <v>161.19999999999999</v>
      </c>
      <c r="P50" s="32">
        <f t="shared" si="16"/>
        <v>3.6315092509508328E-3</v>
      </c>
      <c r="Q50" s="35">
        <f t="shared" si="17"/>
        <v>3.1855344306586252E-5</v>
      </c>
      <c r="R50" s="24"/>
    </row>
    <row r="51" spans="1:19" x14ac:dyDescent="0.25">
      <c r="A51" s="36">
        <v>2016</v>
      </c>
      <c r="B51" s="85">
        <v>3.2581411027919832E-3</v>
      </c>
      <c r="C51" s="21">
        <f t="shared" si="7"/>
        <v>16.317991631799167</v>
      </c>
      <c r="D51" s="40">
        <f t="shared" si="12"/>
        <v>2.7264779102861782E-3</v>
      </c>
      <c r="E51" s="38">
        <v>6</v>
      </c>
      <c r="F51" s="171">
        <f t="shared" si="13"/>
        <v>2.5628892356690074E-3</v>
      </c>
      <c r="G51" s="38">
        <v>0</v>
      </c>
      <c r="H51" s="40">
        <f t="shared" si="8"/>
        <v>2.5628892356690074E-3</v>
      </c>
      <c r="I51" s="38">
        <v>32</v>
      </c>
      <c r="J51" s="39">
        <f t="shared" si="14"/>
        <v>46.510460251046041</v>
      </c>
      <c r="K51" s="40">
        <f t="shared" si="9"/>
        <v>1.742764680254925E-3</v>
      </c>
      <c r="L51" s="40">
        <f t="shared" si="15"/>
        <v>7.6395164065969323E-5</v>
      </c>
      <c r="M51" s="40">
        <f>+L51*28.3495</f>
        <v>2.1657647036881973E-3</v>
      </c>
      <c r="N51" s="38">
        <v>114</v>
      </c>
      <c r="O51" s="38">
        <v>161.19999999999999</v>
      </c>
      <c r="P51" s="38">
        <f t="shared" si="16"/>
        <v>1.5316201998787501E-3</v>
      </c>
      <c r="Q51" s="40">
        <f t="shared" si="17"/>
        <v>1.3435264911217106E-5</v>
      </c>
      <c r="R51" s="24"/>
    </row>
    <row r="52" spans="1:19" x14ac:dyDescent="0.25">
      <c r="A52" s="41">
        <v>2017</v>
      </c>
      <c r="B52" s="88">
        <v>6.3188788508534701E-3</v>
      </c>
      <c r="C52" s="21">
        <f t="shared" si="7"/>
        <v>16.317991631799167</v>
      </c>
      <c r="D52" s="47">
        <f t="shared" si="12"/>
        <v>5.2877647287476737E-3</v>
      </c>
      <c r="E52" s="43">
        <v>6</v>
      </c>
      <c r="F52" s="172">
        <f t="shared" si="13"/>
        <v>4.9704988450228133E-3</v>
      </c>
      <c r="G52" s="43">
        <v>0</v>
      </c>
      <c r="H52" s="47">
        <f>F52-(F52*G52/100)</f>
        <v>4.9704988450228133E-3</v>
      </c>
      <c r="I52" s="43">
        <v>32</v>
      </c>
      <c r="J52" s="45">
        <f t="shared" si="14"/>
        <v>46.510460251046027</v>
      </c>
      <c r="K52" s="47">
        <f>+H52-H52*I52/100</f>
        <v>3.3799392146155131E-3</v>
      </c>
      <c r="L52" s="47">
        <f t="shared" si="15"/>
        <v>1.4816171899684441E-4</v>
      </c>
      <c r="M52" s="47">
        <f>+L52*28.3495</f>
        <v>4.2003106527010404E-3</v>
      </c>
      <c r="N52" s="43">
        <v>114</v>
      </c>
      <c r="O52" s="43">
        <v>161.19999999999999</v>
      </c>
      <c r="P52" s="43">
        <f t="shared" si="16"/>
        <v>2.9704430174188499E-3</v>
      </c>
      <c r="Q52" s="47">
        <f t="shared" si="17"/>
        <v>2.6056517696656579E-5</v>
      </c>
      <c r="R52" s="24"/>
    </row>
    <row r="53" spans="1:19" x14ac:dyDescent="0.25">
      <c r="A53" s="41">
        <v>2018</v>
      </c>
      <c r="B53" s="88">
        <v>5.9071542105805881E-3</v>
      </c>
      <c r="C53" s="21">
        <f t="shared" si="7"/>
        <v>16.317991631799167</v>
      </c>
      <c r="D53" s="47">
        <f t="shared" si="12"/>
        <v>4.9432252808205759E-3</v>
      </c>
      <c r="E53" s="43">
        <v>6</v>
      </c>
      <c r="F53" s="172">
        <f t="shared" si="13"/>
        <v>4.6466317639713411E-3</v>
      </c>
      <c r="G53" s="43">
        <v>0</v>
      </c>
      <c r="H53" s="47">
        <f>F53-(F53*G53/100)</f>
        <v>4.6466317639713411E-3</v>
      </c>
      <c r="I53" s="43">
        <v>32</v>
      </c>
      <c r="J53" s="45">
        <f t="shared" si="14"/>
        <v>46.510460251046027</v>
      </c>
      <c r="K53" s="47">
        <f>+H53-H53*I53/100</f>
        <v>3.1597095995005119E-3</v>
      </c>
      <c r="L53" s="47">
        <f t="shared" si="15"/>
        <v>1.385078180602964E-4</v>
      </c>
      <c r="M53" s="47">
        <f>+L53*28.3495</f>
        <v>3.9266273881003724E-3</v>
      </c>
      <c r="N53" s="43">
        <v>114</v>
      </c>
      <c r="O53" s="43">
        <v>161.19999999999999</v>
      </c>
      <c r="P53" s="43">
        <f t="shared" si="16"/>
        <v>2.7768952992769384E-3</v>
      </c>
      <c r="Q53" s="47">
        <f t="shared" si="17"/>
        <v>2.4358730695411742E-5</v>
      </c>
      <c r="R53" s="24"/>
    </row>
    <row r="54" spans="1:19" ht="13.2" customHeight="1" x14ac:dyDescent="0.25">
      <c r="A54" s="41">
        <v>2019</v>
      </c>
      <c r="B54" s="88">
        <v>1.0403806013293151E-2</v>
      </c>
      <c r="C54" s="21">
        <f t="shared" si="7"/>
        <v>16.317991631799167</v>
      </c>
      <c r="D54" s="47">
        <f t="shared" si="12"/>
        <v>8.7061138186553567E-3</v>
      </c>
      <c r="E54" s="43">
        <v>6</v>
      </c>
      <c r="F54" s="172">
        <f t="shared" si="13"/>
        <v>8.1837469895360351E-3</v>
      </c>
      <c r="G54" s="43">
        <v>0</v>
      </c>
      <c r="H54" s="47">
        <f>F54-(F54*G54/100)</f>
        <v>8.1837469895360351E-3</v>
      </c>
      <c r="I54" s="43">
        <v>32</v>
      </c>
      <c r="J54" s="45">
        <f t="shared" si="14"/>
        <v>46.510460251046027</v>
      </c>
      <c r="K54" s="47">
        <f>+H54-H54*I54/100</f>
        <v>5.5649479528845037E-3</v>
      </c>
      <c r="L54" s="47">
        <f t="shared" si="15"/>
        <v>2.4394292396206043E-4</v>
      </c>
      <c r="M54" s="47">
        <f>+L54*28.3495</f>
        <v>6.9156599228624317E-3</v>
      </c>
      <c r="N54" s="43">
        <v>114</v>
      </c>
      <c r="O54" s="43">
        <v>161.19999999999999</v>
      </c>
      <c r="P54" s="43">
        <f t="shared" si="16"/>
        <v>4.890727240733978E-3</v>
      </c>
      <c r="Q54" s="47">
        <f t="shared" si="17"/>
        <v>4.2901116146789284E-5</v>
      </c>
    </row>
    <row r="55" spans="1:19" ht="13.2" customHeight="1" x14ac:dyDescent="0.25">
      <c r="A55" s="41">
        <v>2020</v>
      </c>
      <c r="B55" s="88">
        <v>2.0104473031977432E-2</v>
      </c>
      <c r="C55" s="21">
        <f t="shared" si="7"/>
        <v>16.317991631799167</v>
      </c>
      <c r="D55" s="47">
        <f t="shared" si="12"/>
        <v>1.6823826805002034E-2</v>
      </c>
      <c r="E55" s="43">
        <v>6</v>
      </c>
      <c r="F55" s="172">
        <f t="shared" si="13"/>
        <v>1.5814397196701913E-2</v>
      </c>
      <c r="G55" s="43">
        <v>0</v>
      </c>
      <c r="H55" s="47">
        <f t="shared" ref="H55:H56" si="18">F55-(F55*G55/100)</f>
        <v>1.5814397196701913E-2</v>
      </c>
      <c r="I55" s="43">
        <v>32</v>
      </c>
      <c r="J55" s="45">
        <f t="shared" si="14"/>
        <v>46.510460251046027</v>
      </c>
      <c r="K55" s="47">
        <f t="shared" ref="K55:K56" si="19">+H55-H55*I55/100</f>
        <v>1.07537900937573E-2</v>
      </c>
      <c r="L55" s="47">
        <f t="shared" si="15"/>
        <v>4.7139901780853915E-4</v>
      </c>
      <c r="M55" s="47">
        <f t="shared" ref="M55:M56" si="20">+L55*28.3495</f>
        <v>1.3363926455363181E-2</v>
      </c>
      <c r="N55" s="43">
        <v>114</v>
      </c>
      <c r="O55" s="43">
        <v>161.19999999999999</v>
      </c>
      <c r="P55" s="43">
        <f t="shared" si="16"/>
        <v>9.4509157314603149E-3</v>
      </c>
      <c r="Q55" s="47">
        <f t="shared" si="17"/>
        <v>8.2902769574213288E-5</v>
      </c>
    </row>
    <row r="56" spans="1:19" ht="13.8" customHeight="1" thickBot="1" x14ac:dyDescent="0.3">
      <c r="A56" s="155">
        <v>2021</v>
      </c>
      <c r="B56" s="159">
        <v>3.3584373387066879E-2</v>
      </c>
      <c r="C56" s="145">
        <f t="shared" si="7"/>
        <v>16.317991631799167</v>
      </c>
      <c r="D56" s="136">
        <f t="shared" si="12"/>
        <v>2.8104078148173121E-2</v>
      </c>
      <c r="E56" s="145">
        <v>6</v>
      </c>
      <c r="F56" s="173">
        <f t="shared" si="13"/>
        <v>2.6417833459282732E-2</v>
      </c>
      <c r="G56" s="145">
        <v>0</v>
      </c>
      <c r="H56" s="136">
        <f t="shared" si="18"/>
        <v>2.6417833459282732E-2</v>
      </c>
      <c r="I56" s="145">
        <v>32</v>
      </c>
      <c r="J56" s="135">
        <f t="shared" si="14"/>
        <v>46.510460251046027</v>
      </c>
      <c r="K56" s="136">
        <f t="shared" si="19"/>
        <v>1.7964126752312258E-2</v>
      </c>
      <c r="L56" s="136">
        <f t="shared" si="15"/>
        <v>7.8746856996437294E-4</v>
      </c>
      <c r="M56" s="136">
        <f t="shared" si="20"/>
        <v>2.2324340224204989E-2</v>
      </c>
      <c r="N56" s="145">
        <v>114</v>
      </c>
      <c r="O56" s="134">
        <v>161.19999999999999</v>
      </c>
      <c r="P56" s="134">
        <f t="shared" si="16"/>
        <v>1.5787684773941494E-2</v>
      </c>
      <c r="Q56" s="136">
        <f t="shared" si="17"/>
        <v>1.3848846292931135E-4</v>
      </c>
    </row>
    <row r="57" spans="1:19" ht="15" customHeight="1" thickTop="1" x14ac:dyDescent="0.25">
      <c r="A57" s="65" t="s">
        <v>195</v>
      </c>
      <c r="B57" s="65"/>
      <c r="C57" s="65"/>
      <c r="E57" s="65"/>
      <c r="F57" s="65"/>
      <c r="G57" s="65"/>
      <c r="H57" s="65"/>
      <c r="I57" s="65"/>
      <c r="J57" s="65"/>
      <c r="K57" s="65"/>
      <c r="L57" s="65"/>
      <c r="M57" s="65"/>
      <c r="N57" s="65"/>
      <c r="O57" s="65"/>
      <c r="P57" s="65"/>
      <c r="Q57" s="65"/>
      <c r="R57" s="65"/>
      <c r="S57" s="65"/>
    </row>
    <row r="58" spans="1:19" x14ac:dyDescent="0.25">
      <c r="A58" s="65"/>
      <c r="B58" s="65"/>
      <c r="C58" s="65"/>
      <c r="E58" s="65"/>
      <c r="F58" s="65"/>
      <c r="G58" s="65"/>
      <c r="H58" s="65"/>
      <c r="I58" s="65"/>
      <c r="J58" s="65"/>
      <c r="K58" s="65"/>
      <c r="L58" s="65"/>
      <c r="M58" s="65"/>
      <c r="N58" s="65"/>
      <c r="O58" s="65"/>
      <c r="P58" s="65"/>
      <c r="Q58" s="65"/>
      <c r="R58" s="65"/>
      <c r="S58" s="65"/>
    </row>
    <row r="59" spans="1:19" ht="15" customHeight="1" x14ac:dyDescent="0.25">
      <c r="A59" s="65" t="s">
        <v>146</v>
      </c>
      <c r="B59" s="65"/>
      <c r="C59" s="65"/>
      <c r="E59" s="65"/>
      <c r="F59" s="65"/>
      <c r="G59" s="65"/>
      <c r="H59" s="65"/>
      <c r="I59" s="65"/>
      <c r="J59" s="65"/>
      <c r="K59" s="65"/>
      <c r="L59" s="65"/>
      <c r="M59" s="65"/>
      <c r="N59" s="65"/>
      <c r="O59" s="65"/>
      <c r="P59" s="65"/>
      <c r="Q59" s="65"/>
      <c r="R59" s="65"/>
      <c r="S59" s="65"/>
    </row>
    <row r="60" spans="1:19" ht="15" customHeight="1" x14ac:dyDescent="0.25">
      <c r="A60" s="167" t="s">
        <v>104</v>
      </c>
      <c r="B60" s="65"/>
      <c r="C60" s="65"/>
      <c r="E60" s="65"/>
      <c r="F60" s="65"/>
      <c r="G60" s="65"/>
      <c r="H60" s="65"/>
      <c r="I60" s="65"/>
      <c r="J60" s="65"/>
      <c r="K60" s="65"/>
      <c r="L60" s="65"/>
      <c r="M60" s="65"/>
      <c r="N60" s="65"/>
      <c r="O60" s="65"/>
      <c r="P60" s="65"/>
      <c r="Q60" s="65"/>
      <c r="R60" s="65"/>
      <c r="S60" s="65"/>
    </row>
    <row r="61" spans="1:19" ht="15" customHeight="1" x14ac:dyDescent="0.25">
      <c r="A61" s="167" t="s">
        <v>196</v>
      </c>
      <c r="B61" s="65"/>
      <c r="C61" s="65"/>
      <c r="E61" s="65"/>
      <c r="F61" s="65"/>
      <c r="G61" s="65"/>
      <c r="H61" s="65"/>
      <c r="I61" s="65"/>
      <c r="J61" s="65"/>
      <c r="K61" s="65"/>
      <c r="L61" s="65"/>
      <c r="M61" s="65"/>
      <c r="N61" s="65"/>
      <c r="O61" s="65"/>
      <c r="P61" s="65"/>
      <c r="Q61" s="65"/>
      <c r="R61" s="65"/>
      <c r="S61" s="65"/>
    </row>
    <row r="62" spans="1:19" ht="15" customHeight="1" x14ac:dyDescent="0.25">
      <c r="A62" s="65" t="s">
        <v>99</v>
      </c>
      <c r="B62" s="65"/>
      <c r="C62" s="65"/>
      <c r="E62" s="65"/>
      <c r="F62" s="65"/>
      <c r="G62" s="65"/>
      <c r="H62" s="65"/>
      <c r="I62" s="65"/>
      <c r="J62" s="65"/>
      <c r="K62" s="65"/>
      <c r="L62" s="65"/>
      <c r="M62" s="65"/>
      <c r="N62" s="65"/>
      <c r="O62" s="65"/>
      <c r="P62" s="65"/>
      <c r="Q62" s="65"/>
      <c r="R62" s="65"/>
      <c r="S62" s="65"/>
    </row>
    <row r="63" spans="1:19" ht="15" customHeight="1" x14ac:dyDescent="0.25">
      <c r="A63" s="65" t="s">
        <v>100</v>
      </c>
      <c r="B63" s="65"/>
      <c r="C63" s="65"/>
      <c r="E63" s="65"/>
      <c r="F63" s="65"/>
      <c r="G63" s="65"/>
      <c r="H63" s="65"/>
      <c r="I63" s="65"/>
      <c r="J63" s="65"/>
      <c r="K63" s="65"/>
      <c r="L63" s="65"/>
      <c r="M63" s="65"/>
      <c r="N63" s="65"/>
      <c r="O63" s="65"/>
      <c r="P63" s="65"/>
      <c r="Q63" s="65"/>
      <c r="R63" s="65"/>
      <c r="S63" s="65"/>
    </row>
    <row r="64" spans="1:19" ht="13.2" customHeight="1" x14ac:dyDescent="0.25">
      <c r="A64" s="65"/>
      <c r="B64" s="65"/>
      <c r="C64" s="65"/>
      <c r="E64" s="65"/>
      <c r="F64" s="65"/>
      <c r="G64" s="65"/>
      <c r="H64" s="65"/>
      <c r="I64" s="65"/>
      <c r="J64" s="65"/>
      <c r="K64" s="65"/>
      <c r="L64" s="65"/>
      <c r="M64" s="65"/>
      <c r="N64" s="65"/>
      <c r="O64" s="65"/>
      <c r="P64" s="65"/>
      <c r="Q64" s="65"/>
      <c r="R64" s="65"/>
      <c r="S64" s="65"/>
    </row>
    <row r="65" spans="1:19" ht="15" customHeight="1" x14ac:dyDescent="0.25">
      <c r="A65" s="65" t="s">
        <v>192</v>
      </c>
      <c r="B65" s="65"/>
      <c r="C65" s="65"/>
      <c r="E65" s="65"/>
      <c r="F65" s="65"/>
      <c r="G65" s="65"/>
      <c r="H65" s="65"/>
      <c r="I65" s="65"/>
      <c r="J65" s="65"/>
      <c r="K65" s="65"/>
      <c r="L65" s="65"/>
      <c r="M65" s="65"/>
      <c r="N65" s="65"/>
      <c r="O65" s="65"/>
      <c r="P65" s="65"/>
      <c r="Q65" s="65"/>
      <c r="R65" s="65"/>
      <c r="S65" s="65"/>
    </row>
    <row r="66" spans="1:19" x14ac:dyDescent="0.25">
      <c r="A66" s="65"/>
      <c r="B66" s="65"/>
      <c r="C66" s="65"/>
      <c r="E66" s="65"/>
      <c r="F66" s="65"/>
      <c r="G66" s="65"/>
      <c r="H66" s="65"/>
      <c r="I66" s="65"/>
      <c r="J66" s="65"/>
      <c r="K66" s="65"/>
      <c r="L66" s="65"/>
      <c r="M66" s="65"/>
      <c r="N66" s="65"/>
      <c r="O66" s="65"/>
      <c r="P66" s="65"/>
      <c r="Q66" s="65"/>
      <c r="R66" s="65"/>
      <c r="S66" s="65"/>
    </row>
    <row r="67" spans="1:19" x14ac:dyDescent="0.25">
      <c r="A67" s="65"/>
      <c r="B67" s="65"/>
      <c r="C67" s="65"/>
      <c r="E67" s="65"/>
      <c r="F67" s="65"/>
      <c r="G67" s="65"/>
      <c r="H67" s="65"/>
      <c r="I67" s="65"/>
      <c r="J67" s="65"/>
      <c r="K67" s="65"/>
      <c r="L67" s="65"/>
      <c r="M67" s="65"/>
      <c r="N67" s="65"/>
      <c r="O67" s="65"/>
      <c r="P67" s="65"/>
      <c r="Q67" s="65"/>
      <c r="R67" s="65"/>
      <c r="S67" s="65"/>
    </row>
    <row r="68" spans="1:19" x14ac:dyDescent="0.25">
      <c r="A68" s="65"/>
      <c r="B68" s="65"/>
      <c r="C68" s="65"/>
      <c r="E68" s="65"/>
      <c r="F68" s="65"/>
      <c r="G68" s="65"/>
      <c r="H68" s="65"/>
      <c r="I68" s="65"/>
      <c r="J68" s="65"/>
      <c r="K68" s="65"/>
      <c r="L68" s="65"/>
      <c r="M68" s="65"/>
      <c r="N68" s="65"/>
      <c r="O68" s="65"/>
      <c r="P68" s="65"/>
      <c r="Q68" s="65"/>
      <c r="R68" s="65"/>
      <c r="S68" s="65"/>
    </row>
    <row r="69" spans="1:19" x14ac:dyDescent="0.25">
      <c r="A69" s="65"/>
      <c r="B69" s="65"/>
      <c r="C69" s="65"/>
      <c r="E69" s="65"/>
      <c r="F69" s="65"/>
      <c r="G69" s="65"/>
      <c r="H69" s="65"/>
      <c r="I69" s="65"/>
      <c r="J69" s="65"/>
      <c r="K69" s="65"/>
      <c r="L69" s="65"/>
      <c r="M69" s="65"/>
      <c r="N69" s="65"/>
      <c r="O69" s="65"/>
      <c r="P69" s="65"/>
      <c r="Q69" s="65"/>
      <c r="R69" s="65"/>
      <c r="S69" s="65"/>
    </row>
    <row r="70" spans="1:19" x14ac:dyDescent="0.25">
      <c r="A70" s="65"/>
      <c r="B70" s="65"/>
      <c r="C70" s="65"/>
      <c r="E70" s="65"/>
      <c r="F70" s="65"/>
      <c r="G70" s="65"/>
      <c r="H70" s="65"/>
      <c r="I70" s="65"/>
      <c r="J70" s="65"/>
      <c r="K70" s="65"/>
      <c r="L70" s="65"/>
      <c r="M70" s="65"/>
      <c r="N70" s="65"/>
      <c r="O70" s="65"/>
      <c r="P70" s="65"/>
      <c r="Q70" s="65"/>
      <c r="R70" s="65"/>
      <c r="S70" s="65"/>
    </row>
    <row r="71" spans="1:19" x14ac:dyDescent="0.25">
      <c r="A71" s="65"/>
      <c r="B71" s="65"/>
      <c r="C71" s="65"/>
      <c r="E71" s="65"/>
      <c r="F71" s="65"/>
      <c r="G71" s="65"/>
      <c r="H71" s="65"/>
      <c r="I71" s="65"/>
      <c r="J71" s="65"/>
      <c r="K71" s="65"/>
      <c r="L71" s="65"/>
      <c r="M71" s="65"/>
      <c r="N71" s="65"/>
      <c r="O71" s="65"/>
      <c r="P71" s="65"/>
      <c r="Q71" s="65"/>
      <c r="R71" s="65"/>
      <c r="S71" s="65"/>
    </row>
  </sheetData>
  <phoneticPr fontId="2" type="noConversion"/>
  <printOptions horizontalCentered="1" verticalCentered="1"/>
  <pageMargins left="0.39" right="0.39" top="0.46" bottom="0.39" header="0.39" footer="0.3"/>
  <pageSetup scale="8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pageSetUpPr fitToPage="1"/>
  </sheetPr>
  <dimension ref="A1:V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147</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3">
        <v>0.36611206798840529</v>
      </c>
      <c r="C5" s="21">
        <f>(1-1/(1/0.95))*100</f>
        <v>4.9999999999999929</v>
      </c>
      <c r="D5" s="23">
        <f t="shared" ref="D5:D46" si="0">+B5-B5*(C5/100)</f>
        <v>0.34780646458898506</v>
      </c>
      <c r="E5" s="21">
        <v>6</v>
      </c>
      <c r="F5" s="23">
        <f t="shared" ref="F5:F46" si="1">+(D5-D5*(E5)/100)</f>
        <v>0.32693807671364594</v>
      </c>
      <c r="G5" s="21">
        <v>0</v>
      </c>
      <c r="H5" s="23">
        <f>F5-(F5*G5/100)</f>
        <v>0.32693807671364594</v>
      </c>
      <c r="I5" s="21">
        <v>32</v>
      </c>
      <c r="J5" s="22">
        <f t="shared" ref="J5:J46" si="2">100-(K5/B5*100)</f>
        <v>39.275999999999989</v>
      </c>
      <c r="K5" s="23">
        <f>+H5-H5*I5/100</f>
        <v>0.22231789216527925</v>
      </c>
      <c r="L5" s="23">
        <f t="shared" ref="L5:L46" si="3">+(K5/365)*16</f>
        <v>9.7454418483410091E-3</v>
      </c>
      <c r="M5" s="23">
        <f t="shared" ref="M5:M37" si="4">+L5*28.3495</f>
        <v>0.27627840367954343</v>
      </c>
      <c r="N5" s="21">
        <v>88</v>
      </c>
      <c r="O5" s="21">
        <v>158.6</v>
      </c>
      <c r="P5" s="21">
        <f t="shared" ref="P5:P46" si="5">+Q5*N5</f>
        <v>0.15329444844766596</v>
      </c>
      <c r="Q5" s="23">
        <f t="shared" ref="Q5:Q46" si="6">+M5/O5</f>
        <v>1.7419823687234769E-3</v>
      </c>
      <c r="R5" s="24"/>
    </row>
    <row r="6" spans="1:22" x14ac:dyDescent="0.25">
      <c r="A6" s="25">
        <v>1971</v>
      </c>
      <c r="B6" s="79">
        <v>0.32221438779011413</v>
      </c>
      <c r="C6" s="27">
        <f t="shared" ref="C6:C56" si="7">(1-1/(1/0.95))*100</f>
        <v>4.9999999999999929</v>
      </c>
      <c r="D6" s="29">
        <f t="shared" si="0"/>
        <v>0.30610366840060843</v>
      </c>
      <c r="E6" s="27">
        <v>6</v>
      </c>
      <c r="F6" s="29">
        <f t="shared" si="1"/>
        <v>0.28773744829657194</v>
      </c>
      <c r="G6" s="27">
        <v>0</v>
      </c>
      <c r="H6" s="29">
        <f t="shared" ref="H6:H51" si="8">F6-(F6*G6/100)</f>
        <v>0.28773744829657194</v>
      </c>
      <c r="I6" s="27">
        <v>32</v>
      </c>
      <c r="J6" s="28">
        <f t="shared" si="2"/>
        <v>39.275999999999996</v>
      </c>
      <c r="K6" s="29">
        <f t="shared" ref="K6:K51" si="9">+H6-H6*I6/100</f>
        <v>0.19566146484166891</v>
      </c>
      <c r="L6" s="29">
        <f t="shared" si="3"/>
        <v>8.5769409245663088E-3</v>
      </c>
      <c r="M6" s="29">
        <f t="shared" si="4"/>
        <v>0.24315198674099256</v>
      </c>
      <c r="N6" s="27">
        <v>88</v>
      </c>
      <c r="O6" s="27">
        <v>158.6</v>
      </c>
      <c r="P6" s="27">
        <f t="shared" si="5"/>
        <v>0.13491409100382942</v>
      </c>
      <c r="Q6" s="29">
        <f t="shared" si="6"/>
        <v>1.5331146704980615E-3</v>
      </c>
      <c r="R6" s="24"/>
    </row>
    <row r="7" spans="1:22" x14ac:dyDescent="0.25">
      <c r="A7" s="25">
        <v>1972</v>
      </c>
      <c r="B7" s="79">
        <v>0.3582384643813471</v>
      </c>
      <c r="C7" s="27">
        <f t="shared" si="7"/>
        <v>4.9999999999999929</v>
      </c>
      <c r="D7" s="29">
        <f t="shared" si="0"/>
        <v>0.34032654116227978</v>
      </c>
      <c r="E7" s="27">
        <v>6</v>
      </c>
      <c r="F7" s="29">
        <f t="shared" si="1"/>
        <v>0.31990694869254299</v>
      </c>
      <c r="G7" s="27">
        <v>0</v>
      </c>
      <c r="H7" s="29">
        <f t="shared" si="8"/>
        <v>0.31990694869254299</v>
      </c>
      <c r="I7" s="27">
        <v>32</v>
      </c>
      <c r="J7" s="28">
        <f t="shared" si="2"/>
        <v>39.275999999999989</v>
      </c>
      <c r="K7" s="29">
        <f t="shared" si="9"/>
        <v>0.21753672511092925</v>
      </c>
      <c r="L7" s="29">
        <f t="shared" si="3"/>
        <v>9.5358564432188164E-3</v>
      </c>
      <c r="M7" s="29">
        <f t="shared" si="4"/>
        <v>0.27033676223703185</v>
      </c>
      <c r="N7" s="27">
        <v>88</v>
      </c>
      <c r="O7" s="27">
        <v>158.6</v>
      </c>
      <c r="P7" s="27">
        <f t="shared" si="5"/>
        <v>0.1499976990974704</v>
      </c>
      <c r="Q7" s="29">
        <f t="shared" si="6"/>
        <v>1.7045193079257999E-3</v>
      </c>
      <c r="R7" s="24"/>
    </row>
    <row r="8" spans="1:22" x14ac:dyDescent="0.25">
      <c r="A8" s="25">
        <v>1973</v>
      </c>
      <c r="B8" s="79">
        <v>0.15865433187442862</v>
      </c>
      <c r="C8" s="27">
        <f t="shared" si="7"/>
        <v>4.9999999999999929</v>
      </c>
      <c r="D8" s="29">
        <f t="shared" si="0"/>
        <v>0.15072161528070721</v>
      </c>
      <c r="E8" s="27">
        <v>6</v>
      </c>
      <c r="F8" s="29">
        <f t="shared" si="1"/>
        <v>0.14167831836386477</v>
      </c>
      <c r="G8" s="27">
        <v>0</v>
      </c>
      <c r="H8" s="29">
        <f t="shared" si="8"/>
        <v>0.14167831836386477</v>
      </c>
      <c r="I8" s="27">
        <v>32</v>
      </c>
      <c r="J8" s="28">
        <f t="shared" si="2"/>
        <v>39.275999999999996</v>
      </c>
      <c r="K8" s="29">
        <f t="shared" si="9"/>
        <v>9.6341256487428042E-2</v>
      </c>
      <c r="L8" s="29">
        <f t="shared" si="3"/>
        <v>4.2231783665721886E-3</v>
      </c>
      <c r="M8" s="29">
        <f t="shared" si="4"/>
        <v>0.11972499510313826</v>
      </c>
      <c r="N8" s="27">
        <v>88</v>
      </c>
      <c r="O8" s="27">
        <v>158.6</v>
      </c>
      <c r="P8" s="27">
        <f t="shared" si="5"/>
        <v>6.6430009893292355E-2</v>
      </c>
      <c r="Q8" s="29">
        <f t="shared" si="6"/>
        <v>7.5488647606014039E-4</v>
      </c>
      <c r="R8" s="24"/>
    </row>
    <row r="9" spans="1:22" x14ac:dyDescent="0.25">
      <c r="A9" s="25">
        <v>1974</v>
      </c>
      <c r="B9" s="79">
        <v>0.3317095549159752</v>
      </c>
      <c r="C9" s="27">
        <f t="shared" si="7"/>
        <v>4.9999999999999929</v>
      </c>
      <c r="D9" s="29">
        <f t="shared" si="0"/>
        <v>0.31512407717017649</v>
      </c>
      <c r="E9" s="27">
        <v>6</v>
      </c>
      <c r="F9" s="29">
        <f t="shared" si="1"/>
        <v>0.29621663253996589</v>
      </c>
      <c r="G9" s="27">
        <v>0</v>
      </c>
      <c r="H9" s="29">
        <f t="shared" si="8"/>
        <v>0.29621663253996589</v>
      </c>
      <c r="I9" s="27">
        <v>32</v>
      </c>
      <c r="J9" s="28">
        <f t="shared" si="2"/>
        <v>39.275999999999996</v>
      </c>
      <c r="K9" s="29">
        <f t="shared" si="9"/>
        <v>0.2014273101271768</v>
      </c>
      <c r="L9" s="29">
        <f t="shared" si="3"/>
        <v>8.8296903069447364E-3</v>
      </c>
      <c r="M9" s="29">
        <f t="shared" si="4"/>
        <v>0.2503173053567298</v>
      </c>
      <c r="N9" s="27">
        <v>88</v>
      </c>
      <c r="O9" s="27">
        <v>158.6</v>
      </c>
      <c r="P9" s="27">
        <f t="shared" si="5"/>
        <v>0.13888980372882864</v>
      </c>
      <c r="Q9" s="29">
        <f t="shared" si="6"/>
        <v>1.5782932241912347E-3</v>
      </c>
      <c r="R9" s="24"/>
    </row>
    <row r="10" spans="1:22" x14ac:dyDescent="0.25">
      <c r="A10" s="25">
        <v>1975</v>
      </c>
      <c r="B10" s="79">
        <v>0.26309545119621008</v>
      </c>
      <c r="C10" s="27">
        <f t="shared" si="7"/>
        <v>4.9999999999999929</v>
      </c>
      <c r="D10" s="29">
        <f t="shared" si="0"/>
        <v>0.2499406786363996</v>
      </c>
      <c r="E10" s="27">
        <v>6</v>
      </c>
      <c r="F10" s="29">
        <f t="shared" si="1"/>
        <v>0.23494423791821561</v>
      </c>
      <c r="G10" s="27">
        <v>0</v>
      </c>
      <c r="H10" s="29">
        <f t="shared" si="8"/>
        <v>0.23494423791821561</v>
      </c>
      <c r="I10" s="27">
        <v>32</v>
      </c>
      <c r="J10" s="28">
        <f t="shared" si="2"/>
        <v>39.275999999999996</v>
      </c>
      <c r="K10" s="29">
        <f t="shared" si="9"/>
        <v>0.15976208178438661</v>
      </c>
      <c r="L10" s="29">
        <f t="shared" si="3"/>
        <v>7.0032693384936597E-3</v>
      </c>
      <c r="M10" s="29">
        <f t="shared" si="4"/>
        <v>0.19853918411162599</v>
      </c>
      <c r="N10" s="27">
        <v>88</v>
      </c>
      <c r="O10" s="27">
        <v>158.6</v>
      </c>
      <c r="P10" s="27">
        <f t="shared" si="5"/>
        <v>0.11016045524478618</v>
      </c>
      <c r="Q10" s="29">
        <f t="shared" si="6"/>
        <v>1.2518233550543884E-3</v>
      </c>
      <c r="R10" s="24"/>
    </row>
    <row r="11" spans="1:22" x14ac:dyDescent="0.25">
      <c r="A11" s="19">
        <v>1976</v>
      </c>
      <c r="B11" s="73">
        <v>0.1257756427273532</v>
      </c>
      <c r="C11" s="21">
        <f t="shared" si="7"/>
        <v>4.9999999999999929</v>
      </c>
      <c r="D11" s="23">
        <f t="shared" si="0"/>
        <v>0.11948686059098555</v>
      </c>
      <c r="E11" s="21">
        <v>6</v>
      </c>
      <c r="F11" s="23">
        <f t="shared" si="1"/>
        <v>0.11231764895552641</v>
      </c>
      <c r="G11" s="21">
        <v>0</v>
      </c>
      <c r="H11" s="23">
        <f t="shared" si="8"/>
        <v>0.11231764895552641</v>
      </c>
      <c r="I11" s="21">
        <v>32</v>
      </c>
      <c r="J11" s="22">
        <f t="shared" si="2"/>
        <v>39.275999999999989</v>
      </c>
      <c r="K11" s="23">
        <f t="shared" si="9"/>
        <v>7.6376001289757967E-2</v>
      </c>
      <c r="L11" s="23">
        <f t="shared" si="3"/>
        <v>3.3479890976332257E-3</v>
      </c>
      <c r="M11" s="23">
        <f t="shared" si="4"/>
        <v>9.4913816923353128E-2</v>
      </c>
      <c r="N11" s="21">
        <v>88</v>
      </c>
      <c r="O11" s="21">
        <v>158.6</v>
      </c>
      <c r="P11" s="21">
        <f t="shared" si="5"/>
        <v>5.2663404093663782E-2</v>
      </c>
      <c r="Q11" s="23">
        <f t="shared" si="6"/>
        <v>5.9844777379163385E-4</v>
      </c>
      <c r="R11" s="24"/>
    </row>
    <row r="12" spans="1:22" x14ac:dyDescent="0.25">
      <c r="A12" s="19">
        <v>1977</v>
      </c>
      <c r="B12" s="73">
        <v>0.21847079567985891</v>
      </c>
      <c r="C12" s="21">
        <f t="shared" si="7"/>
        <v>4.9999999999999929</v>
      </c>
      <c r="D12" s="23">
        <f t="shared" si="0"/>
        <v>0.20754725589586598</v>
      </c>
      <c r="E12" s="21">
        <v>6</v>
      </c>
      <c r="F12" s="23">
        <f t="shared" si="1"/>
        <v>0.19509442054211401</v>
      </c>
      <c r="G12" s="21">
        <v>0</v>
      </c>
      <c r="H12" s="23">
        <f t="shared" si="8"/>
        <v>0.19509442054211401</v>
      </c>
      <c r="I12" s="21">
        <v>32</v>
      </c>
      <c r="J12" s="22">
        <f t="shared" si="2"/>
        <v>39.275999999999996</v>
      </c>
      <c r="K12" s="23">
        <f t="shared" si="9"/>
        <v>0.13266420596863754</v>
      </c>
      <c r="L12" s="23">
        <f t="shared" si="3"/>
        <v>5.8154172479402758E-3</v>
      </c>
      <c r="M12" s="23">
        <f t="shared" si="4"/>
        <v>0.16486417127048283</v>
      </c>
      <c r="N12" s="21">
        <v>88</v>
      </c>
      <c r="O12" s="21">
        <v>158.6</v>
      </c>
      <c r="P12" s="21">
        <f t="shared" si="5"/>
        <v>9.147570663179376E-2</v>
      </c>
      <c r="Q12" s="23">
        <f t="shared" si="6"/>
        <v>1.0394966662703837E-3</v>
      </c>
      <c r="R12" s="24"/>
    </row>
    <row r="13" spans="1:22" x14ac:dyDescent="0.25">
      <c r="A13" s="19">
        <v>1978</v>
      </c>
      <c r="B13" s="73">
        <v>0.15505946560210723</v>
      </c>
      <c r="C13" s="21">
        <f t="shared" si="7"/>
        <v>4.9999999999999929</v>
      </c>
      <c r="D13" s="23">
        <f t="shared" si="0"/>
        <v>0.14730649232200188</v>
      </c>
      <c r="E13" s="21">
        <v>6</v>
      </c>
      <c r="F13" s="23">
        <f t="shared" si="1"/>
        <v>0.13846810278268176</v>
      </c>
      <c r="G13" s="21">
        <v>0</v>
      </c>
      <c r="H13" s="23">
        <f t="shared" si="8"/>
        <v>0.13846810278268176</v>
      </c>
      <c r="I13" s="21">
        <v>32</v>
      </c>
      <c r="J13" s="22">
        <f t="shared" si="2"/>
        <v>39.275999999999996</v>
      </c>
      <c r="K13" s="23">
        <f t="shared" si="9"/>
        <v>9.4158309892223596E-2</v>
      </c>
      <c r="L13" s="23">
        <f t="shared" si="3"/>
        <v>4.1274875569193908E-3</v>
      </c>
      <c r="M13" s="23">
        <f t="shared" si="4"/>
        <v>0.11701220849488626</v>
      </c>
      <c r="N13" s="21">
        <v>88</v>
      </c>
      <c r="O13" s="21">
        <v>158.6</v>
      </c>
      <c r="P13" s="21">
        <f t="shared" si="5"/>
        <v>6.4924806731084445E-2</v>
      </c>
      <c r="Q13" s="23">
        <f t="shared" si="6"/>
        <v>7.3778189467141406E-4</v>
      </c>
      <c r="R13" s="24"/>
    </row>
    <row r="14" spans="1:22" x14ac:dyDescent="0.25">
      <c r="A14" s="19">
        <v>1979</v>
      </c>
      <c r="B14" s="73">
        <v>0.16177512998317833</v>
      </c>
      <c r="C14" s="21">
        <f t="shared" si="7"/>
        <v>4.9999999999999929</v>
      </c>
      <c r="D14" s="23">
        <f t="shared" si="0"/>
        <v>0.15368637348401942</v>
      </c>
      <c r="E14" s="21">
        <v>6</v>
      </c>
      <c r="F14" s="23">
        <f t="shared" si="1"/>
        <v>0.14446519107497827</v>
      </c>
      <c r="G14" s="21">
        <v>0</v>
      </c>
      <c r="H14" s="23">
        <f t="shared" si="8"/>
        <v>0.14446519107497827</v>
      </c>
      <c r="I14" s="21">
        <v>32</v>
      </c>
      <c r="J14" s="22">
        <f t="shared" si="2"/>
        <v>39.275999999999996</v>
      </c>
      <c r="K14" s="23">
        <f t="shared" si="9"/>
        <v>9.8236329930985217E-2</v>
      </c>
      <c r="L14" s="23">
        <f t="shared" si="3"/>
        <v>4.3062500791664756E-3</v>
      </c>
      <c r="M14" s="23">
        <f t="shared" si="4"/>
        <v>0.12208003661932999</v>
      </c>
      <c r="N14" s="21">
        <v>88</v>
      </c>
      <c r="O14" s="21">
        <v>158.6</v>
      </c>
      <c r="P14" s="21">
        <f t="shared" si="5"/>
        <v>6.7736716409212111E-2</v>
      </c>
      <c r="Q14" s="23">
        <f t="shared" si="6"/>
        <v>7.6973541374104665E-4</v>
      </c>
      <c r="R14" s="24"/>
    </row>
    <row r="15" spans="1:22" x14ac:dyDescent="0.25">
      <c r="A15" s="19">
        <v>1980</v>
      </c>
      <c r="B15" s="73">
        <v>0.25168684104775541</v>
      </c>
      <c r="C15" s="21">
        <f t="shared" si="7"/>
        <v>4.9999999999999929</v>
      </c>
      <c r="D15" s="23">
        <f t="shared" si="0"/>
        <v>0.23910249899536765</v>
      </c>
      <c r="E15" s="21">
        <v>6</v>
      </c>
      <c r="F15" s="23">
        <f t="shared" si="1"/>
        <v>0.22475634905564559</v>
      </c>
      <c r="G15" s="21">
        <v>0</v>
      </c>
      <c r="H15" s="23">
        <f t="shared" si="8"/>
        <v>0.22475634905564559</v>
      </c>
      <c r="I15" s="21">
        <v>32</v>
      </c>
      <c r="J15" s="22">
        <f t="shared" si="2"/>
        <v>39.275999999999996</v>
      </c>
      <c r="K15" s="23">
        <f t="shared" si="9"/>
        <v>0.15283431735783901</v>
      </c>
      <c r="L15" s="23">
        <f t="shared" si="3"/>
        <v>6.6995865143162307E-3</v>
      </c>
      <c r="M15" s="23">
        <f t="shared" si="4"/>
        <v>0.18992992788760799</v>
      </c>
      <c r="N15" s="21">
        <v>88</v>
      </c>
      <c r="O15" s="21">
        <v>158.6</v>
      </c>
      <c r="P15" s="21">
        <f t="shared" si="5"/>
        <v>0.10538356654545714</v>
      </c>
      <c r="Q15" s="23">
        <f t="shared" si="6"/>
        <v>1.1975405289256493E-3</v>
      </c>
      <c r="R15" s="24"/>
    </row>
    <row r="16" spans="1:22" x14ac:dyDescent="0.25">
      <c r="A16" s="25">
        <v>1981</v>
      </c>
      <c r="B16" s="79">
        <v>0.17996217299955883</v>
      </c>
      <c r="C16" s="27">
        <f t="shared" si="7"/>
        <v>4.9999999999999929</v>
      </c>
      <c r="D16" s="29">
        <f t="shared" si="0"/>
        <v>0.17096406434958089</v>
      </c>
      <c r="E16" s="27">
        <v>6</v>
      </c>
      <c r="F16" s="29">
        <f t="shared" si="1"/>
        <v>0.16070622048860603</v>
      </c>
      <c r="G16" s="27">
        <v>0</v>
      </c>
      <c r="H16" s="29">
        <f t="shared" si="8"/>
        <v>0.16070622048860603</v>
      </c>
      <c r="I16" s="27">
        <v>32</v>
      </c>
      <c r="J16" s="28">
        <f t="shared" si="2"/>
        <v>39.275999999999996</v>
      </c>
      <c r="K16" s="29">
        <f t="shared" si="9"/>
        <v>0.1092802299322521</v>
      </c>
      <c r="L16" s="29">
        <f t="shared" si="3"/>
        <v>4.7903662436055714E-3</v>
      </c>
      <c r="M16" s="29">
        <f t="shared" si="4"/>
        <v>0.13580448782309615</v>
      </c>
      <c r="N16" s="27">
        <v>88</v>
      </c>
      <c r="O16" s="27">
        <v>158.6</v>
      </c>
      <c r="P16" s="27">
        <f t="shared" si="5"/>
        <v>7.5351796522272779E-2</v>
      </c>
      <c r="Q16" s="29">
        <f t="shared" si="6"/>
        <v>8.5627041502582698E-4</v>
      </c>
      <c r="R16" s="24"/>
    </row>
    <row r="17" spans="1:18" x14ac:dyDescent="0.25">
      <c r="A17" s="25">
        <v>1982</v>
      </c>
      <c r="B17" s="79">
        <v>0.28158123562864423</v>
      </c>
      <c r="C17" s="27">
        <f t="shared" si="7"/>
        <v>4.9999999999999929</v>
      </c>
      <c r="D17" s="29">
        <f t="shared" si="0"/>
        <v>0.26750217384721203</v>
      </c>
      <c r="E17" s="27">
        <v>6</v>
      </c>
      <c r="F17" s="29">
        <f t="shared" si="1"/>
        <v>0.25145204341637933</v>
      </c>
      <c r="G17" s="27">
        <v>0</v>
      </c>
      <c r="H17" s="29">
        <f t="shared" si="8"/>
        <v>0.25145204341637933</v>
      </c>
      <c r="I17" s="27">
        <v>32</v>
      </c>
      <c r="J17" s="28">
        <f t="shared" si="2"/>
        <v>39.275999999999989</v>
      </c>
      <c r="K17" s="29">
        <f t="shared" si="9"/>
        <v>0.17098738952313797</v>
      </c>
      <c r="L17" s="29">
        <f t="shared" si="3"/>
        <v>7.4953376229320752E-3</v>
      </c>
      <c r="M17" s="29">
        <f t="shared" si="4"/>
        <v>0.21248907394131286</v>
      </c>
      <c r="N17" s="27">
        <v>88</v>
      </c>
      <c r="O17" s="27">
        <v>158.6</v>
      </c>
      <c r="P17" s="27">
        <f t="shared" si="5"/>
        <v>0.11790062110236779</v>
      </c>
      <c r="Q17" s="29">
        <f t="shared" si="6"/>
        <v>1.3397797852541795E-3</v>
      </c>
      <c r="R17" s="24"/>
    </row>
    <row r="18" spans="1:18" x14ac:dyDescent="0.25">
      <c r="A18" s="25">
        <v>1983</v>
      </c>
      <c r="B18" s="79">
        <v>0.16300039836521382</v>
      </c>
      <c r="C18" s="27">
        <f t="shared" si="7"/>
        <v>4.9999999999999929</v>
      </c>
      <c r="D18" s="29">
        <f t="shared" si="0"/>
        <v>0.15485037844695315</v>
      </c>
      <c r="E18" s="27">
        <v>6</v>
      </c>
      <c r="F18" s="29">
        <f t="shared" si="1"/>
        <v>0.14555935574013595</v>
      </c>
      <c r="G18" s="27">
        <v>0</v>
      </c>
      <c r="H18" s="29">
        <f t="shared" si="8"/>
        <v>0.14555935574013595</v>
      </c>
      <c r="I18" s="27">
        <v>32</v>
      </c>
      <c r="J18" s="28">
        <f t="shared" si="2"/>
        <v>39.275999999999989</v>
      </c>
      <c r="K18" s="29">
        <f t="shared" si="9"/>
        <v>9.8980361903292458E-2</v>
      </c>
      <c r="L18" s="29">
        <f t="shared" si="3"/>
        <v>4.3388651793224093E-3</v>
      </c>
      <c r="M18" s="29">
        <f t="shared" si="4"/>
        <v>0.12300465840120063</v>
      </c>
      <c r="N18" s="27">
        <v>88</v>
      </c>
      <c r="O18" s="27">
        <v>158.6</v>
      </c>
      <c r="P18" s="27">
        <f t="shared" si="5"/>
        <v>6.8249747410502243E-2</v>
      </c>
      <c r="Q18" s="29">
        <f t="shared" si="6"/>
        <v>7.7556531148298001E-4</v>
      </c>
      <c r="R18" s="24"/>
    </row>
    <row r="19" spans="1:18" x14ac:dyDescent="0.25">
      <c r="A19" s="25">
        <v>1984</v>
      </c>
      <c r="B19" s="79">
        <v>0.29210822582935236</v>
      </c>
      <c r="C19" s="27">
        <f t="shared" si="7"/>
        <v>4.9999999999999929</v>
      </c>
      <c r="D19" s="29">
        <f t="shared" si="0"/>
        <v>0.27750281453788478</v>
      </c>
      <c r="E19" s="27">
        <v>6</v>
      </c>
      <c r="F19" s="29">
        <f t="shared" si="1"/>
        <v>0.26085264566561167</v>
      </c>
      <c r="G19" s="27">
        <v>0</v>
      </c>
      <c r="H19" s="29">
        <f t="shared" si="8"/>
        <v>0.26085264566561167</v>
      </c>
      <c r="I19" s="27">
        <v>32</v>
      </c>
      <c r="J19" s="28">
        <f t="shared" si="2"/>
        <v>39.275999999999996</v>
      </c>
      <c r="K19" s="29">
        <f t="shared" si="9"/>
        <v>0.17737979905261592</v>
      </c>
      <c r="L19" s="29">
        <f t="shared" si="3"/>
        <v>7.7755528351831638E-3</v>
      </c>
      <c r="M19" s="29">
        <f t="shared" si="4"/>
        <v>0.2204330351010251</v>
      </c>
      <c r="N19" s="27">
        <v>88</v>
      </c>
      <c r="O19" s="27">
        <v>158.6</v>
      </c>
      <c r="P19" s="27">
        <f t="shared" si="5"/>
        <v>0.12230836752137585</v>
      </c>
      <c r="Q19" s="29">
        <f t="shared" si="6"/>
        <v>1.3898678127429074E-3</v>
      </c>
      <c r="R19" s="24"/>
    </row>
    <row r="20" spans="1:18" x14ac:dyDescent="0.25">
      <c r="A20" s="25">
        <v>1985</v>
      </c>
      <c r="B20" s="79">
        <v>0.25867197175818923</v>
      </c>
      <c r="C20" s="27">
        <f t="shared" si="7"/>
        <v>4.9999999999999929</v>
      </c>
      <c r="D20" s="29">
        <f t="shared" si="0"/>
        <v>0.2457383731702798</v>
      </c>
      <c r="E20" s="27">
        <v>6</v>
      </c>
      <c r="F20" s="29">
        <f t="shared" si="1"/>
        <v>0.23099407078006301</v>
      </c>
      <c r="G20" s="27">
        <v>0</v>
      </c>
      <c r="H20" s="29">
        <f t="shared" si="8"/>
        <v>0.23099407078006301</v>
      </c>
      <c r="I20" s="27">
        <v>32</v>
      </c>
      <c r="J20" s="28">
        <f t="shared" si="2"/>
        <v>39.275999999999996</v>
      </c>
      <c r="K20" s="29">
        <f t="shared" si="9"/>
        <v>0.15707596813044283</v>
      </c>
      <c r="L20" s="29">
        <f t="shared" si="3"/>
        <v>6.8855218906495493E-3</v>
      </c>
      <c r="M20" s="29">
        <f t="shared" si="4"/>
        <v>0.19520110283896938</v>
      </c>
      <c r="N20" s="27">
        <v>88</v>
      </c>
      <c r="O20" s="27">
        <v>158.6</v>
      </c>
      <c r="P20" s="27">
        <f t="shared" si="5"/>
        <v>0.10830830422338782</v>
      </c>
      <c r="Q20" s="29">
        <f t="shared" si="6"/>
        <v>1.2307761843566797E-3</v>
      </c>
      <c r="R20" s="24"/>
    </row>
    <row r="21" spans="1:18" x14ac:dyDescent="0.25">
      <c r="A21" s="19">
        <v>1986</v>
      </c>
      <c r="B21" s="73">
        <v>0.18187520562813825</v>
      </c>
      <c r="C21" s="21">
        <f t="shared" si="7"/>
        <v>4.9999999999999929</v>
      </c>
      <c r="D21" s="23">
        <f t="shared" si="0"/>
        <v>0.17278144534673134</v>
      </c>
      <c r="E21" s="21">
        <v>6</v>
      </c>
      <c r="F21" s="23">
        <f t="shared" si="1"/>
        <v>0.16241455862592746</v>
      </c>
      <c r="G21" s="21">
        <v>0</v>
      </c>
      <c r="H21" s="23">
        <f t="shared" si="8"/>
        <v>0.16241455862592746</v>
      </c>
      <c r="I21" s="21">
        <v>32</v>
      </c>
      <c r="J21" s="22">
        <f t="shared" si="2"/>
        <v>39.275999999999996</v>
      </c>
      <c r="K21" s="23">
        <f t="shared" si="9"/>
        <v>0.11044189986563067</v>
      </c>
      <c r="L21" s="23">
        <f t="shared" si="3"/>
        <v>4.8412887612331252E-3</v>
      </c>
      <c r="M21" s="23">
        <f t="shared" si="4"/>
        <v>0.13724811573657847</v>
      </c>
      <c r="N21" s="21">
        <v>88</v>
      </c>
      <c r="O21" s="21">
        <v>158.6</v>
      </c>
      <c r="P21" s="21">
        <f t="shared" si="5"/>
        <v>7.6152800660901049E-2</v>
      </c>
      <c r="Q21" s="23">
        <f t="shared" si="6"/>
        <v>8.6537273478296645E-4</v>
      </c>
      <c r="R21" s="24"/>
    </row>
    <row r="22" spans="1:18" x14ac:dyDescent="0.25">
      <c r="A22" s="19">
        <v>1987</v>
      </c>
      <c r="B22" s="73">
        <v>0.28089447388447625</v>
      </c>
      <c r="C22" s="21">
        <f t="shared" si="7"/>
        <v>4.9999999999999929</v>
      </c>
      <c r="D22" s="23">
        <f t="shared" si="0"/>
        <v>0.26684975019025248</v>
      </c>
      <c r="E22" s="21">
        <v>6</v>
      </c>
      <c r="F22" s="23">
        <f t="shared" si="1"/>
        <v>0.25083876517883735</v>
      </c>
      <c r="G22" s="21">
        <v>0</v>
      </c>
      <c r="H22" s="23">
        <f t="shared" si="8"/>
        <v>0.25083876517883735</v>
      </c>
      <c r="I22" s="21">
        <v>32</v>
      </c>
      <c r="J22" s="22">
        <f t="shared" si="2"/>
        <v>39.275999999999989</v>
      </c>
      <c r="K22" s="23">
        <f t="shared" si="9"/>
        <v>0.17057036032160938</v>
      </c>
      <c r="L22" s="23">
        <f t="shared" si="3"/>
        <v>7.4770568908102747E-3</v>
      </c>
      <c r="M22" s="23">
        <f t="shared" si="4"/>
        <v>0.21197082432602588</v>
      </c>
      <c r="N22" s="21">
        <v>88</v>
      </c>
      <c r="O22" s="21">
        <v>158.6</v>
      </c>
      <c r="P22" s="21">
        <f t="shared" si="5"/>
        <v>0.1176130677218807</v>
      </c>
      <c r="Q22" s="23">
        <f t="shared" si="6"/>
        <v>1.3365121332031898E-3</v>
      </c>
      <c r="R22" s="24"/>
    </row>
    <row r="23" spans="1:18" x14ac:dyDescent="0.25">
      <c r="A23" s="19">
        <v>1988</v>
      </c>
      <c r="B23" s="73">
        <v>0.21446881433174586</v>
      </c>
      <c r="C23" s="21">
        <f t="shared" si="7"/>
        <v>4.9999999999999929</v>
      </c>
      <c r="D23" s="23">
        <f t="shared" si="0"/>
        <v>0.20374537361515857</v>
      </c>
      <c r="E23" s="21">
        <v>6</v>
      </c>
      <c r="F23" s="23">
        <f t="shared" si="1"/>
        <v>0.19152065119824907</v>
      </c>
      <c r="G23" s="21">
        <v>0</v>
      </c>
      <c r="H23" s="23">
        <f t="shared" si="8"/>
        <v>0.19152065119824907</v>
      </c>
      <c r="I23" s="21">
        <v>32</v>
      </c>
      <c r="J23" s="22">
        <f t="shared" si="2"/>
        <v>39.275999999999989</v>
      </c>
      <c r="K23" s="23">
        <f t="shared" si="9"/>
        <v>0.13023404281480938</v>
      </c>
      <c r="L23" s="23">
        <f t="shared" si="3"/>
        <v>5.7088895480464389E-3</v>
      </c>
      <c r="M23" s="23">
        <f t="shared" si="4"/>
        <v>0.16184416424234252</v>
      </c>
      <c r="N23" s="21">
        <v>88</v>
      </c>
      <c r="O23" s="21">
        <v>158.6</v>
      </c>
      <c r="P23" s="21">
        <f t="shared" si="5"/>
        <v>8.9800040689319932E-2</v>
      </c>
      <c r="Q23" s="23">
        <f t="shared" si="6"/>
        <v>1.0204550078331811E-3</v>
      </c>
      <c r="R23" s="24"/>
    </row>
    <row r="24" spans="1:18" x14ac:dyDescent="0.25">
      <c r="A24" s="19">
        <v>1989</v>
      </c>
      <c r="B24" s="73">
        <v>0.17641189366293766</v>
      </c>
      <c r="C24" s="21">
        <f t="shared" si="7"/>
        <v>4.9999999999999929</v>
      </c>
      <c r="D24" s="23">
        <f t="shared" si="0"/>
        <v>0.1675912989797908</v>
      </c>
      <c r="E24" s="21">
        <v>6</v>
      </c>
      <c r="F24" s="23">
        <f t="shared" si="1"/>
        <v>0.15753582104100336</v>
      </c>
      <c r="G24" s="21">
        <v>0</v>
      </c>
      <c r="H24" s="23">
        <f t="shared" si="8"/>
        <v>0.15753582104100336</v>
      </c>
      <c r="I24" s="21">
        <v>32</v>
      </c>
      <c r="J24" s="22">
        <f t="shared" si="2"/>
        <v>39.275999999999989</v>
      </c>
      <c r="K24" s="23">
        <f t="shared" si="9"/>
        <v>0.10712435830788228</v>
      </c>
      <c r="L24" s="23">
        <f t="shared" si="3"/>
        <v>4.6958622819893601E-3</v>
      </c>
      <c r="M24" s="23">
        <f t="shared" si="4"/>
        <v>0.13312534776325735</v>
      </c>
      <c r="N24" s="21">
        <v>88</v>
      </c>
      <c r="O24" s="21">
        <v>158.6</v>
      </c>
      <c r="P24" s="21">
        <f t="shared" si="5"/>
        <v>7.3865262315048211E-2</v>
      </c>
      <c r="Q24" s="23">
        <f t="shared" si="6"/>
        <v>8.3937798085282061E-4</v>
      </c>
      <c r="R24" s="24"/>
    </row>
    <row r="25" spans="1:18" x14ac:dyDescent="0.25">
      <c r="A25" s="19">
        <v>1990</v>
      </c>
      <c r="B25" s="73">
        <v>0.25799440832202886</v>
      </c>
      <c r="C25" s="21">
        <f t="shared" si="7"/>
        <v>4.9999999999999929</v>
      </c>
      <c r="D25" s="23">
        <f t="shared" si="0"/>
        <v>0.24509468790592742</v>
      </c>
      <c r="E25" s="21">
        <v>6</v>
      </c>
      <c r="F25" s="23">
        <f t="shared" si="1"/>
        <v>0.23038900663157177</v>
      </c>
      <c r="G25" s="21">
        <v>0</v>
      </c>
      <c r="H25" s="23">
        <f t="shared" si="8"/>
        <v>0.23038900663157177</v>
      </c>
      <c r="I25" s="21">
        <v>32</v>
      </c>
      <c r="J25" s="22">
        <f t="shared" si="2"/>
        <v>39.275999999999996</v>
      </c>
      <c r="K25" s="23">
        <f t="shared" si="9"/>
        <v>0.1566645245094688</v>
      </c>
      <c r="L25" s="23">
        <f t="shared" si="3"/>
        <v>6.8674860058945226E-3</v>
      </c>
      <c r="M25" s="23">
        <f t="shared" si="4"/>
        <v>0.19468979452410676</v>
      </c>
      <c r="N25" s="21">
        <v>88</v>
      </c>
      <c r="O25" s="21">
        <v>158.6</v>
      </c>
      <c r="P25" s="21">
        <f t="shared" si="5"/>
        <v>0.10802460225801637</v>
      </c>
      <c r="Q25" s="23">
        <f t="shared" si="6"/>
        <v>1.2275522983865497E-3</v>
      </c>
      <c r="R25" s="24"/>
    </row>
    <row r="26" spans="1:18" x14ac:dyDescent="0.25">
      <c r="A26" s="25">
        <v>1991</v>
      </c>
      <c r="B26" s="79">
        <v>0.2120608262912799</v>
      </c>
      <c r="C26" s="27">
        <f t="shared" si="7"/>
        <v>4.9999999999999929</v>
      </c>
      <c r="D26" s="29">
        <f t="shared" si="0"/>
        <v>0.2014577849767159</v>
      </c>
      <c r="E26" s="27">
        <v>6</v>
      </c>
      <c r="F26" s="29">
        <f t="shared" si="1"/>
        <v>0.18937031787811295</v>
      </c>
      <c r="G26" s="27">
        <v>0</v>
      </c>
      <c r="H26" s="29">
        <f t="shared" si="8"/>
        <v>0.18937031787811295</v>
      </c>
      <c r="I26" s="27">
        <v>32</v>
      </c>
      <c r="J26" s="28">
        <f t="shared" si="2"/>
        <v>39.275999999999996</v>
      </c>
      <c r="K26" s="29">
        <f t="shared" si="9"/>
        <v>0.1287718161571168</v>
      </c>
      <c r="L26" s="29">
        <f t="shared" si="3"/>
        <v>5.6447919411338875E-3</v>
      </c>
      <c r="M26" s="29">
        <f t="shared" si="4"/>
        <v>0.16002702913517514</v>
      </c>
      <c r="N26" s="27">
        <v>88</v>
      </c>
      <c r="O26" s="27">
        <v>158.6</v>
      </c>
      <c r="P26" s="27">
        <f t="shared" si="5"/>
        <v>8.8791794223804621E-2</v>
      </c>
      <c r="Q26" s="29">
        <f t="shared" si="6"/>
        <v>1.0089976616341435E-3</v>
      </c>
      <c r="R26" s="24"/>
    </row>
    <row r="27" spans="1:18" x14ac:dyDescent="0.25">
      <c r="A27" s="25">
        <v>1992</v>
      </c>
      <c r="B27" s="79">
        <v>0.2723617290422527</v>
      </c>
      <c r="C27" s="27">
        <f t="shared" si="7"/>
        <v>4.9999999999999929</v>
      </c>
      <c r="D27" s="29">
        <f t="shared" si="0"/>
        <v>0.2587436425901401</v>
      </c>
      <c r="E27" s="27">
        <v>6</v>
      </c>
      <c r="F27" s="29">
        <f t="shared" si="1"/>
        <v>0.2432190240347317</v>
      </c>
      <c r="G27" s="27">
        <v>0</v>
      </c>
      <c r="H27" s="29">
        <f t="shared" si="8"/>
        <v>0.2432190240347317</v>
      </c>
      <c r="I27" s="27">
        <v>32</v>
      </c>
      <c r="J27" s="28">
        <f t="shared" si="2"/>
        <v>39.275999999999989</v>
      </c>
      <c r="K27" s="29">
        <f t="shared" si="9"/>
        <v>0.16538893634361757</v>
      </c>
      <c r="L27" s="29">
        <f t="shared" si="3"/>
        <v>7.2499259767065238E-3</v>
      </c>
      <c r="M27" s="29">
        <f t="shared" si="4"/>
        <v>0.20553177647664159</v>
      </c>
      <c r="N27" s="27">
        <v>88</v>
      </c>
      <c r="O27" s="27">
        <v>158.6</v>
      </c>
      <c r="P27" s="27">
        <f t="shared" si="5"/>
        <v>0.11404032994920846</v>
      </c>
      <c r="Q27" s="29">
        <f t="shared" si="6"/>
        <v>1.2959128403319143E-3</v>
      </c>
      <c r="R27" s="24"/>
    </row>
    <row r="28" spans="1:18" x14ac:dyDescent="0.25">
      <c r="A28" s="25">
        <v>1993</v>
      </c>
      <c r="B28" s="79">
        <v>0.31881415312332845</v>
      </c>
      <c r="C28" s="27">
        <f t="shared" si="7"/>
        <v>4.9999999999999929</v>
      </c>
      <c r="D28" s="29">
        <f t="shared" si="0"/>
        <v>0.30287344546716205</v>
      </c>
      <c r="E28" s="27">
        <v>6</v>
      </c>
      <c r="F28" s="29">
        <f t="shared" si="1"/>
        <v>0.28470103873913233</v>
      </c>
      <c r="G28" s="27">
        <v>0</v>
      </c>
      <c r="H28" s="29">
        <f t="shared" si="8"/>
        <v>0.28470103873913233</v>
      </c>
      <c r="I28" s="27">
        <v>32</v>
      </c>
      <c r="J28" s="28">
        <f t="shared" si="2"/>
        <v>39.275999999999989</v>
      </c>
      <c r="K28" s="29">
        <f t="shared" si="9"/>
        <v>0.19359670634261</v>
      </c>
      <c r="L28" s="29">
        <f t="shared" si="3"/>
        <v>8.4864309629637258E-3</v>
      </c>
      <c r="M28" s="29">
        <f t="shared" si="4"/>
        <v>0.24058607458454015</v>
      </c>
      <c r="N28" s="27">
        <v>88</v>
      </c>
      <c r="O28" s="27">
        <v>158.6</v>
      </c>
      <c r="P28" s="27">
        <f t="shared" si="5"/>
        <v>0.13349038186279655</v>
      </c>
      <c r="Q28" s="29">
        <f t="shared" si="6"/>
        <v>1.516936157531779E-3</v>
      </c>
      <c r="R28" s="24"/>
    </row>
    <row r="29" spans="1:18" x14ac:dyDescent="0.25">
      <c r="A29" s="25">
        <v>1994</v>
      </c>
      <c r="B29" s="79">
        <v>0.34000065508400451</v>
      </c>
      <c r="C29" s="27">
        <f t="shared" si="7"/>
        <v>4.9999999999999929</v>
      </c>
      <c r="D29" s="29">
        <f t="shared" si="0"/>
        <v>0.32300062232980431</v>
      </c>
      <c r="E29" s="27">
        <v>6</v>
      </c>
      <c r="F29" s="29">
        <f t="shared" si="1"/>
        <v>0.30362058499001604</v>
      </c>
      <c r="G29" s="27">
        <v>0</v>
      </c>
      <c r="H29" s="29">
        <f t="shared" si="8"/>
        <v>0.30362058499001604</v>
      </c>
      <c r="I29" s="27">
        <v>32</v>
      </c>
      <c r="J29" s="28">
        <f t="shared" si="2"/>
        <v>39.275999999999996</v>
      </c>
      <c r="K29" s="29">
        <f t="shared" si="9"/>
        <v>0.20646199779321089</v>
      </c>
      <c r="L29" s="29">
        <f t="shared" si="3"/>
        <v>9.05038894435993E-3</v>
      </c>
      <c r="M29" s="29">
        <f t="shared" si="4"/>
        <v>0.2565740013781318</v>
      </c>
      <c r="N29" s="27">
        <v>88</v>
      </c>
      <c r="O29" s="27">
        <v>158.6</v>
      </c>
      <c r="P29" s="27">
        <f t="shared" si="5"/>
        <v>0.14236136268143504</v>
      </c>
      <c r="Q29" s="29">
        <f t="shared" si="6"/>
        <v>1.61774275774358E-3</v>
      </c>
      <c r="R29" s="24"/>
    </row>
    <row r="30" spans="1:18" x14ac:dyDescent="0.25">
      <c r="A30" s="25">
        <v>1995</v>
      </c>
      <c r="B30" s="79">
        <v>0.29009284655020545</v>
      </c>
      <c r="C30" s="27">
        <f t="shared" si="7"/>
        <v>4.9999999999999929</v>
      </c>
      <c r="D30" s="29">
        <f t="shared" si="0"/>
        <v>0.2755882042226952</v>
      </c>
      <c r="E30" s="27">
        <v>6</v>
      </c>
      <c r="F30" s="29">
        <f t="shared" si="1"/>
        <v>0.2590529119693335</v>
      </c>
      <c r="G30" s="27">
        <v>0</v>
      </c>
      <c r="H30" s="29">
        <f t="shared" si="8"/>
        <v>0.2590529119693335</v>
      </c>
      <c r="I30" s="27">
        <v>32</v>
      </c>
      <c r="J30" s="28">
        <f t="shared" si="2"/>
        <v>39.275999999999989</v>
      </c>
      <c r="K30" s="29">
        <f t="shared" si="9"/>
        <v>0.17615598013914679</v>
      </c>
      <c r="L30" s="29">
        <f t="shared" si="3"/>
        <v>7.7219059787023252E-3</v>
      </c>
      <c r="M30" s="29">
        <f t="shared" si="4"/>
        <v>0.21891217354322157</v>
      </c>
      <c r="N30" s="27">
        <v>88</v>
      </c>
      <c r="O30" s="27">
        <v>158.6</v>
      </c>
      <c r="P30" s="27">
        <f t="shared" si="5"/>
        <v>0.12146450991048865</v>
      </c>
      <c r="Q30" s="29">
        <f t="shared" si="6"/>
        <v>1.3802785217100983E-3</v>
      </c>
      <c r="R30" s="24"/>
    </row>
    <row r="31" spans="1:18" x14ac:dyDescent="0.25">
      <c r="A31" s="19">
        <v>1996</v>
      </c>
      <c r="B31" s="73">
        <v>0.21932261653832513</v>
      </c>
      <c r="C31" s="21">
        <f t="shared" si="7"/>
        <v>4.9999999999999929</v>
      </c>
      <c r="D31" s="23">
        <f t="shared" si="0"/>
        <v>0.20835648571140888</v>
      </c>
      <c r="E31" s="21">
        <v>6</v>
      </c>
      <c r="F31" s="23">
        <f t="shared" si="1"/>
        <v>0.19585509656872435</v>
      </c>
      <c r="G31" s="21">
        <v>0</v>
      </c>
      <c r="H31" s="23">
        <f t="shared" si="8"/>
        <v>0.19585509656872435</v>
      </c>
      <c r="I31" s="21">
        <v>32</v>
      </c>
      <c r="J31" s="22">
        <f t="shared" si="2"/>
        <v>39.275999999999996</v>
      </c>
      <c r="K31" s="23">
        <f t="shared" si="9"/>
        <v>0.13318146566673256</v>
      </c>
      <c r="L31" s="23">
        <f t="shared" si="3"/>
        <v>5.8380916456649886E-3</v>
      </c>
      <c r="M31" s="23">
        <f t="shared" si="4"/>
        <v>0.16550697910877959</v>
      </c>
      <c r="N31" s="21">
        <v>88</v>
      </c>
      <c r="O31" s="21">
        <v>158.6</v>
      </c>
      <c r="P31" s="21">
        <f t="shared" si="5"/>
        <v>9.1832371762752857E-2</v>
      </c>
      <c r="Q31" s="23">
        <f t="shared" si="6"/>
        <v>1.0435496791221916E-3</v>
      </c>
      <c r="R31" s="24"/>
    </row>
    <row r="32" spans="1:18" x14ac:dyDescent="0.25">
      <c r="A32" s="19">
        <v>1997</v>
      </c>
      <c r="B32" s="73">
        <v>0.28765050893743793</v>
      </c>
      <c r="C32" s="21">
        <f t="shared" si="7"/>
        <v>4.9999999999999929</v>
      </c>
      <c r="D32" s="23">
        <f t="shared" si="0"/>
        <v>0.27326798349056608</v>
      </c>
      <c r="E32" s="21">
        <v>6</v>
      </c>
      <c r="F32" s="23">
        <f t="shared" si="1"/>
        <v>0.25687190448113212</v>
      </c>
      <c r="G32" s="21">
        <v>0</v>
      </c>
      <c r="H32" s="23">
        <f t="shared" si="8"/>
        <v>0.25687190448113212</v>
      </c>
      <c r="I32" s="21">
        <v>32</v>
      </c>
      <c r="J32" s="22">
        <f t="shared" si="2"/>
        <v>39.275999999999989</v>
      </c>
      <c r="K32" s="23">
        <f t="shared" si="9"/>
        <v>0.17467289504716985</v>
      </c>
      <c r="L32" s="23">
        <f t="shared" si="3"/>
        <v>7.65689402946498E-3</v>
      </c>
      <c r="M32" s="23">
        <f t="shared" si="4"/>
        <v>0.21706911728831743</v>
      </c>
      <c r="N32" s="21">
        <v>88</v>
      </c>
      <c r="O32" s="21">
        <v>158.6</v>
      </c>
      <c r="P32" s="21">
        <f t="shared" si="5"/>
        <v>0.12044188096703616</v>
      </c>
      <c r="Q32" s="23">
        <f t="shared" si="6"/>
        <v>1.3686577382617745E-3</v>
      </c>
      <c r="R32" s="24"/>
    </row>
    <row r="33" spans="1:18" x14ac:dyDescent="0.25">
      <c r="A33" s="19">
        <v>1998</v>
      </c>
      <c r="B33" s="73">
        <v>0.24474647817682765</v>
      </c>
      <c r="C33" s="21">
        <f t="shared" si="7"/>
        <v>4.9999999999999929</v>
      </c>
      <c r="D33" s="23">
        <f t="shared" si="0"/>
        <v>0.2325091542679863</v>
      </c>
      <c r="E33" s="21">
        <v>6</v>
      </c>
      <c r="F33" s="23">
        <f t="shared" si="1"/>
        <v>0.2185586050119071</v>
      </c>
      <c r="G33" s="21">
        <v>0</v>
      </c>
      <c r="H33" s="23">
        <f t="shared" si="8"/>
        <v>0.2185586050119071</v>
      </c>
      <c r="I33" s="21">
        <v>32</v>
      </c>
      <c r="J33" s="22">
        <f t="shared" si="2"/>
        <v>39.275999999999996</v>
      </c>
      <c r="K33" s="23">
        <f t="shared" si="9"/>
        <v>0.14861985140809683</v>
      </c>
      <c r="L33" s="23">
        <f t="shared" si="3"/>
        <v>6.5148428014508196E-3</v>
      </c>
      <c r="M33" s="23">
        <f t="shared" si="4"/>
        <v>0.18469253599973001</v>
      </c>
      <c r="N33" s="21">
        <v>88</v>
      </c>
      <c r="O33" s="21">
        <v>158.6</v>
      </c>
      <c r="P33" s="21">
        <f t="shared" si="5"/>
        <v>0.10247757356857655</v>
      </c>
      <c r="Q33" s="23">
        <f t="shared" si="6"/>
        <v>1.1645178814610972E-3</v>
      </c>
      <c r="R33" s="24"/>
    </row>
    <row r="34" spans="1:18" x14ac:dyDescent="0.25">
      <c r="A34" s="19">
        <v>1999</v>
      </c>
      <c r="B34" s="73">
        <v>0.27829902557971659</v>
      </c>
      <c r="C34" s="21">
        <f t="shared" si="7"/>
        <v>4.9999999999999929</v>
      </c>
      <c r="D34" s="23">
        <f t="shared" si="0"/>
        <v>0.2643840743007308</v>
      </c>
      <c r="E34" s="21">
        <v>6</v>
      </c>
      <c r="F34" s="23">
        <f t="shared" si="1"/>
        <v>0.24852102984268695</v>
      </c>
      <c r="G34" s="21">
        <v>0</v>
      </c>
      <c r="H34" s="23">
        <f t="shared" si="8"/>
        <v>0.24852102984268695</v>
      </c>
      <c r="I34" s="21">
        <v>32</v>
      </c>
      <c r="J34" s="22">
        <f t="shared" si="2"/>
        <v>39.275999999999989</v>
      </c>
      <c r="K34" s="23">
        <f t="shared" si="9"/>
        <v>0.16899430029302714</v>
      </c>
      <c r="L34" s="23">
        <f t="shared" si="3"/>
        <v>7.4079693279135187E-3</v>
      </c>
      <c r="M34" s="23">
        <f t="shared" si="4"/>
        <v>0.2100122264616843</v>
      </c>
      <c r="N34" s="21">
        <v>88</v>
      </c>
      <c r="O34" s="21">
        <v>158.6</v>
      </c>
      <c r="P34" s="21">
        <f t="shared" si="5"/>
        <v>0.11652632994090932</v>
      </c>
      <c r="Q34" s="23">
        <f t="shared" si="6"/>
        <v>1.3241628402376059E-3</v>
      </c>
      <c r="R34" s="24"/>
    </row>
    <row r="35" spans="1:18" x14ac:dyDescent="0.25">
      <c r="A35" s="19">
        <v>2000</v>
      </c>
      <c r="B35" s="73">
        <v>0.27388463596066642</v>
      </c>
      <c r="C35" s="21">
        <f t="shared" si="7"/>
        <v>4.9999999999999929</v>
      </c>
      <c r="D35" s="23">
        <f t="shared" si="0"/>
        <v>0.26019040416263312</v>
      </c>
      <c r="E35" s="21">
        <v>6</v>
      </c>
      <c r="F35" s="23">
        <f t="shared" si="1"/>
        <v>0.24457897991287514</v>
      </c>
      <c r="G35" s="21">
        <v>0</v>
      </c>
      <c r="H35" s="23">
        <f t="shared" si="8"/>
        <v>0.24457897991287514</v>
      </c>
      <c r="I35" s="21">
        <v>32</v>
      </c>
      <c r="J35" s="22">
        <f t="shared" si="2"/>
        <v>39.275999999999989</v>
      </c>
      <c r="K35" s="23">
        <f t="shared" si="9"/>
        <v>0.1663137063407551</v>
      </c>
      <c r="L35" s="23">
        <f t="shared" si="3"/>
        <v>7.2904638395947441E-3</v>
      </c>
      <c r="M35" s="23">
        <f t="shared" si="4"/>
        <v>0.20668100462059119</v>
      </c>
      <c r="N35" s="21">
        <v>88</v>
      </c>
      <c r="O35" s="21">
        <v>158.6</v>
      </c>
      <c r="P35" s="21">
        <f t="shared" si="5"/>
        <v>0.11467798490928138</v>
      </c>
      <c r="Q35" s="23">
        <f t="shared" si="6"/>
        <v>1.303158919423652E-3</v>
      </c>
      <c r="R35" s="24"/>
    </row>
    <row r="36" spans="1:18" x14ac:dyDescent="0.25">
      <c r="A36" s="25">
        <v>2001</v>
      </c>
      <c r="B36" s="79">
        <v>0.26417995473029943</v>
      </c>
      <c r="C36" s="27">
        <f t="shared" si="7"/>
        <v>4.9999999999999929</v>
      </c>
      <c r="D36" s="29">
        <f t="shared" si="0"/>
        <v>0.25097095699378447</v>
      </c>
      <c r="E36" s="27">
        <v>6</v>
      </c>
      <c r="F36" s="29">
        <f t="shared" si="1"/>
        <v>0.23591269957415739</v>
      </c>
      <c r="G36" s="27">
        <v>0</v>
      </c>
      <c r="H36" s="29">
        <f t="shared" si="8"/>
        <v>0.23591269957415739</v>
      </c>
      <c r="I36" s="27">
        <v>32</v>
      </c>
      <c r="J36" s="28">
        <f t="shared" si="2"/>
        <v>39.275999999999996</v>
      </c>
      <c r="K36" s="29">
        <f t="shared" si="9"/>
        <v>0.16042063571042703</v>
      </c>
      <c r="L36" s="29">
        <f t="shared" si="3"/>
        <v>7.0321374557995413E-3</v>
      </c>
      <c r="M36" s="29">
        <f t="shared" si="4"/>
        <v>0.19935758080318908</v>
      </c>
      <c r="N36" s="27">
        <v>88</v>
      </c>
      <c r="O36" s="27">
        <v>158.6</v>
      </c>
      <c r="P36" s="27">
        <f t="shared" si="5"/>
        <v>0.11061454672560303</v>
      </c>
      <c r="Q36" s="29">
        <f t="shared" si="6"/>
        <v>1.2569834855182163E-3</v>
      </c>
      <c r="R36" s="24"/>
    </row>
    <row r="37" spans="1:18" x14ac:dyDescent="0.25">
      <c r="A37" s="25">
        <v>2002</v>
      </c>
      <c r="B37" s="79">
        <v>3.2854566818140869E-2</v>
      </c>
      <c r="C37" s="27">
        <f t="shared" si="7"/>
        <v>4.9999999999999929</v>
      </c>
      <c r="D37" s="29">
        <f t="shared" si="0"/>
        <v>3.1211838477233828E-2</v>
      </c>
      <c r="E37" s="27">
        <v>6</v>
      </c>
      <c r="F37" s="29">
        <f t="shared" si="1"/>
        <v>2.9339128168599796E-2</v>
      </c>
      <c r="G37" s="27">
        <v>0</v>
      </c>
      <c r="H37" s="29">
        <f t="shared" si="8"/>
        <v>2.9339128168599796E-2</v>
      </c>
      <c r="I37" s="27">
        <v>32</v>
      </c>
      <c r="J37" s="28">
        <f t="shared" si="2"/>
        <v>39.27600000000001</v>
      </c>
      <c r="K37" s="29">
        <f t="shared" si="9"/>
        <v>1.9950607154647859E-2</v>
      </c>
      <c r="L37" s="29">
        <f t="shared" si="3"/>
        <v>8.7454716294346779E-4</v>
      </c>
      <c r="M37" s="29">
        <f t="shared" si="4"/>
        <v>2.4792974795865841E-2</v>
      </c>
      <c r="N37" s="27">
        <v>88</v>
      </c>
      <c r="O37" s="27">
        <v>158.6</v>
      </c>
      <c r="P37" s="27">
        <f t="shared" si="5"/>
        <v>1.3756505561388362E-2</v>
      </c>
      <c r="Q37" s="29">
        <f t="shared" si="6"/>
        <v>1.5632392683395866E-4</v>
      </c>
      <c r="R37" s="24"/>
    </row>
    <row r="38" spans="1:18" x14ac:dyDescent="0.25">
      <c r="A38" s="25">
        <v>2003</v>
      </c>
      <c r="B38" s="79">
        <v>0.18632834816196861</v>
      </c>
      <c r="C38" s="27">
        <f t="shared" si="7"/>
        <v>4.9999999999999929</v>
      </c>
      <c r="D38" s="29">
        <f t="shared" si="0"/>
        <v>0.1770119307538702</v>
      </c>
      <c r="E38" s="27">
        <v>6</v>
      </c>
      <c r="F38" s="29">
        <f t="shared" si="1"/>
        <v>0.16639121490863798</v>
      </c>
      <c r="G38" s="27">
        <v>0</v>
      </c>
      <c r="H38" s="29">
        <f t="shared" si="8"/>
        <v>0.16639121490863798</v>
      </c>
      <c r="I38" s="27">
        <v>32</v>
      </c>
      <c r="J38" s="28">
        <f t="shared" si="2"/>
        <v>39.275999999999989</v>
      </c>
      <c r="K38" s="29">
        <f t="shared" si="9"/>
        <v>0.11314602613787383</v>
      </c>
      <c r="L38" s="29">
        <f t="shared" si="3"/>
        <v>4.9598258033040589E-3</v>
      </c>
      <c r="M38" s="29">
        <f t="shared" ref="M38:M43" si="10">+L38*28.3495</f>
        <v>0.14060858161076842</v>
      </c>
      <c r="N38" s="27">
        <v>88</v>
      </c>
      <c r="O38" s="27">
        <v>158.6</v>
      </c>
      <c r="P38" s="27">
        <f t="shared" si="5"/>
        <v>7.8017371889959775E-2</v>
      </c>
      <c r="Q38" s="29">
        <f t="shared" si="6"/>
        <v>8.8656104420408843E-4</v>
      </c>
      <c r="R38" s="24"/>
    </row>
    <row r="39" spans="1:18" x14ac:dyDescent="0.25">
      <c r="A39" s="25">
        <v>2004</v>
      </c>
      <c r="B39" s="79">
        <v>0.13593705222457172</v>
      </c>
      <c r="C39" s="27">
        <f t="shared" si="7"/>
        <v>4.9999999999999929</v>
      </c>
      <c r="D39" s="29">
        <f t="shared" si="0"/>
        <v>0.12914019961334314</v>
      </c>
      <c r="E39" s="27">
        <v>6</v>
      </c>
      <c r="F39" s="29">
        <f t="shared" si="1"/>
        <v>0.12139178763654254</v>
      </c>
      <c r="G39" s="27">
        <v>0</v>
      </c>
      <c r="H39" s="29">
        <f t="shared" si="8"/>
        <v>0.12139178763654254</v>
      </c>
      <c r="I39" s="27">
        <v>32</v>
      </c>
      <c r="J39" s="28">
        <f t="shared" si="2"/>
        <v>39.27600000000001</v>
      </c>
      <c r="K39" s="29">
        <f t="shared" si="9"/>
        <v>8.2546415592848921E-2</v>
      </c>
      <c r="L39" s="29">
        <f t="shared" si="3"/>
        <v>3.6184730122892678E-3</v>
      </c>
      <c r="M39" s="29">
        <f t="shared" si="10"/>
        <v>0.1025819006618946</v>
      </c>
      <c r="N39" s="27">
        <v>88</v>
      </c>
      <c r="O39" s="27">
        <v>158.6</v>
      </c>
      <c r="P39" s="27">
        <f t="shared" si="5"/>
        <v>5.6918078551366491E-2</v>
      </c>
      <c r="Q39" s="29">
        <f t="shared" si="6"/>
        <v>6.4679634717461918E-4</v>
      </c>
      <c r="R39" s="24"/>
    </row>
    <row r="40" spans="1:18" x14ac:dyDescent="0.25">
      <c r="A40" s="25">
        <v>2005</v>
      </c>
      <c r="B40" s="79">
        <v>0.15736606637042858</v>
      </c>
      <c r="C40" s="27">
        <f t="shared" si="7"/>
        <v>4.9999999999999929</v>
      </c>
      <c r="D40" s="29">
        <f t="shared" si="0"/>
        <v>0.14949776305190715</v>
      </c>
      <c r="E40" s="27">
        <v>6</v>
      </c>
      <c r="F40" s="29">
        <f t="shared" si="1"/>
        <v>0.14052789726879272</v>
      </c>
      <c r="G40" s="27">
        <v>0</v>
      </c>
      <c r="H40" s="29">
        <f t="shared" si="8"/>
        <v>0.14052789726879272</v>
      </c>
      <c r="I40" s="27">
        <v>32</v>
      </c>
      <c r="J40" s="28">
        <f t="shared" si="2"/>
        <v>39.275999999999989</v>
      </c>
      <c r="K40" s="29">
        <f t="shared" si="9"/>
        <v>9.5558970142779059E-2</v>
      </c>
      <c r="L40" s="29">
        <f t="shared" si="3"/>
        <v>4.1888863624231915E-3</v>
      </c>
      <c r="M40" s="29">
        <f t="shared" si="10"/>
        <v>0.11875283393151627</v>
      </c>
      <c r="N40" s="27">
        <v>88</v>
      </c>
      <c r="O40" s="27">
        <v>158.6</v>
      </c>
      <c r="P40" s="27">
        <f t="shared" si="5"/>
        <v>6.5890601424800965E-2</v>
      </c>
      <c r="Q40" s="29">
        <f t="shared" si="6"/>
        <v>7.4875683437273816E-4</v>
      </c>
      <c r="R40" s="24"/>
    </row>
    <row r="41" spans="1:18" x14ac:dyDescent="0.25">
      <c r="A41" s="19">
        <v>2006</v>
      </c>
      <c r="B41" s="73">
        <v>0.12678538974950115</v>
      </c>
      <c r="C41" s="21">
        <f t="shared" si="7"/>
        <v>4.9999999999999929</v>
      </c>
      <c r="D41" s="23">
        <f t="shared" si="0"/>
        <v>0.12044612026202611</v>
      </c>
      <c r="E41" s="21">
        <v>6</v>
      </c>
      <c r="F41" s="23">
        <f t="shared" si="1"/>
        <v>0.11321935304630455</v>
      </c>
      <c r="G41" s="21">
        <v>0</v>
      </c>
      <c r="H41" s="23">
        <f t="shared" si="8"/>
        <v>0.11321935304630455</v>
      </c>
      <c r="I41" s="21">
        <v>32</v>
      </c>
      <c r="J41" s="22">
        <f t="shared" si="2"/>
        <v>39.275999999999989</v>
      </c>
      <c r="K41" s="23">
        <f t="shared" si="9"/>
        <v>7.6989160071487095E-2</v>
      </c>
      <c r="L41" s="23">
        <f t="shared" si="3"/>
        <v>3.3748672908049137E-3</v>
      </c>
      <c r="M41" s="23">
        <f t="shared" si="10"/>
        <v>9.5675800260673904E-2</v>
      </c>
      <c r="N41" s="21">
        <v>88</v>
      </c>
      <c r="O41" s="21">
        <v>158.6</v>
      </c>
      <c r="P41" s="21">
        <f t="shared" si="5"/>
        <v>5.3086194343879595E-2</v>
      </c>
      <c r="Q41" s="23">
        <f t="shared" si="6"/>
        <v>6.0325220845317722E-4</v>
      </c>
      <c r="R41" s="24"/>
    </row>
    <row r="42" spans="1:18" x14ac:dyDescent="0.25">
      <c r="A42" s="19">
        <v>2007</v>
      </c>
      <c r="B42" s="73">
        <v>0.12127165666854434</v>
      </c>
      <c r="C42" s="21">
        <f t="shared" si="7"/>
        <v>4.9999999999999929</v>
      </c>
      <c r="D42" s="23">
        <f t="shared" si="0"/>
        <v>0.11520807383511712</v>
      </c>
      <c r="E42" s="21">
        <v>6</v>
      </c>
      <c r="F42" s="23">
        <f t="shared" si="1"/>
        <v>0.10829558940501009</v>
      </c>
      <c r="G42" s="21">
        <v>0</v>
      </c>
      <c r="H42" s="23">
        <f t="shared" si="8"/>
        <v>0.10829558940501009</v>
      </c>
      <c r="I42" s="21">
        <v>32</v>
      </c>
      <c r="J42" s="22">
        <f t="shared" si="2"/>
        <v>39.275999999999996</v>
      </c>
      <c r="K42" s="23">
        <f t="shared" si="9"/>
        <v>7.3641000795406863E-2</v>
      </c>
      <c r="L42" s="23">
        <f t="shared" si="3"/>
        <v>3.2280986650041364E-3</v>
      </c>
      <c r="M42" s="23">
        <f t="shared" si="10"/>
        <v>9.1514983103534758E-2</v>
      </c>
      <c r="N42" s="21">
        <v>88</v>
      </c>
      <c r="O42" s="21">
        <v>158.6</v>
      </c>
      <c r="P42" s="21">
        <f t="shared" si="5"/>
        <v>5.0777544218859133E-2</v>
      </c>
      <c r="Q42" s="23">
        <f t="shared" si="6"/>
        <v>5.7701754794158109E-4</v>
      </c>
      <c r="R42" s="24"/>
    </row>
    <row r="43" spans="1:18" x14ac:dyDescent="0.25">
      <c r="A43" s="19">
        <v>2008</v>
      </c>
      <c r="B43" s="73">
        <v>0.13142765734764725</v>
      </c>
      <c r="C43" s="21">
        <f t="shared" si="7"/>
        <v>4.9999999999999929</v>
      </c>
      <c r="D43" s="23">
        <f t="shared" si="0"/>
        <v>0.1248562744802649</v>
      </c>
      <c r="E43" s="21">
        <v>6</v>
      </c>
      <c r="F43" s="23">
        <f t="shared" si="1"/>
        <v>0.117364898011449</v>
      </c>
      <c r="G43" s="21">
        <v>0</v>
      </c>
      <c r="H43" s="23">
        <f t="shared" si="8"/>
        <v>0.117364898011449</v>
      </c>
      <c r="I43" s="21">
        <v>32</v>
      </c>
      <c r="J43" s="22">
        <f t="shared" si="2"/>
        <v>39.275999999999989</v>
      </c>
      <c r="K43" s="23">
        <f t="shared" si="9"/>
        <v>7.980813064778533E-2</v>
      </c>
      <c r="L43" s="23">
        <f t="shared" si="3"/>
        <v>3.4984386037385348E-3</v>
      </c>
      <c r="M43" s="23">
        <f t="shared" si="10"/>
        <v>9.9178985196685596E-2</v>
      </c>
      <c r="N43" s="21">
        <v>88</v>
      </c>
      <c r="O43" s="21">
        <v>158.6</v>
      </c>
      <c r="P43" s="21">
        <f t="shared" si="5"/>
        <v>5.5029953955285829E-2</v>
      </c>
      <c r="Q43" s="23">
        <f t="shared" si="6"/>
        <v>6.2534038585552077E-4</v>
      </c>
      <c r="R43" s="24"/>
    </row>
    <row r="44" spans="1:18" x14ac:dyDescent="0.25">
      <c r="A44" s="19">
        <v>2009</v>
      </c>
      <c r="B44" s="73">
        <v>0.13681460253593758</v>
      </c>
      <c r="C44" s="21">
        <f t="shared" si="7"/>
        <v>4.9999999999999929</v>
      </c>
      <c r="D44" s="23">
        <f t="shared" si="0"/>
        <v>0.12997387240914071</v>
      </c>
      <c r="E44" s="21">
        <v>6</v>
      </c>
      <c r="F44" s="23">
        <f t="shared" si="1"/>
        <v>0.12217544006459227</v>
      </c>
      <c r="G44" s="21">
        <v>0</v>
      </c>
      <c r="H44" s="23">
        <f t="shared" si="8"/>
        <v>0.12217544006459227</v>
      </c>
      <c r="I44" s="21">
        <v>32</v>
      </c>
      <c r="J44" s="22">
        <f t="shared" si="2"/>
        <v>39.275999999999996</v>
      </c>
      <c r="K44" s="23">
        <f t="shared" si="9"/>
        <v>8.3079299243922738E-2</v>
      </c>
      <c r="L44" s="23">
        <f t="shared" si="3"/>
        <v>3.6418322956240103E-3</v>
      </c>
      <c r="M44" s="23">
        <f t="shared" ref="M44:M49" si="11">+L44*28.3495</f>
        <v>0.10324412466479288</v>
      </c>
      <c r="N44" s="21">
        <v>88</v>
      </c>
      <c r="O44" s="21">
        <v>158.6</v>
      </c>
      <c r="P44" s="21">
        <f t="shared" si="5"/>
        <v>5.7285516837968314E-2</v>
      </c>
      <c r="Q44" s="23">
        <f t="shared" si="6"/>
        <v>6.5097178224963993E-4</v>
      </c>
      <c r="R44" s="24"/>
    </row>
    <row r="45" spans="1:18" x14ac:dyDescent="0.25">
      <c r="A45" s="19">
        <v>2010</v>
      </c>
      <c r="B45" s="73">
        <v>8.1656580947357518E-2</v>
      </c>
      <c r="C45" s="21">
        <f t="shared" si="7"/>
        <v>4.9999999999999929</v>
      </c>
      <c r="D45" s="23">
        <f t="shared" si="0"/>
        <v>7.7573751899989649E-2</v>
      </c>
      <c r="E45" s="21">
        <v>6</v>
      </c>
      <c r="F45" s="23">
        <f t="shared" si="1"/>
        <v>7.2919326785990266E-2</v>
      </c>
      <c r="G45" s="21">
        <v>0</v>
      </c>
      <c r="H45" s="23">
        <f t="shared" si="8"/>
        <v>7.2919326785990266E-2</v>
      </c>
      <c r="I45" s="21">
        <v>32</v>
      </c>
      <c r="J45" s="22">
        <f t="shared" si="2"/>
        <v>39.275999999999996</v>
      </c>
      <c r="K45" s="23">
        <f t="shared" si="9"/>
        <v>4.9585142214473382E-2</v>
      </c>
      <c r="L45" s="23">
        <f t="shared" si="3"/>
        <v>2.1735952751549977E-3</v>
      </c>
      <c r="M45" s="23">
        <f t="shared" si="11"/>
        <v>6.1620339253006605E-2</v>
      </c>
      <c r="N45" s="21">
        <v>88</v>
      </c>
      <c r="O45" s="21">
        <v>158.6</v>
      </c>
      <c r="P45" s="21">
        <f t="shared" si="5"/>
        <v>3.4190352170646796E-2</v>
      </c>
      <c r="Q45" s="23">
        <f t="shared" si="6"/>
        <v>3.8852672921189539E-4</v>
      </c>
      <c r="R45" s="24"/>
    </row>
    <row r="46" spans="1:18" x14ac:dyDescent="0.25">
      <c r="A46" s="31">
        <v>2011</v>
      </c>
      <c r="B46" s="82">
        <v>8.926239493639368E-2</v>
      </c>
      <c r="C46" s="27">
        <f t="shared" si="7"/>
        <v>4.9999999999999929</v>
      </c>
      <c r="D46" s="35">
        <f t="shared" si="0"/>
        <v>8.4799275189574003E-2</v>
      </c>
      <c r="E46" s="32">
        <v>6</v>
      </c>
      <c r="F46" s="35">
        <f t="shared" si="1"/>
        <v>7.9711318678199555E-2</v>
      </c>
      <c r="G46" s="32">
        <v>0</v>
      </c>
      <c r="H46" s="29">
        <f t="shared" si="8"/>
        <v>7.9711318678199555E-2</v>
      </c>
      <c r="I46" s="32">
        <v>32</v>
      </c>
      <c r="J46" s="34">
        <f t="shared" si="2"/>
        <v>39.275999999999996</v>
      </c>
      <c r="K46" s="29">
        <f t="shared" si="9"/>
        <v>5.4203696701175696E-2</v>
      </c>
      <c r="L46" s="35">
        <f t="shared" si="3"/>
        <v>2.3760524581337293E-3</v>
      </c>
      <c r="M46" s="35">
        <f t="shared" si="11"/>
        <v>6.7359899161862163E-2</v>
      </c>
      <c r="N46" s="27">
        <v>88</v>
      </c>
      <c r="O46" s="27">
        <v>158.6</v>
      </c>
      <c r="P46" s="32">
        <f t="shared" si="5"/>
        <v>3.7374975575308132E-2</v>
      </c>
      <c r="Q46" s="35">
        <f t="shared" si="6"/>
        <v>4.2471563153759245E-4</v>
      </c>
      <c r="R46" s="24"/>
    </row>
    <row r="47" spans="1:18" x14ac:dyDescent="0.25">
      <c r="A47" s="25">
        <v>2012</v>
      </c>
      <c r="B47" s="79">
        <v>0</v>
      </c>
      <c r="C47" s="27">
        <f t="shared" si="7"/>
        <v>4.9999999999999929</v>
      </c>
      <c r="D47" s="29">
        <f t="shared" ref="D47:D56" si="12">+B47-B47*(C47/100)</f>
        <v>0</v>
      </c>
      <c r="E47" s="27">
        <v>6</v>
      </c>
      <c r="F47" s="29">
        <f t="shared" ref="F47:F56" si="13">+(D47-D47*(E47)/100)</f>
        <v>0</v>
      </c>
      <c r="G47" s="27">
        <v>0</v>
      </c>
      <c r="H47" s="29">
        <f t="shared" si="8"/>
        <v>0</v>
      </c>
      <c r="I47" s="27">
        <v>32</v>
      </c>
      <c r="J47" s="28">
        <v>39</v>
      </c>
      <c r="K47" s="29">
        <f t="shared" si="9"/>
        <v>0</v>
      </c>
      <c r="L47" s="29">
        <f t="shared" ref="L47:L56" si="14">+(K47/365)*16</f>
        <v>0</v>
      </c>
      <c r="M47" s="29">
        <f t="shared" si="11"/>
        <v>0</v>
      </c>
      <c r="N47" s="27">
        <v>88</v>
      </c>
      <c r="O47" s="27">
        <v>158.6</v>
      </c>
      <c r="P47" s="27">
        <f t="shared" ref="P47:P56" si="15">+Q47*N47</f>
        <v>0</v>
      </c>
      <c r="Q47" s="29">
        <f t="shared" ref="Q47:Q56" si="16">+M47/O47</f>
        <v>0</v>
      </c>
      <c r="R47" s="24"/>
    </row>
    <row r="48" spans="1:18" x14ac:dyDescent="0.25">
      <c r="A48" s="25">
        <v>2013</v>
      </c>
      <c r="B48" s="79">
        <v>7.5879875134229918E-2</v>
      </c>
      <c r="C48" s="27">
        <f t="shared" si="7"/>
        <v>4.9999999999999929</v>
      </c>
      <c r="D48" s="29">
        <f t="shared" si="12"/>
        <v>7.2085881377518424E-2</v>
      </c>
      <c r="E48" s="27">
        <v>6</v>
      </c>
      <c r="F48" s="29">
        <f t="shared" si="13"/>
        <v>6.776072849486732E-2</v>
      </c>
      <c r="G48" s="27">
        <v>0</v>
      </c>
      <c r="H48" s="29">
        <f t="shared" si="8"/>
        <v>6.776072849486732E-2</v>
      </c>
      <c r="I48" s="27">
        <v>32</v>
      </c>
      <c r="J48" s="28">
        <v>39</v>
      </c>
      <c r="K48" s="29">
        <f t="shared" si="9"/>
        <v>4.6077295376509779E-2</v>
      </c>
      <c r="L48" s="29">
        <f t="shared" si="14"/>
        <v>2.0198266466415244E-3</v>
      </c>
      <c r="M48" s="29">
        <f t="shared" si="11"/>
        <v>5.7261075518963894E-2</v>
      </c>
      <c r="N48" s="27">
        <v>88</v>
      </c>
      <c r="O48" s="27">
        <v>158.6</v>
      </c>
      <c r="P48" s="27">
        <f t="shared" si="15"/>
        <v>3.1771592973952226E-2</v>
      </c>
      <c r="Q48" s="29">
        <f t="shared" si="16"/>
        <v>3.6104082924945711E-4</v>
      </c>
      <c r="R48" s="24"/>
    </row>
    <row r="49" spans="1:18" x14ac:dyDescent="0.25">
      <c r="A49" s="25">
        <v>2014</v>
      </c>
      <c r="B49" s="79">
        <v>4.0472817455829424E-2</v>
      </c>
      <c r="C49" s="27">
        <f t="shared" si="7"/>
        <v>4.9999999999999929</v>
      </c>
      <c r="D49" s="29">
        <f t="shared" si="12"/>
        <v>3.8449176583037953E-2</v>
      </c>
      <c r="E49" s="27">
        <v>6</v>
      </c>
      <c r="F49" s="29">
        <f t="shared" si="13"/>
        <v>3.6142225988055679E-2</v>
      </c>
      <c r="G49" s="27">
        <v>0</v>
      </c>
      <c r="H49" s="29">
        <f t="shared" si="8"/>
        <v>3.6142225988055679E-2</v>
      </c>
      <c r="I49" s="27">
        <v>32</v>
      </c>
      <c r="J49" s="28">
        <v>39</v>
      </c>
      <c r="K49" s="29">
        <f t="shared" si="9"/>
        <v>2.4576713671877862E-2</v>
      </c>
      <c r="L49" s="29">
        <f t="shared" si="14"/>
        <v>1.0773353938357418E-3</v>
      </c>
      <c r="M49" s="29">
        <f t="shared" si="11"/>
        <v>3.0541919747546362E-2</v>
      </c>
      <c r="N49" s="27">
        <v>88</v>
      </c>
      <c r="O49" s="27">
        <v>158.6</v>
      </c>
      <c r="P49" s="27">
        <f t="shared" si="15"/>
        <v>1.6946336303808828E-2</v>
      </c>
      <c r="Q49" s="29">
        <f t="shared" si="16"/>
        <v>1.9257200345237303E-4</v>
      </c>
      <c r="R49" s="24"/>
    </row>
    <row r="50" spans="1:18" x14ac:dyDescent="0.25">
      <c r="A50" s="31">
        <v>2015</v>
      </c>
      <c r="B50" s="82">
        <v>6.434215392765813E-2</v>
      </c>
      <c r="C50" s="27">
        <f t="shared" si="7"/>
        <v>4.9999999999999929</v>
      </c>
      <c r="D50" s="35">
        <f t="shared" si="12"/>
        <v>6.112504623127523E-2</v>
      </c>
      <c r="E50" s="32">
        <v>6</v>
      </c>
      <c r="F50" s="35">
        <f t="shared" si="13"/>
        <v>5.7457543457398716E-2</v>
      </c>
      <c r="G50" s="32">
        <v>0</v>
      </c>
      <c r="H50" s="35">
        <f t="shared" si="8"/>
        <v>5.7457543457398716E-2</v>
      </c>
      <c r="I50" s="32">
        <v>32</v>
      </c>
      <c r="J50" s="34">
        <v>39</v>
      </c>
      <c r="K50" s="35">
        <f t="shared" si="9"/>
        <v>3.9071129551031127E-2</v>
      </c>
      <c r="L50" s="35">
        <f t="shared" si="14"/>
        <v>1.7127070488123233E-3</v>
      </c>
      <c r="M50" s="35">
        <f>+L50*28.3495</f>
        <v>4.8554388480304959E-2</v>
      </c>
      <c r="N50" s="32">
        <v>88</v>
      </c>
      <c r="O50" s="32">
        <v>158.6</v>
      </c>
      <c r="P50" s="32">
        <f t="shared" si="15"/>
        <v>2.694064430180855E-2</v>
      </c>
      <c r="Q50" s="35">
        <f t="shared" si="16"/>
        <v>3.0614368524782445E-4</v>
      </c>
      <c r="R50" s="24"/>
    </row>
    <row r="51" spans="1:18" x14ac:dyDescent="0.25">
      <c r="A51" s="36">
        <v>2016</v>
      </c>
      <c r="B51" s="85">
        <v>7.0290141225222938E-2</v>
      </c>
      <c r="C51" s="21">
        <f t="shared" si="7"/>
        <v>4.9999999999999929</v>
      </c>
      <c r="D51" s="40">
        <f t="shared" si="12"/>
        <v>6.6775634163961803E-2</v>
      </c>
      <c r="E51" s="38">
        <v>6</v>
      </c>
      <c r="F51" s="40">
        <f t="shared" si="13"/>
        <v>6.2769096114124096E-2</v>
      </c>
      <c r="G51" s="38">
        <v>0</v>
      </c>
      <c r="H51" s="40">
        <f t="shared" si="8"/>
        <v>6.2769096114124096E-2</v>
      </c>
      <c r="I51" s="38">
        <v>32</v>
      </c>
      <c r="J51" s="39">
        <v>39</v>
      </c>
      <c r="K51" s="40">
        <f t="shared" si="9"/>
        <v>4.2682985357604383E-2</v>
      </c>
      <c r="L51" s="40">
        <f t="shared" si="14"/>
        <v>1.8710349745799182E-3</v>
      </c>
      <c r="M51" s="40">
        <f>+L51*28.3495</f>
        <v>5.3042906011853387E-2</v>
      </c>
      <c r="N51" s="38">
        <v>88</v>
      </c>
      <c r="O51" s="38">
        <v>158.6</v>
      </c>
      <c r="P51" s="38">
        <f t="shared" si="15"/>
        <v>2.9431120611873255E-2</v>
      </c>
      <c r="Q51" s="40">
        <f t="shared" si="16"/>
        <v>3.3444455240765064E-4</v>
      </c>
      <c r="R51" s="24"/>
    </row>
    <row r="52" spans="1:18" x14ac:dyDescent="0.25">
      <c r="A52" s="41">
        <v>2017</v>
      </c>
      <c r="B52" s="88">
        <v>3.4108898488527203E-2</v>
      </c>
      <c r="C52" s="21">
        <f t="shared" si="7"/>
        <v>4.9999999999999929</v>
      </c>
      <c r="D52" s="47">
        <f t="shared" si="12"/>
        <v>3.2403453564100848E-2</v>
      </c>
      <c r="E52" s="43">
        <v>6</v>
      </c>
      <c r="F52" s="47">
        <f t="shared" si="13"/>
        <v>3.0459246350254796E-2</v>
      </c>
      <c r="G52" s="43">
        <v>0</v>
      </c>
      <c r="H52" s="47">
        <f>F52-(F52*G52/100)</f>
        <v>3.0459246350254796E-2</v>
      </c>
      <c r="I52" s="43">
        <v>32</v>
      </c>
      <c r="J52" s="45">
        <v>39</v>
      </c>
      <c r="K52" s="47">
        <f>+H52-H52*I52/100</f>
        <v>2.0712287518173261E-2</v>
      </c>
      <c r="L52" s="47">
        <f t="shared" si="14"/>
        <v>9.0793589120759493E-4</v>
      </c>
      <c r="M52" s="47">
        <f>+L52*28.3495</f>
        <v>2.5739528547789711E-2</v>
      </c>
      <c r="N52" s="43">
        <v>88</v>
      </c>
      <c r="O52" s="43">
        <v>158.6</v>
      </c>
      <c r="P52" s="43">
        <f t="shared" si="15"/>
        <v>1.4281705625507532E-2</v>
      </c>
      <c r="Q52" s="47">
        <f t="shared" si="16"/>
        <v>1.6229210938076741E-4</v>
      </c>
      <c r="R52" s="24"/>
    </row>
    <row r="53" spans="1:18" x14ac:dyDescent="0.25">
      <c r="A53" s="41">
        <v>2018</v>
      </c>
      <c r="B53" s="88">
        <v>7.2869881533897632E-2</v>
      </c>
      <c r="C53" s="21">
        <f t="shared" si="7"/>
        <v>4.9999999999999929</v>
      </c>
      <c r="D53" s="47">
        <f t="shared" si="12"/>
        <v>6.9226387457202762E-2</v>
      </c>
      <c r="E53" s="43">
        <v>6</v>
      </c>
      <c r="F53" s="47">
        <f t="shared" si="13"/>
        <v>6.5072804209770602E-2</v>
      </c>
      <c r="G53" s="43">
        <v>0</v>
      </c>
      <c r="H53" s="47">
        <f>F53-(F53*G53/100)</f>
        <v>6.5072804209770602E-2</v>
      </c>
      <c r="I53" s="43">
        <v>32</v>
      </c>
      <c r="J53" s="45">
        <v>39</v>
      </c>
      <c r="K53" s="47">
        <f>+H53-H53*I53/100</f>
        <v>4.4249506862644006E-2</v>
      </c>
      <c r="L53" s="47">
        <f t="shared" si="14"/>
        <v>1.9397044104172716E-3</v>
      </c>
      <c r="M53" s="47">
        <f>+L53*28.3495</f>
        <v>5.498965018312444E-2</v>
      </c>
      <c r="N53" s="43">
        <v>88</v>
      </c>
      <c r="O53" s="43">
        <v>158.6</v>
      </c>
      <c r="P53" s="43">
        <f t="shared" si="15"/>
        <v>3.0511281312200197E-2</v>
      </c>
      <c r="Q53" s="47">
        <f t="shared" si="16"/>
        <v>3.4671910582045678E-4</v>
      </c>
      <c r="R53" s="24"/>
    </row>
    <row r="54" spans="1:18" ht="13.2" customHeight="1" x14ac:dyDescent="0.25">
      <c r="A54" s="41">
        <v>2019</v>
      </c>
      <c r="B54" s="88">
        <v>8.0273041395996975E-2</v>
      </c>
      <c r="C54" s="21">
        <f t="shared" si="7"/>
        <v>4.9999999999999929</v>
      </c>
      <c r="D54" s="47">
        <f t="shared" si="12"/>
        <v>7.6259389326197136E-2</v>
      </c>
      <c r="E54" s="43">
        <v>6</v>
      </c>
      <c r="F54" s="47">
        <f t="shared" si="13"/>
        <v>7.1683825966625314E-2</v>
      </c>
      <c r="G54" s="43">
        <v>0</v>
      </c>
      <c r="H54" s="47">
        <f>F54-(F54*G54/100)</f>
        <v>7.1683825966625314E-2</v>
      </c>
      <c r="I54" s="43">
        <v>32</v>
      </c>
      <c r="J54" s="45">
        <v>39</v>
      </c>
      <c r="K54" s="47">
        <f>+H54-H54*I54/100</f>
        <v>4.8745001657305213E-2</v>
      </c>
      <c r="L54" s="47">
        <f t="shared" si="14"/>
        <v>2.136767195936667E-3</v>
      </c>
      <c r="M54" s="47">
        <f>+L54*28.3495</f>
        <v>6.057628162120654E-2</v>
      </c>
      <c r="N54" s="43">
        <v>88</v>
      </c>
      <c r="O54" s="43">
        <v>158.6</v>
      </c>
      <c r="P54" s="43">
        <f t="shared" si="15"/>
        <v>3.3611051593103257E-2</v>
      </c>
      <c r="Q54" s="47">
        <f t="shared" si="16"/>
        <v>3.8194376810344607E-4</v>
      </c>
      <c r="R54" s="24"/>
    </row>
    <row r="55" spans="1:18" ht="13.2" customHeight="1" x14ac:dyDescent="0.25">
      <c r="A55" s="41">
        <v>2020</v>
      </c>
      <c r="B55" s="88">
        <v>4.8882733314334938E-2</v>
      </c>
      <c r="C55" s="21">
        <f t="shared" si="7"/>
        <v>4.9999999999999929</v>
      </c>
      <c r="D55" s="47">
        <f t="shared" si="12"/>
        <v>4.6438596648618193E-2</v>
      </c>
      <c r="E55" s="43">
        <v>6</v>
      </c>
      <c r="F55" s="47">
        <f t="shared" si="13"/>
        <v>4.3652280849701103E-2</v>
      </c>
      <c r="G55" s="43">
        <v>0</v>
      </c>
      <c r="H55" s="47">
        <f t="shared" ref="H55:H56" si="17">F55-(F55*G55/100)</f>
        <v>4.3652280849701103E-2</v>
      </c>
      <c r="I55" s="43">
        <v>32</v>
      </c>
      <c r="J55" s="45">
        <v>39</v>
      </c>
      <c r="K55" s="47">
        <f t="shared" ref="K55:K56" si="18">+H55-H55*I55/100</f>
        <v>2.9683550977796749E-2</v>
      </c>
      <c r="L55" s="47">
        <f t="shared" si="14"/>
        <v>1.3011967551910903E-3</v>
      </c>
      <c r="M55" s="47">
        <f t="shared" ref="M55:M56" si="19">+L55*28.3495</f>
        <v>3.6888277411289812E-2</v>
      </c>
      <c r="N55" s="43">
        <v>88</v>
      </c>
      <c r="O55" s="43">
        <v>158.6</v>
      </c>
      <c r="P55" s="43">
        <f t="shared" si="15"/>
        <v>2.0467644465280602E-2</v>
      </c>
      <c r="Q55" s="47">
        <f t="shared" si="16"/>
        <v>2.325868689236432E-4</v>
      </c>
      <c r="R55" s="24"/>
    </row>
    <row r="56" spans="1:18" ht="13.8" customHeight="1" thickBot="1" x14ac:dyDescent="0.3">
      <c r="A56" s="155">
        <v>2021</v>
      </c>
      <c r="B56" s="159">
        <v>7.0931126343059203E-2</v>
      </c>
      <c r="C56" s="145">
        <f t="shared" si="7"/>
        <v>4.9999999999999929</v>
      </c>
      <c r="D56" s="136">
        <f t="shared" si="12"/>
        <v>6.7384570025906254E-2</v>
      </c>
      <c r="E56" s="145">
        <v>6</v>
      </c>
      <c r="F56" s="136">
        <f t="shared" si="13"/>
        <v>6.3341495824351876E-2</v>
      </c>
      <c r="G56" s="145">
        <v>0</v>
      </c>
      <c r="H56" s="136">
        <f t="shared" si="17"/>
        <v>6.3341495824351876E-2</v>
      </c>
      <c r="I56" s="145">
        <v>32</v>
      </c>
      <c r="J56" s="135">
        <v>39</v>
      </c>
      <c r="K56" s="136">
        <f t="shared" si="18"/>
        <v>4.3072217160559277E-2</v>
      </c>
      <c r="L56" s="136">
        <f t="shared" si="14"/>
        <v>1.8880971905998586E-3</v>
      </c>
      <c r="M56" s="136">
        <f t="shared" si="19"/>
        <v>5.3526611304910689E-2</v>
      </c>
      <c r="N56" s="145">
        <v>88</v>
      </c>
      <c r="O56" s="134">
        <v>158.6</v>
      </c>
      <c r="P56" s="134">
        <f t="shared" si="15"/>
        <v>2.969950690310303E-2</v>
      </c>
      <c r="Q56" s="136">
        <f t="shared" si="16"/>
        <v>3.3749439662617079E-4</v>
      </c>
      <c r="R56" s="24"/>
    </row>
    <row r="57" spans="1:18" ht="15" customHeight="1" thickTop="1" x14ac:dyDescent="0.25">
      <c r="A57" s="9" t="s">
        <v>195</v>
      </c>
      <c r="D57" s="9"/>
    </row>
    <row r="58" spans="1:18" x14ac:dyDescent="0.25">
      <c r="A58" s="9"/>
      <c r="D58" s="9"/>
    </row>
    <row r="59" spans="1:18" ht="15" customHeight="1" x14ac:dyDescent="0.25">
      <c r="A59" s="9" t="s">
        <v>97</v>
      </c>
      <c r="D59" s="9"/>
    </row>
    <row r="60" spans="1:18" ht="15" customHeight="1" x14ac:dyDescent="0.25">
      <c r="A60" s="9" t="s">
        <v>104</v>
      </c>
      <c r="D60" s="9"/>
    </row>
    <row r="61" spans="1:18" ht="15" customHeight="1" x14ac:dyDescent="0.25">
      <c r="A61" s="9" t="s">
        <v>196</v>
      </c>
      <c r="D61" s="9"/>
    </row>
    <row r="62" spans="1:18" ht="15" customHeight="1" x14ac:dyDescent="0.25">
      <c r="A62" s="9" t="s">
        <v>99</v>
      </c>
      <c r="D62" s="9"/>
    </row>
    <row r="63" spans="1:18" ht="15" customHeight="1" x14ac:dyDescent="0.25">
      <c r="A63" s="9" t="s">
        <v>100</v>
      </c>
      <c r="D63" s="9"/>
    </row>
    <row r="64" spans="1:18" x14ac:dyDescent="0.25">
      <c r="A64" s="9"/>
      <c r="D64" s="9"/>
    </row>
    <row r="65" spans="1:4" ht="15" customHeight="1" x14ac:dyDescent="0.25">
      <c r="A65" s="9" t="s">
        <v>192</v>
      </c>
      <c r="D65" s="9"/>
    </row>
    <row r="66" spans="1:4" x14ac:dyDescent="0.25">
      <c r="A66" s="9"/>
      <c r="D66" s="9"/>
    </row>
    <row r="67" spans="1:4" x14ac:dyDescent="0.25">
      <c r="A67" s="9"/>
      <c r="D67" s="9"/>
    </row>
    <row r="68" spans="1:4" x14ac:dyDescent="0.25">
      <c r="A68" s="9"/>
      <c r="D68" s="9"/>
    </row>
    <row r="69" spans="1:4" x14ac:dyDescent="0.25">
      <c r="A69" s="9"/>
      <c r="D69" s="9"/>
    </row>
    <row r="70" spans="1:4" x14ac:dyDescent="0.25">
      <c r="A70" s="9"/>
      <c r="D70" s="9"/>
    </row>
    <row r="71" spans="1:4" x14ac:dyDescent="0.25">
      <c r="A71" s="9"/>
      <c r="D71" s="9"/>
    </row>
    <row r="72" spans="1:4" x14ac:dyDescent="0.25">
      <c r="A72" s="9"/>
      <c r="D72" s="9"/>
    </row>
    <row r="73" spans="1:4" x14ac:dyDescent="0.25">
      <c r="A73" s="9"/>
      <c r="D73"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148</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24" t="s">
        <v>201</v>
      </c>
      <c r="D2" s="123" t="s">
        <v>3</v>
      </c>
      <c r="E2" s="123" t="s">
        <v>8</v>
      </c>
      <c r="F2" s="165" t="s">
        <v>5</v>
      </c>
      <c r="G2" s="174" t="s">
        <v>9</v>
      </c>
      <c r="H2" s="175"/>
      <c r="I2" s="175"/>
      <c r="J2" s="10" t="s">
        <v>6</v>
      </c>
      <c r="K2" s="12" t="s">
        <v>71</v>
      </c>
      <c r="L2" s="13"/>
      <c r="M2" s="13"/>
      <c r="N2" s="165" t="s">
        <v>138</v>
      </c>
      <c r="O2" s="165" t="s">
        <v>139</v>
      </c>
      <c r="P2" s="166" t="s">
        <v>140</v>
      </c>
      <c r="Q2" s="166" t="s">
        <v>141</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6.7783015859778573</v>
      </c>
      <c r="C5" s="21">
        <f>(D5-B5)/B5*100</f>
        <v>20</v>
      </c>
      <c r="D5" s="20">
        <f>B5*1.2</f>
        <v>8.1339619031734287</v>
      </c>
      <c r="E5" s="21">
        <v>6</v>
      </c>
      <c r="F5" s="21">
        <f t="shared" ref="F5:F46" si="0">+(D5-D5*(E5)/100)</f>
        <v>7.645924188983023</v>
      </c>
      <c r="G5" s="21">
        <v>0</v>
      </c>
      <c r="H5" s="21">
        <f>F5-(F5*G5/100)</f>
        <v>7.645924188983023</v>
      </c>
      <c r="I5" s="21">
        <v>9</v>
      </c>
      <c r="J5" s="22">
        <f>100-(K5/D5*100)</f>
        <v>14.460000000000008</v>
      </c>
      <c r="K5" s="20">
        <f>+H5-H5*I5/100</f>
        <v>6.9577910119745505</v>
      </c>
      <c r="L5" s="20">
        <f t="shared" ref="L5:L46" si="1">+(K5/365)*16</f>
        <v>0.30499905805915839</v>
      </c>
      <c r="M5" s="20">
        <f t="shared" ref="M5:M37" si="2">+L5*28.3495</f>
        <v>8.6465707964481098</v>
      </c>
      <c r="N5" s="21">
        <v>59</v>
      </c>
      <c r="O5" s="21">
        <v>158.6</v>
      </c>
      <c r="P5" s="21">
        <f t="shared" ref="P5:P46" si="3">+Q5*N5</f>
        <v>3.2165679507593854</v>
      </c>
      <c r="Q5" s="23">
        <f t="shared" ref="Q5:Q46" si="4">+M5/O5</f>
        <v>5.4518100860328565E-2</v>
      </c>
      <c r="R5" s="24"/>
    </row>
    <row r="6" spans="1:22" x14ac:dyDescent="0.25">
      <c r="A6" s="25">
        <v>1971</v>
      </c>
      <c r="B6" s="76">
        <v>6.8376875611480843</v>
      </c>
      <c r="C6" s="27">
        <f t="shared" ref="C6:C56" si="5">(D6-B6)/B6*100</f>
        <v>19.999999999999996</v>
      </c>
      <c r="D6" s="26">
        <f t="shared" ref="D6:D56" si="6">B6*1.2</f>
        <v>8.2052250733777008</v>
      </c>
      <c r="E6" s="27">
        <v>6</v>
      </c>
      <c r="F6" s="27">
        <f t="shared" si="0"/>
        <v>7.7129115689750387</v>
      </c>
      <c r="G6" s="27">
        <v>0</v>
      </c>
      <c r="H6" s="27">
        <f t="shared" ref="H6:H51" si="7">F6-(F6*G6/100)</f>
        <v>7.7129115689750387</v>
      </c>
      <c r="I6" s="27">
        <v>9</v>
      </c>
      <c r="J6" s="28">
        <f t="shared" ref="J6:J56" si="8">100-(K6/D6*100)</f>
        <v>14.459999999999994</v>
      </c>
      <c r="K6" s="26">
        <f t="shared" ref="K6:K51" si="9">+H6-H6*I6/100</f>
        <v>7.0187495277672856</v>
      </c>
      <c r="L6" s="26">
        <f t="shared" si="1"/>
        <v>0.30767121217610016</v>
      </c>
      <c r="M6" s="26">
        <f t="shared" si="2"/>
        <v>8.7223250295863508</v>
      </c>
      <c r="N6" s="27">
        <v>59</v>
      </c>
      <c r="O6" s="27">
        <v>158.6</v>
      </c>
      <c r="P6" s="27">
        <f t="shared" si="3"/>
        <v>3.2447489076014802</v>
      </c>
      <c r="Q6" s="29">
        <f t="shared" si="4"/>
        <v>5.4995744196635256E-2</v>
      </c>
      <c r="R6" s="24"/>
    </row>
    <row r="7" spans="1:22" x14ac:dyDescent="0.25">
      <c r="A7" s="25">
        <v>1972</v>
      </c>
      <c r="B7" s="76">
        <v>6.1360093561877056</v>
      </c>
      <c r="C7" s="27">
        <f t="shared" si="5"/>
        <v>19.999999999999996</v>
      </c>
      <c r="D7" s="26">
        <f t="shared" si="6"/>
        <v>7.3632112274252464</v>
      </c>
      <c r="E7" s="27">
        <v>6</v>
      </c>
      <c r="F7" s="27">
        <f t="shared" si="0"/>
        <v>6.9214185537797315</v>
      </c>
      <c r="G7" s="27">
        <v>0</v>
      </c>
      <c r="H7" s="27">
        <f t="shared" si="7"/>
        <v>6.9214185537797315</v>
      </c>
      <c r="I7" s="27">
        <v>9</v>
      </c>
      <c r="J7" s="28">
        <f t="shared" si="8"/>
        <v>14.460000000000008</v>
      </c>
      <c r="K7" s="26">
        <f t="shared" si="9"/>
        <v>6.2984908839395555</v>
      </c>
      <c r="L7" s="26">
        <f t="shared" si="1"/>
        <v>0.27609823052885724</v>
      </c>
      <c r="M7" s="26">
        <f t="shared" si="2"/>
        <v>7.8272467863778381</v>
      </c>
      <c r="N7" s="27">
        <v>59</v>
      </c>
      <c r="O7" s="27">
        <v>158.6</v>
      </c>
      <c r="P7" s="27">
        <f t="shared" si="3"/>
        <v>2.911775286231352</v>
      </c>
      <c r="Q7" s="29">
        <f t="shared" si="4"/>
        <v>4.9352123495446647E-2</v>
      </c>
      <c r="R7" s="24"/>
    </row>
    <row r="8" spans="1:22" x14ac:dyDescent="0.25">
      <c r="A8" s="25">
        <v>1973</v>
      </c>
      <c r="B8" s="76">
        <v>5.8167642249449001</v>
      </c>
      <c r="C8" s="27">
        <f t="shared" si="5"/>
        <v>19.999999999999996</v>
      </c>
      <c r="D8" s="26">
        <f t="shared" si="6"/>
        <v>6.9801170699338799</v>
      </c>
      <c r="E8" s="27">
        <v>6</v>
      </c>
      <c r="F8" s="27">
        <f t="shared" si="0"/>
        <v>6.561310045737847</v>
      </c>
      <c r="G8" s="27">
        <v>0</v>
      </c>
      <c r="H8" s="27">
        <f t="shared" si="7"/>
        <v>6.561310045737847</v>
      </c>
      <c r="I8" s="27">
        <v>9</v>
      </c>
      <c r="J8" s="28">
        <f t="shared" si="8"/>
        <v>14.459999999999994</v>
      </c>
      <c r="K8" s="26">
        <f t="shared" si="9"/>
        <v>5.9707921416214411</v>
      </c>
      <c r="L8" s="26">
        <f t="shared" si="1"/>
        <v>0.26173335415326865</v>
      </c>
      <c r="M8" s="26">
        <f t="shared" si="2"/>
        <v>7.4200097235680893</v>
      </c>
      <c r="N8" s="27">
        <v>59</v>
      </c>
      <c r="O8" s="27">
        <v>158.6</v>
      </c>
      <c r="P8" s="27">
        <f t="shared" si="3"/>
        <v>2.7602810447069186</v>
      </c>
      <c r="Q8" s="29">
        <f t="shared" si="4"/>
        <v>4.6784424486557945E-2</v>
      </c>
      <c r="R8" s="24"/>
    </row>
    <row r="9" spans="1:22" x14ac:dyDescent="0.25">
      <c r="A9" s="25">
        <v>1974</v>
      </c>
      <c r="B9" s="76">
        <v>6.7318048328417834</v>
      </c>
      <c r="C9" s="27">
        <f t="shared" si="5"/>
        <v>20</v>
      </c>
      <c r="D9" s="26">
        <f t="shared" si="6"/>
        <v>8.0781657994101401</v>
      </c>
      <c r="E9" s="27">
        <v>6</v>
      </c>
      <c r="F9" s="27">
        <f t="shared" si="0"/>
        <v>7.5934758514455316</v>
      </c>
      <c r="G9" s="27">
        <v>0</v>
      </c>
      <c r="H9" s="27">
        <f t="shared" si="7"/>
        <v>7.5934758514455316</v>
      </c>
      <c r="I9" s="27">
        <v>9</v>
      </c>
      <c r="J9" s="28">
        <f t="shared" si="8"/>
        <v>14.459999999999994</v>
      </c>
      <c r="K9" s="26">
        <f t="shared" si="9"/>
        <v>6.9100630248154342</v>
      </c>
      <c r="L9" s="26">
        <f t="shared" si="1"/>
        <v>0.30290687232067659</v>
      </c>
      <c r="M9" s="26">
        <f t="shared" si="2"/>
        <v>8.5872583768550204</v>
      </c>
      <c r="N9" s="27">
        <v>59</v>
      </c>
      <c r="O9" s="27">
        <v>158.6</v>
      </c>
      <c r="P9" s="27">
        <f t="shared" si="3"/>
        <v>3.1945034314908334</v>
      </c>
      <c r="Q9" s="29">
        <f t="shared" si="4"/>
        <v>5.4144125957471756E-2</v>
      </c>
      <c r="R9" s="24"/>
      <c r="S9" s="65"/>
    </row>
    <row r="10" spans="1:22" x14ac:dyDescent="0.25">
      <c r="A10" s="25">
        <v>1975</v>
      </c>
      <c r="B10" s="76">
        <v>5.9197292774580381</v>
      </c>
      <c r="C10" s="27">
        <f t="shared" si="5"/>
        <v>20.000000000000004</v>
      </c>
      <c r="D10" s="26">
        <f t="shared" si="6"/>
        <v>7.1036751329496459</v>
      </c>
      <c r="E10" s="27">
        <v>6</v>
      </c>
      <c r="F10" s="27">
        <f t="shared" si="0"/>
        <v>6.6774546249726674</v>
      </c>
      <c r="G10" s="27">
        <v>0</v>
      </c>
      <c r="H10" s="27">
        <f t="shared" si="7"/>
        <v>6.6774546249726674</v>
      </c>
      <c r="I10" s="27">
        <v>9</v>
      </c>
      <c r="J10" s="28">
        <f t="shared" si="8"/>
        <v>14.459999999999994</v>
      </c>
      <c r="K10" s="26">
        <f t="shared" si="9"/>
        <v>6.0764837087251271</v>
      </c>
      <c r="L10" s="26">
        <f t="shared" si="1"/>
        <v>0.26636640914959464</v>
      </c>
      <c r="M10" s="26">
        <f t="shared" si="2"/>
        <v>7.5513545161864331</v>
      </c>
      <c r="N10" s="27">
        <v>59</v>
      </c>
      <c r="O10" s="27">
        <v>158.6</v>
      </c>
      <c r="P10" s="27">
        <f t="shared" si="3"/>
        <v>2.8091419700819644</v>
      </c>
      <c r="Q10" s="29">
        <f t="shared" si="4"/>
        <v>4.7612575764101092E-2</v>
      </c>
      <c r="R10" s="24"/>
    </row>
    <row r="11" spans="1:22" x14ac:dyDescent="0.25">
      <c r="A11" s="19">
        <v>1976</v>
      </c>
      <c r="B11" s="70">
        <v>5.9373392600781543</v>
      </c>
      <c r="C11" s="21">
        <f t="shared" si="5"/>
        <v>19.999999999999989</v>
      </c>
      <c r="D11" s="20">
        <f t="shared" si="6"/>
        <v>7.1248071120937846</v>
      </c>
      <c r="E11" s="21">
        <v>6</v>
      </c>
      <c r="F11" s="21">
        <f t="shared" si="0"/>
        <v>6.6973186853681579</v>
      </c>
      <c r="G11" s="21">
        <v>0</v>
      </c>
      <c r="H11" s="21">
        <f t="shared" si="7"/>
        <v>6.6973186853681579</v>
      </c>
      <c r="I11" s="21">
        <v>9</v>
      </c>
      <c r="J11" s="22">
        <f t="shared" si="8"/>
        <v>14.459999999999994</v>
      </c>
      <c r="K11" s="20">
        <f t="shared" si="9"/>
        <v>6.0945600036850234</v>
      </c>
      <c r="L11" s="20">
        <f t="shared" si="1"/>
        <v>0.2671587946820832</v>
      </c>
      <c r="M11" s="20">
        <f t="shared" si="2"/>
        <v>7.5738182498397171</v>
      </c>
      <c r="N11" s="21">
        <v>59</v>
      </c>
      <c r="O11" s="21">
        <v>158.6</v>
      </c>
      <c r="P11" s="21">
        <f t="shared" si="3"/>
        <v>2.8174985923111184</v>
      </c>
      <c r="Q11" s="23">
        <f t="shared" si="4"/>
        <v>4.7754213429002004E-2</v>
      </c>
      <c r="R11" s="24"/>
    </row>
    <row r="12" spans="1:22" x14ac:dyDescent="0.25">
      <c r="A12" s="19">
        <v>1977</v>
      </c>
      <c r="B12" s="70">
        <v>6.1355482657249718</v>
      </c>
      <c r="C12" s="21">
        <f t="shared" si="5"/>
        <v>19.999999999999986</v>
      </c>
      <c r="D12" s="20">
        <f t="shared" si="6"/>
        <v>7.3626579188699655</v>
      </c>
      <c r="E12" s="21">
        <v>6</v>
      </c>
      <c r="F12" s="21">
        <f t="shared" si="0"/>
        <v>6.9208984437377676</v>
      </c>
      <c r="G12" s="21">
        <v>0</v>
      </c>
      <c r="H12" s="21">
        <f t="shared" si="7"/>
        <v>6.9208984437377676</v>
      </c>
      <c r="I12" s="21">
        <v>9</v>
      </c>
      <c r="J12" s="22">
        <f t="shared" si="8"/>
        <v>14.459999999999994</v>
      </c>
      <c r="K12" s="20">
        <f t="shared" si="9"/>
        <v>6.2980175838013688</v>
      </c>
      <c r="L12" s="20">
        <f t="shared" si="1"/>
        <v>0.27607748312553948</v>
      </c>
      <c r="M12" s="20">
        <f t="shared" si="2"/>
        <v>7.8266586078674809</v>
      </c>
      <c r="N12" s="21">
        <v>59</v>
      </c>
      <c r="O12" s="21">
        <v>158.6</v>
      </c>
      <c r="P12" s="21">
        <f t="shared" si="3"/>
        <v>2.9115564808586467</v>
      </c>
      <c r="Q12" s="23">
        <f t="shared" si="4"/>
        <v>4.9348414929807571E-2</v>
      </c>
      <c r="R12" s="24"/>
    </row>
    <row r="13" spans="1:22" x14ac:dyDescent="0.25">
      <c r="A13" s="19">
        <v>1978</v>
      </c>
      <c r="B13" s="70">
        <v>5.5387993636660555</v>
      </c>
      <c r="C13" s="21">
        <f t="shared" si="5"/>
        <v>19.999999999999993</v>
      </c>
      <c r="D13" s="20">
        <f t="shared" si="6"/>
        <v>6.6465592363992663</v>
      </c>
      <c r="E13" s="21">
        <v>6</v>
      </c>
      <c r="F13" s="21">
        <f t="shared" si="0"/>
        <v>6.2477656822153103</v>
      </c>
      <c r="G13" s="21">
        <v>0</v>
      </c>
      <c r="H13" s="21">
        <f t="shared" si="7"/>
        <v>6.2477656822153103</v>
      </c>
      <c r="I13" s="21">
        <v>9</v>
      </c>
      <c r="J13" s="22">
        <f t="shared" si="8"/>
        <v>14.460000000000008</v>
      </c>
      <c r="K13" s="20">
        <f t="shared" si="9"/>
        <v>5.6854667708159319</v>
      </c>
      <c r="L13" s="20">
        <f t="shared" si="1"/>
        <v>0.24922594063850662</v>
      </c>
      <c r="M13" s="20">
        <f t="shared" si="2"/>
        <v>7.0654308041313429</v>
      </c>
      <c r="N13" s="21">
        <v>59</v>
      </c>
      <c r="O13" s="21">
        <v>158.6</v>
      </c>
      <c r="P13" s="21">
        <f t="shared" si="3"/>
        <v>2.6283758981320884</v>
      </c>
      <c r="Q13" s="23">
        <f t="shared" si="4"/>
        <v>4.4548744036137095E-2</v>
      </c>
      <c r="R13" s="24"/>
    </row>
    <row r="14" spans="1:22" x14ac:dyDescent="0.25">
      <c r="A14" s="19">
        <v>1979</v>
      </c>
      <c r="B14" s="70">
        <v>5.6656913764992289</v>
      </c>
      <c r="C14" s="21">
        <f t="shared" si="5"/>
        <v>20</v>
      </c>
      <c r="D14" s="20">
        <f t="shared" si="6"/>
        <v>6.7988296517990747</v>
      </c>
      <c r="E14" s="21">
        <v>6</v>
      </c>
      <c r="F14" s="21">
        <f t="shared" si="0"/>
        <v>6.3908998726911301</v>
      </c>
      <c r="G14" s="21">
        <v>0</v>
      </c>
      <c r="H14" s="21">
        <f t="shared" si="7"/>
        <v>6.3908998726911301</v>
      </c>
      <c r="I14" s="21">
        <v>9</v>
      </c>
      <c r="J14" s="22">
        <f t="shared" si="8"/>
        <v>14.459999999999994</v>
      </c>
      <c r="K14" s="20">
        <f t="shared" si="9"/>
        <v>5.8157188841489287</v>
      </c>
      <c r="L14" s="20">
        <f t="shared" si="1"/>
        <v>0.25493562231885714</v>
      </c>
      <c r="M14" s="20">
        <f t="shared" si="2"/>
        <v>7.2272974249284401</v>
      </c>
      <c r="N14" s="21">
        <v>59</v>
      </c>
      <c r="O14" s="21">
        <v>158.6</v>
      </c>
      <c r="P14" s="21">
        <f t="shared" si="3"/>
        <v>2.6885910975458889</v>
      </c>
      <c r="Q14" s="23">
        <f t="shared" si="4"/>
        <v>4.5569340636370997E-2</v>
      </c>
      <c r="R14" s="24"/>
    </row>
    <row r="15" spans="1:22" x14ac:dyDescent="0.25">
      <c r="A15" s="19">
        <v>1980</v>
      </c>
      <c r="B15" s="70">
        <v>5.7428170627052513</v>
      </c>
      <c r="C15" s="21">
        <f t="shared" si="5"/>
        <v>20.000000000000004</v>
      </c>
      <c r="D15" s="20">
        <f t="shared" si="6"/>
        <v>6.8913804752463017</v>
      </c>
      <c r="E15" s="21">
        <v>6</v>
      </c>
      <c r="F15" s="21">
        <f t="shared" si="0"/>
        <v>6.4778976467315239</v>
      </c>
      <c r="G15" s="21">
        <v>0</v>
      </c>
      <c r="H15" s="21">
        <f t="shared" si="7"/>
        <v>6.4778976467315239</v>
      </c>
      <c r="I15" s="21">
        <v>9</v>
      </c>
      <c r="J15" s="22">
        <f t="shared" si="8"/>
        <v>14.459999999999994</v>
      </c>
      <c r="K15" s="20">
        <f t="shared" si="9"/>
        <v>5.8948868585256866</v>
      </c>
      <c r="L15" s="20">
        <f t="shared" si="1"/>
        <v>0.25840599927783831</v>
      </c>
      <c r="M15" s="20">
        <f t="shared" si="2"/>
        <v>7.3256808765270769</v>
      </c>
      <c r="N15" s="21">
        <v>59</v>
      </c>
      <c r="O15" s="21">
        <v>158.6</v>
      </c>
      <c r="P15" s="21">
        <f t="shared" si="3"/>
        <v>2.7251902378001103</v>
      </c>
      <c r="Q15" s="23">
        <f t="shared" si="4"/>
        <v>4.6189665047459499E-2</v>
      </c>
      <c r="R15" s="24"/>
    </row>
    <row r="16" spans="1:22" x14ac:dyDescent="0.25">
      <c r="A16" s="25">
        <v>1981</v>
      </c>
      <c r="B16" s="76">
        <v>4.6611804411985256</v>
      </c>
      <c r="C16" s="27">
        <f t="shared" si="5"/>
        <v>19.999999999999996</v>
      </c>
      <c r="D16" s="26">
        <f t="shared" si="6"/>
        <v>5.5934165294382305</v>
      </c>
      <c r="E16" s="27">
        <v>6</v>
      </c>
      <c r="F16" s="27">
        <f t="shared" si="0"/>
        <v>5.2578115376719365</v>
      </c>
      <c r="G16" s="27">
        <v>0</v>
      </c>
      <c r="H16" s="27">
        <f t="shared" si="7"/>
        <v>5.2578115376719365</v>
      </c>
      <c r="I16" s="27">
        <v>9</v>
      </c>
      <c r="J16" s="28">
        <f t="shared" si="8"/>
        <v>14.460000000000008</v>
      </c>
      <c r="K16" s="26">
        <f t="shared" si="9"/>
        <v>4.7846084992814619</v>
      </c>
      <c r="L16" s="26">
        <f t="shared" si="1"/>
        <v>0.20973626298220108</v>
      </c>
      <c r="M16" s="26">
        <f t="shared" si="2"/>
        <v>5.9459181874139091</v>
      </c>
      <c r="N16" s="27">
        <v>59</v>
      </c>
      <c r="O16" s="27">
        <v>158.6</v>
      </c>
      <c r="P16" s="27">
        <f t="shared" si="3"/>
        <v>2.211911557739096</v>
      </c>
      <c r="Q16" s="29">
        <f t="shared" si="4"/>
        <v>3.749002640235756E-2</v>
      </c>
      <c r="R16" s="24"/>
    </row>
    <row r="17" spans="1:18" x14ac:dyDescent="0.25">
      <c r="A17" s="25">
        <v>1982</v>
      </c>
      <c r="B17" s="76">
        <v>4.4006166083369029</v>
      </c>
      <c r="C17" s="27">
        <f t="shared" si="5"/>
        <v>19.999999999999986</v>
      </c>
      <c r="D17" s="26">
        <f t="shared" si="6"/>
        <v>5.280739930004283</v>
      </c>
      <c r="E17" s="27">
        <v>6</v>
      </c>
      <c r="F17" s="27">
        <f t="shared" si="0"/>
        <v>4.9638955342040259</v>
      </c>
      <c r="G17" s="27">
        <v>0</v>
      </c>
      <c r="H17" s="27">
        <f t="shared" si="7"/>
        <v>4.9638955342040259</v>
      </c>
      <c r="I17" s="27">
        <v>9</v>
      </c>
      <c r="J17" s="28">
        <f t="shared" si="8"/>
        <v>14.460000000000008</v>
      </c>
      <c r="K17" s="26">
        <f t="shared" si="9"/>
        <v>4.5171449361256633</v>
      </c>
      <c r="L17" s="26">
        <f t="shared" si="1"/>
        <v>0.19801183281646742</v>
      </c>
      <c r="M17" s="26">
        <f t="shared" si="2"/>
        <v>5.6135364544304434</v>
      </c>
      <c r="N17" s="27">
        <v>59</v>
      </c>
      <c r="O17" s="27">
        <v>158.6</v>
      </c>
      <c r="P17" s="27">
        <f t="shared" si="3"/>
        <v>2.0882638764905184</v>
      </c>
      <c r="Q17" s="29">
        <f t="shared" si="4"/>
        <v>3.5394302991364715E-2</v>
      </c>
      <c r="R17" s="24"/>
    </row>
    <row r="18" spans="1:18" x14ac:dyDescent="0.25">
      <c r="A18" s="25">
        <v>1983</v>
      </c>
      <c r="B18" s="76">
        <v>3.6458199398256492</v>
      </c>
      <c r="C18" s="27">
        <f t="shared" si="5"/>
        <v>19.999999999999989</v>
      </c>
      <c r="D18" s="26">
        <f t="shared" si="6"/>
        <v>4.3749839277907787</v>
      </c>
      <c r="E18" s="27">
        <v>6</v>
      </c>
      <c r="F18" s="27">
        <f t="shared" si="0"/>
        <v>4.1124848921233319</v>
      </c>
      <c r="G18" s="27">
        <v>0</v>
      </c>
      <c r="H18" s="27">
        <f t="shared" si="7"/>
        <v>4.1124848921233319</v>
      </c>
      <c r="I18" s="27">
        <v>9</v>
      </c>
      <c r="J18" s="28">
        <f t="shared" si="8"/>
        <v>14.459999999999994</v>
      </c>
      <c r="K18" s="26">
        <f t="shared" si="9"/>
        <v>3.7423612518322322</v>
      </c>
      <c r="L18" s="26">
        <f t="shared" si="1"/>
        <v>0.16404871240908414</v>
      </c>
      <c r="M18" s="26">
        <f t="shared" si="2"/>
        <v>4.6506989724413303</v>
      </c>
      <c r="N18" s="27">
        <v>59</v>
      </c>
      <c r="O18" s="27">
        <v>158.6</v>
      </c>
      <c r="P18" s="27">
        <f t="shared" si="3"/>
        <v>1.7300834765071784</v>
      </c>
      <c r="Q18" s="29">
        <f t="shared" si="4"/>
        <v>2.9323448754358956E-2</v>
      </c>
      <c r="R18" s="24"/>
    </row>
    <row r="19" spans="1:18" x14ac:dyDescent="0.25">
      <c r="A19" s="25">
        <v>1984</v>
      </c>
      <c r="B19" s="76">
        <v>4.0083975897642867</v>
      </c>
      <c r="C19" s="27">
        <f t="shared" si="5"/>
        <v>20.000000000000004</v>
      </c>
      <c r="D19" s="26">
        <f t="shared" si="6"/>
        <v>4.8100771077171443</v>
      </c>
      <c r="E19" s="27">
        <v>6</v>
      </c>
      <c r="F19" s="27">
        <f t="shared" si="0"/>
        <v>4.5214724812541158</v>
      </c>
      <c r="G19" s="27">
        <v>0</v>
      </c>
      <c r="H19" s="27">
        <f t="shared" si="7"/>
        <v>4.5214724812541158</v>
      </c>
      <c r="I19" s="27">
        <v>9</v>
      </c>
      <c r="J19" s="28">
        <f t="shared" si="8"/>
        <v>14.459999999999994</v>
      </c>
      <c r="K19" s="26">
        <f t="shared" si="9"/>
        <v>4.1145399579412452</v>
      </c>
      <c r="L19" s="26">
        <f t="shared" si="1"/>
        <v>0.18036339541660254</v>
      </c>
      <c r="M19" s="26">
        <f t="shared" si="2"/>
        <v>5.1132120783629738</v>
      </c>
      <c r="N19" s="27">
        <v>59</v>
      </c>
      <c r="O19" s="27">
        <v>158.6</v>
      </c>
      <c r="P19" s="27">
        <f t="shared" si="3"/>
        <v>1.9021406848891267</v>
      </c>
      <c r="Q19" s="29">
        <f t="shared" si="4"/>
        <v>3.2239672625239434E-2</v>
      </c>
      <c r="R19" s="24"/>
    </row>
    <row r="20" spans="1:18" x14ac:dyDescent="0.25">
      <c r="A20" s="25">
        <v>1985</v>
      </c>
      <c r="B20" s="76">
        <v>3.9760444916086932</v>
      </c>
      <c r="C20" s="27">
        <f t="shared" si="5"/>
        <v>19.999999999999996</v>
      </c>
      <c r="D20" s="26">
        <f t="shared" si="6"/>
        <v>4.7712533899304317</v>
      </c>
      <c r="E20" s="27">
        <v>6</v>
      </c>
      <c r="F20" s="27">
        <f t="shared" si="0"/>
        <v>4.4849781865346054</v>
      </c>
      <c r="G20" s="27">
        <v>0</v>
      </c>
      <c r="H20" s="27">
        <f t="shared" si="7"/>
        <v>4.4849781865346054</v>
      </c>
      <c r="I20" s="27">
        <v>9</v>
      </c>
      <c r="J20" s="28">
        <f t="shared" si="8"/>
        <v>14.460000000000008</v>
      </c>
      <c r="K20" s="26">
        <f t="shared" si="9"/>
        <v>4.0813301497464911</v>
      </c>
      <c r="L20" s="26">
        <f t="shared" si="1"/>
        <v>0.17890762300258592</v>
      </c>
      <c r="M20" s="26">
        <f t="shared" si="2"/>
        <v>5.0719416583118093</v>
      </c>
      <c r="N20" s="27">
        <v>59</v>
      </c>
      <c r="O20" s="27">
        <v>158.6</v>
      </c>
      <c r="P20" s="27">
        <f t="shared" si="3"/>
        <v>1.8867878804564739</v>
      </c>
      <c r="Q20" s="29">
        <f t="shared" si="4"/>
        <v>3.1979455600957184E-2</v>
      </c>
      <c r="R20" s="24"/>
    </row>
    <row r="21" spans="1:18" x14ac:dyDescent="0.25">
      <c r="A21" s="19">
        <v>1986</v>
      </c>
      <c r="B21" s="70">
        <v>4.2417451878806087</v>
      </c>
      <c r="C21" s="21">
        <f t="shared" si="5"/>
        <v>19.999999999999996</v>
      </c>
      <c r="D21" s="20">
        <f t="shared" si="6"/>
        <v>5.0900942254567303</v>
      </c>
      <c r="E21" s="21">
        <v>6</v>
      </c>
      <c r="F21" s="21">
        <f t="shared" si="0"/>
        <v>4.7846885719293262</v>
      </c>
      <c r="G21" s="21">
        <v>0</v>
      </c>
      <c r="H21" s="21">
        <f t="shared" si="7"/>
        <v>4.7846885719293262</v>
      </c>
      <c r="I21" s="21">
        <v>9</v>
      </c>
      <c r="J21" s="22">
        <f t="shared" si="8"/>
        <v>14.460000000000008</v>
      </c>
      <c r="K21" s="20">
        <f t="shared" si="9"/>
        <v>4.3540666004556865</v>
      </c>
      <c r="L21" s="20">
        <f t="shared" si="1"/>
        <v>0.19086319344463284</v>
      </c>
      <c r="M21" s="20">
        <f t="shared" si="2"/>
        <v>5.4108761025586185</v>
      </c>
      <c r="N21" s="21">
        <v>59</v>
      </c>
      <c r="O21" s="21">
        <v>158.6</v>
      </c>
      <c r="P21" s="21">
        <f t="shared" si="3"/>
        <v>2.0128732033477839</v>
      </c>
      <c r="Q21" s="23">
        <f t="shared" si="4"/>
        <v>3.4116494971996335E-2</v>
      </c>
      <c r="R21" s="24"/>
    </row>
    <row r="22" spans="1:18" x14ac:dyDescent="0.25">
      <c r="A22" s="19">
        <v>1987</v>
      </c>
      <c r="B22" s="70">
        <v>3.9877879981029904</v>
      </c>
      <c r="C22" s="21">
        <f t="shared" si="5"/>
        <v>19.999999999999996</v>
      </c>
      <c r="D22" s="20">
        <f t="shared" si="6"/>
        <v>4.7853455977235884</v>
      </c>
      <c r="E22" s="21">
        <v>6</v>
      </c>
      <c r="F22" s="21">
        <f t="shared" si="0"/>
        <v>4.498224861860173</v>
      </c>
      <c r="G22" s="21">
        <v>0</v>
      </c>
      <c r="H22" s="21">
        <f t="shared" si="7"/>
        <v>4.498224861860173</v>
      </c>
      <c r="I22" s="21">
        <v>9</v>
      </c>
      <c r="J22" s="22">
        <f t="shared" si="8"/>
        <v>14.460000000000008</v>
      </c>
      <c r="K22" s="20">
        <f t="shared" si="9"/>
        <v>4.0933846242927574</v>
      </c>
      <c r="L22" s="20">
        <f t="shared" si="1"/>
        <v>0.17943603832516197</v>
      </c>
      <c r="M22" s="20">
        <f t="shared" si="2"/>
        <v>5.0869219684991789</v>
      </c>
      <c r="N22" s="21">
        <v>59</v>
      </c>
      <c r="O22" s="21">
        <v>158.6</v>
      </c>
      <c r="P22" s="21">
        <f t="shared" si="3"/>
        <v>1.8923606314089001</v>
      </c>
      <c r="Q22" s="23">
        <f t="shared" si="4"/>
        <v>3.2073909006930509E-2</v>
      </c>
      <c r="R22" s="24"/>
    </row>
    <row r="23" spans="1:18" x14ac:dyDescent="0.25">
      <c r="A23" s="19">
        <v>1988</v>
      </c>
      <c r="B23" s="70">
        <v>4.1294199138457506</v>
      </c>
      <c r="C23" s="21">
        <f t="shared" si="5"/>
        <v>19.999999999999993</v>
      </c>
      <c r="D23" s="20">
        <f t="shared" si="6"/>
        <v>4.9553038966149003</v>
      </c>
      <c r="E23" s="21">
        <v>6</v>
      </c>
      <c r="F23" s="21">
        <f t="shared" si="0"/>
        <v>4.6579856628180067</v>
      </c>
      <c r="G23" s="21">
        <v>0</v>
      </c>
      <c r="H23" s="21">
        <f t="shared" si="7"/>
        <v>4.6579856628180067</v>
      </c>
      <c r="I23" s="21">
        <v>9</v>
      </c>
      <c r="J23" s="22">
        <f t="shared" si="8"/>
        <v>14.45999999999998</v>
      </c>
      <c r="K23" s="20">
        <f t="shared" si="9"/>
        <v>4.2387669531643866</v>
      </c>
      <c r="L23" s="20">
        <f t="shared" si="1"/>
        <v>0.18580896233049365</v>
      </c>
      <c r="M23" s="20">
        <f t="shared" si="2"/>
        <v>5.2675911775883293</v>
      </c>
      <c r="N23" s="21">
        <v>59</v>
      </c>
      <c r="O23" s="21">
        <v>158.6</v>
      </c>
      <c r="P23" s="21">
        <f t="shared" si="3"/>
        <v>1.9595704885101604</v>
      </c>
      <c r="Q23" s="23">
        <f t="shared" si="4"/>
        <v>3.3213059127290855E-2</v>
      </c>
      <c r="R23" s="24"/>
    </row>
    <row r="24" spans="1:18" x14ac:dyDescent="0.25">
      <c r="A24" s="19">
        <v>1989</v>
      </c>
      <c r="B24" s="70">
        <v>3.9103282647778714</v>
      </c>
      <c r="C24" s="21">
        <f t="shared" si="5"/>
        <v>20</v>
      </c>
      <c r="D24" s="20">
        <f t="shared" si="6"/>
        <v>4.6923939177334457</v>
      </c>
      <c r="E24" s="21">
        <v>6</v>
      </c>
      <c r="F24" s="21">
        <f t="shared" si="0"/>
        <v>4.4108502826694389</v>
      </c>
      <c r="G24" s="21">
        <v>0</v>
      </c>
      <c r="H24" s="21">
        <f t="shared" si="7"/>
        <v>4.4108502826694389</v>
      </c>
      <c r="I24" s="21">
        <v>9</v>
      </c>
      <c r="J24" s="22">
        <f t="shared" si="8"/>
        <v>14.459999999999994</v>
      </c>
      <c r="K24" s="20">
        <f t="shared" si="9"/>
        <v>4.0138737572291898</v>
      </c>
      <c r="L24" s="20">
        <f t="shared" si="1"/>
        <v>0.17595063045388229</v>
      </c>
      <c r="M24" s="20">
        <f t="shared" si="2"/>
        <v>4.9881123980523361</v>
      </c>
      <c r="N24" s="21">
        <v>59</v>
      </c>
      <c r="O24" s="21">
        <v>158.6</v>
      </c>
      <c r="P24" s="21">
        <f t="shared" si="3"/>
        <v>1.8556029727937442</v>
      </c>
      <c r="Q24" s="23">
        <f t="shared" si="4"/>
        <v>3.1450897843961767E-2</v>
      </c>
      <c r="R24" s="24"/>
    </row>
    <row r="25" spans="1:18" x14ac:dyDescent="0.25">
      <c r="A25" s="19">
        <v>1990</v>
      </c>
      <c r="B25" s="70">
        <v>3.8301448972287351</v>
      </c>
      <c r="C25" s="21">
        <f t="shared" si="5"/>
        <v>19.999999999999989</v>
      </c>
      <c r="D25" s="20">
        <f t="shared" si="6"/>
        <v>4.5961738766744817</v>
      </c>
      <c r="E25" s="21">
        <v>6</v>
      </c>
      <c r="F25" s="21">
        <f t="shared" si="0"/>
        <v>4.3204034440740129</v>
      </c>
      <c r="G25" s="21">
        <v>0</v>
      </c>
      <c r="H25" s="21">
        <f t="shared" si="7"/>
        <v>4.3204034440740129</v>
      </c>
      <c r="I25" s="21">
        <v>9</v>
      </c>
      <c r="J25" s="22">
        <f t="shared" si="8"/>
        <v>14.459999999999994</v>
      </c>
      <c r="K25" s="20">
        <f t="shared" si="9"/>
        <v>3.9315671341073517</v>
      </c>
      <c r="L25" s="20">
        <f t="shared" si="1"/>
        <v>0.17234266889237707</v>
      </c>
      <c r="M25" s="20">
        <f t="shared" si="2"/>
        <v>4.8858284917644434</v>
      </c>
      <c r="N25" s="21">
        <v>59</v>
      </c>
      <c r="O25" s="21">
        <v>158.6</v>
      </c>
      <c r="P25" s="21">
        <f t="shared" si="3"/>
        <v>1.8175528437206947</v>
      </c>
      <c r="Q25" s="23">
        <f t="shared" si="4"/>
        <v>3.0805980402045671E-2</v>
      </c>
      <c r="R25" s="24"/>
    </row>
    <row r="26" spans="1:18" x14ac:dyDescent="0.25">
      <c r="A26" s="25">
        <v>1991</v>
      </c>
      <c r="B26" s="76">
        <v>4.0273030316263645</v>
      </c>
      <c r="C26" s="27">
        <f t="shared" si="5"/>
        <v>19.999999999999996</v>
      </c>
      <c r="D26" s="26">
        <f t="shared" si="6"/>
        <v>4.8327636379516372</v>
      </c>
      <c r="E26" s="27">
        <v>6</v>
      </c>
      <c r="F26" s="27">
        <f t="shared" si="0"/>
        <v>4.5427978196745391</v>
      </c>
      <c r="G26" s="27">
        <v>0</v>
      </c>
      <c r="H26" s="27">
        <f t="shared" si="7"/>
        <v>4.5427978196745391</v>
      </c>
      <c r="I26" s="27">
        <v>9</v>
      </c>
      <c r="J26" s="28">
        <f t="shared" si="8"/>
        <v>14.45999999999998</v>
      </c>
      <c r="K26" s="26">
        <f t="shared" si="9"/>
        <v>4.133946015903831</v>
      </c>
      <c r="L26" s="26">
        <f t="shared" si="1"/>
        <v>0.18121407193003095</v>
      </c>
      <c r="M26" s="26">
        <f t="shared" si="2"/>
        <v>5.1373283321804122</v>
      </c>
      <c r="N26" s="27">
        <v>59</v>
      </c>
      <c r="O26" s="27">
        <v>158.6</v>
      </c>
      <c r="P26" s="27">
        <f t="shared" si="3"/>
        <v>1.9111120529548824</v>
      </c>
      <c r="Q26" s="29">
        <f t="shared" si="4"/>
        <v>3.2391729711099701E-2</v>
      </c>
      <c r="R26" s="24"/>
    </row>
    <row r="27" spans="1:18" x14ac:dyDescent="0.25">
      <c r="A27" s="25">
        <v>1992</v>
      </c>
      <c r="B27" s="76">
        <v>4.311943440929312</v>
      </c>
      <c r="C27" s="27">
        <f t="shared" si="5"/>
        <v>19.999999999999996</v>
      </c>
      <c r="D27" s="26">
        <f t="shared" si="6"/>
        <v>5.1743321291151743</v>
      </c>
      <c r="E27" s="27">
        <v>6</v>
      </c>
      <c r="F27" s="27">
        <f t="shared" si="0"/>
        <v>4.863872201368264</v>
      </c>
      <c r="G27" s="27">
        <v>0</v>
      </c>
      <c r="H27" s="27">
        <f t="shared" si="7"/>
        <v>4.863872201368264</v>
      </c>
      <c r="I27" s="27">
        <v>9</v>
      </c>
      <c r="J27" s="28">
        <f t="shared" si="8"/>
        <v>14.459999999999994</v>
      </c>
      <c r="K27" s="26">
        <f t="shared" si="9"/>
        <v>4.4261237032451204</v>
      </c>
      <c r="L27" s="26">
        <f t="shared" si="1"/>
        <v>0.19402186096416965</v>
      </c>
      <c r="M27" s="26">
        <f t="shared" si="2"/>
        <v>5.5004227474037277</v>
      </c>
      <c r="N27" s="27">
        <v>59</v>
      </c>
      <c r="O27" s="27">
        <v>158.6</v>
      </c>
      <c r="P27" s="27">
        <f t="shared" si="3"/>
        <v>2.0461850069156364</v>
      </c>
      <c r="Q27" s="29">
        <f t="shared" si="4"/>
        <v>3.4681101812129432E-2</v>
      </c>
      <c r="R27" s="24"/>
    </row>
    <row r="28" spans="1:18" x14ac:dyDescent="0.25">
      <c r="A28" s="25">
        <v>1993</v>
      </c>
      <c r="B28" s="76">
        <v>4.051836445942655</v>
      </c>
      <c r="C28" s="27">
        <f t="shared" si="5"/>
        <v>20.000000000000004</v>
      </c>
      <c r="D28" s="26">
        <f t="shared" si="6"/>
        <v>4.8622037351311862</v>
      </c>
      <c r="E28" s="27">
        <v>6</v>
      </c>
      <c r="F28" s="27">
        <f t="shared" si="0"/>
        <v>4.5704715110233147</v>
      </c>
      <c r="G28" s="27">
        <v>0</v>
      </c>
      <c r="H28" s="27">
        <f t="shared" si="7"/>
        <v>4.5704715110233147</v>
      </c>
      <c r="I28" s="27">
        <v>9</v>
      </c>
      <c r="J28" s="28">
        <f t="shared" si="8"/>
        <v>14.459999999999994</v>
      </c>
      <c r="K28" s="26">
        <f t="shared" si="9"/>
        <v>4.1591290750312169</v>
      </c>
      <c r="L28" s="26">
        <f t="shared" si="1"/>
        <v>0.18231798685068348</v>
      </c>
      <c r="M28" s="26">
        <f t="shared" si="2"/>
        <v>5.1686237682234513</v>
      </c>
      <c r="N28" s="27">
        <v>59</v>
      </c>
      <c r="O28" s="27">
        <v>158.6</v>
      </c>
      <c r="P28" s="27">
        <f t="shared" si="3"/>
        <v>1.9227541130213346</v>
      </c>
      <c r="Q28" s="29">
        <f t="shared" si="4"/>
        <v>3.2589052763073466E-2</v>
      </c>
      <c r="R28" s="24"/>
    </row>
    <row r="29" spans="1:18" x14ac:dyDescent="0.25">
      <c r="A29" s="25">
        <v>1994</v>
      </c>
      <c r="B29" s="76">
        <v>4.0017110887971734</v>
      </c>
      <c r="C29" s="27">
        <f t="shared" si="5"/>
        <v>19.999999999999986</v>
      </c>
      <c r="D29" s="26">
        <f t="shared" si="6"/>
        <v>4.8020533065566076</v>
      </c>
      <c r="E29" s="27">
        <v>6</v>
      </c>
      <c r="F29" s="27">
        <f t="shared" si="0"/>
        <v>4.5139301081632111</v>
      </c>
      <c r="G29" s="27">
        <v>0</v>
      </c>
      <c r="H29" s="27">
        <f t="shared" si="7"/>
        <v>4.5139301081632111</v>
      </c>
      <c r="I29" s="27">
        <v>9</v>
      </c>
      <c r="J29" s="28">
        <f t="shared" si="8"/>
        <v>14.460000000000008</v>
      </c>
      <c r="K29" s="26">
        <f t="shared" si="9"/>
        <v>4.1076763984285218</v>
      </c>
      <c r="L29" s="26">
        <f t="shared" si="1"/>
        <v>0.18006252705440096</v>
      </c>
      <c r="M29" s="26">
        <f t="shared" si="2"/>
        <v>5.10468261072874</v>
      </c>
      <c r="N29" s="27">
        <v>59</v>
      </c>
      <c r="O29" s="27">
        <v>158.6</v>
      </c>
      <c r="P29" s="27">
        <f t="shared" si="3"/>
        <v>1.8989676799053952</v>
      </c>
      <c r="Q29" s="29">
        <f t="shared" si="4"/>
        <v>3.2185892879752459E-2</v>
      </c>
      <c r="R29" s="24"/>
    </row>
    <row r="30" spans="1:18" x14ac:dyDescent="0.25">
      <c r="A30" s="25">
        <v>1995</v>
      </c>
      <c r="B30" s="76">
        <v>3.0194357666400049</v>
      </c>
      <c r="C30" s="27">
        <f t="shared" si="5"/>
        <v>19.999999999999993</v>
      </c>
      <c r="D30" s="26">
        <f t="shared" si="6"/>
        <v>3.6233229199680057</v>
      </c>
      <c r="E30" s="27">
        <v>6</v>
      </c>
      <c r="F30" s="27">
        <f t="shared" si="0"/>
        <v>3.4059235447699252</v>
      </c>
      <c r="G30" s="27">
        <v>0</v>
      </c>
      <c r="H30" s="27">
        <f t="shared" si="7"/>
        <v>3.4059235447699252</v>
      </c>
      <c r="I30" s="27">
        <v>9</v>
      </c>
      <c r="J30" s="28">
        <f t="shared" si="8"/>
        <v>14.460000000000008</v>
      </c>
      <c r="K30" s="26">
        <f t="shared" si="9"/>
        <v>3.0993904257406317</v>
      </c>
      <c r="L30" s="26">
        <f t="shared" si="1"/>
        <v>0.13586368989547976</v>
      </c>
      <c r="M30" s="26">
        <f t="shared" si="2"/>
        <v>3.8516676766919034</v>
      </c>
      <c r="N30" s="27">
        <v>59</v>
      </c>
      <c r="O30" s="27">
        <v>158.6</v>
      </c>
      <c r="P30" s="27">
        <f t="shared" si="3"/>
        <v>1.4328398040657144</v>
      </c>
      <c r="Q30" s="29">
        <f t="shared" si="4"/>
        <v>2.4285420407893464E-2</v>
      </c>
      <c r="R30" s="24"/>
    </row>
    <row r="31" spans="1:18" x14ac:dyDescent="0.25">
      <c r="A31" s="19">
        <v>1996</v>
      </c>
      <c r="B31" s="70">
        <v>3.7907621700708436</v>
      </c>
      <c r="C31" s="21">
        <f t="shared" si="5"/>
        <v>19.999999999999996</v>
      </c>
      <c r="D31" s="20">
        <f t="shared" si="6"/>
        <v>4.5489146040850121</v>
      </c>
      <c r="E31" s="21">
        <v>6</v>
      </c>
      <c r="F31" s="21">
        <f t="shared" si="0"/>
        <v>4.2759797278399114</v>
      </c>
      <c r="G31" s="21">
        <v>0</v>
      </c>
      <c r="H31" s="21">
        <f t="shared" si="7"/>
        <v>4.2759797278399114</v>
      </c>
      <c r="I31" s="21">
        <v>9</v>
      </c>
      <c r="J31" s="22">
        <f t="shared" si="8"/>
        <v>14.459999999999994</v>
      </c>
      <c r="K31" s="20">
        <f t="shared" si="9"/>
        <v>3.8911415523343194</v>
      </c>
      <c r="L31" s="20">
        <f t="shared" si="1"/>
        <v>0.17057058859547702</v>
      </c>
      <c r="M31" s="20">
        <f t="shared" si="2"/>
        <v>4.8355909013874756</v>
      </c>
      <c r="N31" s="21">
        <v>59</v>
      </c>
      <c r="O31" s="21">
        <v>158.6</v>
      </c>
      <c r="P31" s="21">
        <f t="shared" si="3"/>
        <v>1.798864206695215</v>
      </c>
      <c r="Q31" s="23">
        <f t="shared" si="4"/>
        <v>3.0489223842291777E-2</v>
      </c>
      <c r="R31" s="24"/>
    </row>
    <row r="32" spans="1:18" x14ac:dyDescent="0.25">
      <c r="A32" s="19">
        <v>1997</v>
      </c>
      <c r="B32" s="70">
        <v>4.102744816234277</v>
      </c>
      <c r="C32" s="21">
        <f t="shared" si="5"/>
        <v>19.999999999999996</v>
      </c>
      <c r="D32" s="20">
        <f t="shared" si="6"/>
        <v>4.9232937794811322</v>
      </c>
      <c r="E32" s="21">
        <v>6</v>
      </c>
      <c r="F32" s="21">
        <f t="shared" si="0"/>
        <v>4.627896152712264</v>
      </c>
      <c r="G32" s="21">
        <v>0</v>
      </c>
      <c r="H32" s="21">
        <f t="shared" si="7"/>
        <v>4.627896152712264</v>
      </c>
      <c r="I32" s="21">
        <v>9</v>
      </c>
      <c r="J32" s="22">
        <f t="shared" si="8"/>
        <v>14.460000000000008</v>
      </c>
      <c r="K32" s="20">
        <f t="shared" si="9"/>
        <v>4.2113854989681601</v>
      </c>
      <c r="L32" s="20">
        <f t="shared" si="1"/>
        <v>0.18460867940682346</v>
      </c>
      <c r="M32" s="20">
        <f t="shared" si="2"/>
        <v>5.2335637568437416</v>
      </c>
      <c r="N32" s="21">
        <v>59</v>
      </c>
      <c r="O32" s="21">
        <v>158.6</v>
      </c>
      <c r="P32" s="21">
        <f t="shared" si="3"/>
        <v>1.9469121163542293</v>
      </c>
      <c r="Q32" s="23">
        <f t="shared" si="4"/>
        <v>3.2998510446681853E-2</v>
      </c>
      <c r="R32" s="24"/>
    </row>
    <row r="33" spans="1:18" x14ac:dyDescent="0.25">
      <c r="A33" s="19">
        <v>1998</v>
      </c>
      <c r="B33" s="70">
        <v>3.4976303135901197</v>
      </c>
      <c r="C33" s="21">
        <f t="shared" si="5"/>
        <v>19.999999999999996</v>
      </c>
      <c r="D33" s="20">
        <f t="shared" si="6"/>
        <v>4.1971563763081434</v>
      </c>
      <c r="E33" s="21">
        <v>6</v>
      </c>
      <c r="F33" s="21">
        <f t="shared" si="0"/>
        <v>3.9453269937296547</v>
      </c>
      <c r="G33" s="21">
        <v>0</v>
      </c>
      <c r="H33" s="21">
        <f t="shared" si="7"/>
        <v>3.9453269937296547</v>
      </c>
      <c r="I33" s="21">
        <v>9</v>
      </c>
      <c r="J33" s="22">
        <f t="shared" si="8"/>
        <v>14.459999999999994</v>
      </c>
      <c r="K33" s="20">
        <f t="shared" si="9"/>
        <v>3.5902475642939859</v>
      </c>
      <c r="L33" s="20">
        <f t="shared" si="1"/>
        <v>0.15738071514713364</v>
      </c>
      <c r="M33" s="20">
        <f t="shared" si="2"/>
        <v>4.4616645840636648</v>
      </c>
      <c r="N33" s="21">
        <v>59</v>
      </c>
      <c r="O33" s="21">
        <v>158.6</v>
      </c>
      <c r="P33" s="21">
        <f t="shared" si="3"/>
        <v>1.6597617305154868</v>
      </c>
      <c r="Q33" s="23">
        <f t="shared" si="4"/>
        <v>2.8131554754499778E-2</v>
      </c>
      <c r="R33" s="24"/>
    </row>
    <row r="34" spans="1:18" x14ac:dyDescent="0.25">
      <c r="A34" s="19">
        <v>1999</v>
      </c>
      <c r="B34" s="70">
        <v>3.6230938898688456</v>
      </c>
      <c r="C34" s="21">
        <f t="shared" si="5"/>
        <v>19.999999999999996</v>
      </c>
      <c r="D34" s="20">
        <f t="shared" si="6"/>
        <v>4.3477126678426146</v>
      </c>
      <c r="E34" s="21">
        <v>6</v>
      </c>
      <c r="F34" s="21">
        <f t="shared" si="0"/>
        <v>4.0868499077720575</v>
      </c>
      <c r="G34" s="21">
        <v>0</v>
      </c>
      <c r="H34" s="21">
        <f t="shared" si="7"/>
        <v>4.0868499077720575</v>
      </c>
      <c r="I34" s="21">
        <v>9</v>
      </c>
      <c r="J34" s="22">
        <f t="shared" si="8"/>
        <v>14.460000000000008</v>
      </c>
      <c r="K34" s="20">
        <f t="shared" si="9"/>
        <v>3.7190334160725724</v>
      </c>
      <c r="L34" s="20">
        <f t="shared" si="1"/>
        <v>0.16302612234838673</v>
      </c>
      <c r="M34" s="20">
        <f t="shared" si="2"/>
        <v>4.6217090555155895</v>
      </c>
      <c r="N34" s="21">
        <v>59</v>
      </c>
      <c r="O34" s="21">
        <v>158.6</v>
      </c>
      <c r="P34" s="21">
        <f t="shared" si="3"/>
        <v>1.7192990811817135</v>
      </c>
      <c r="Q34" s="23">
        <f t="shared" si="4"/>
        <v>2.91406623929104E-2</v>
      </c>
      <c r="R34" s="24"/>
    </row>
    <row r="35" spans="1:18" x14ac:dyDescent="0.25">
      <c r="A35" s="19">
        <v>2000</v>
      </c>
      <c r="B35" s="70">
        <v>3.8746776622677146</v>
      </c>
      <c r="C35" s="21">
        <f t="shared" si="5"/>
        <v>19.999999999999996</v>
      </c>
      <c r="D35" s="20">
        <f t="shared" si="6"/>
        <v>4.6496131947212573</v>
      </c>
      <c r="E35" s="21">
        <v>6</v>
      </c>
      <c r="F35" s="21">
        <f t="shared" si="0"/>
        <v>4.3706364030379818</v>
      </c>
      <c r="G35" s="21">
        <v>0</v>
      </c>
      <c r="H35" s="21">
        <f t="shared" si="7"/>
        <v>4.3706364030379818</v>
      </c>
      <c r="I35" s="21">
        <v>9</v>
      </c>
      <c r="J35" s="22">
        <f t="shared" si="8"/>
        <v>14.459999999999994</v>
      </c>
      <c r="K35" s="20">
        <f t="shared" si="9"/>
        <v>3.9772791267645635</v>
      </c>
      <c r="L35" s="20">
        <f t="shared" si="1"/>
        <v>0.17434648226913155</v>
      </c>
      <c r="M35" s="20">
        <f t="shared" si="2"/>
        <v>4.9426355990887449</v>
      </c>
      <c r="N35" s="21">
        <v>59</v>
      </c>
      <c r="O35" s="21">
        <v>158.6</v>
      </c>
      <c r="P35" s="21">
        <f t="shared" si="3"/>
        <v>1.8386853741881208</v>
      </c>
      <c r="Q35" s="23">
        <f t="shared" si="4"/>
        <v>3.1164158884544421E-2</v>
      </c>
      <c r="R35" s="24"/>
    </row>
    <row r="36" spans="1:18" x14ac:dyDescent="0.25">
      <c r="A36" s="25">
        <v>2001</v>
      </c>
      <c r="B36" s="76">
        <v>3.5415613099664931</v>
      </c>
      <c r="C36" s="27">
        <f t="shared" si="5"/>
        <v>19.999999999999996</v>
      </c>
      <c r="D36" s="26">
        <f t="shared" si="6"/>
        <v>4.2498735719597915</v>
      </c>
      <c r="E36" s="27">
        <v>6</v>
      </c>
      <c r="F36" s="27">
        <f t="shared" si="0"/>
        <v>3.9948811576422041</v>
      </c>
      <c r="G36" s="27">
        <v>0</v>
      </c>
      <c r="H36" s="27">
        <f t="shared" si="7"/>
        <v>3.9948811576422041</v>
      </c>
      <c r="I36" s="27">
        <v>9</v>
      </c>
      <c r="J36" s="28">
        <f t="shared" si="8"/>
        <v>14.459999999999994</v>
      </c>
      <c r="K36" s="26">
        <f t="shared" si="9"/>
        <v>3.6353418534544057</v>
      </c>
      <c r="L36" s="26">
        <f t="shared" si="1"/>
        <v>0.15935745111033012</v>
      </c>
      <c r="M36" s="26">
        <f t="shared" si="2"/>
        <v>4.5177040602523038</v>
      </c>
      <c r="N36" s="27">
        <v>59</v>
      </c>
      <c r="O36" s="27">
        <v>158.6</v>
      </c>
      <c r="P36" s="27">
        <f t="shared" si="3"/>
        <v>1.6806086983284105</v>
      </c>
      <c r="Q36" s="29">
        <f t="shared" si="4"/>
        <v>2.848489319200696E-2</v>
      </c>
      <c r="R36" s="24"/>
    </row>
    <row r="37" spans="1:18" x14ac:dyDescent="0.25">
      <c r="A37" s="25">
        <v>2002</v>
      </c>
      <c r="B37" s="76">
        <v>3.8801393268243589</v>
      </c>
      <c r="C37" s="27">
        <f t="shared" si="5"/>
        <v>20</v>
      </c>
      <c r="D37" s="26">
        <f t="shared" si="6"/>
        <v>4.6561671921892307</v>
      </c>
      <c r="E37" s="27">
        <v>6</v>
      </c>
      <c r="F37" s="27">
        <f t="shared" si="0"/>
        <v>4.3767971606578771</v>
      </c>
      <c r="G37" s="27">
        <v>0</v>
      </c>
      <c r="H37" s="27">
        <f t="shared" si="7"/>
        <v>4.3767971606578771</v>
      </c>
      <c r="I37" s="27">
        <v>9</v>
      </c>
      <c r="J37" s="28">
        <f t="shared" si="8"/>
        <v>14.459999999999994</v>
      </c>
      <c r="K37" s="26">
        <f t="shared" si="9"/>
        <v>3.982885416198668</v>
      </c>
      <c r="L37" s="26">
        <f t="shared" si="1"/>
        <v>0.17459223742240737</v>
      </c>
      <c r="M37" s="26">
        <f t="shared" si="2"/>
        <v>4.9496026348065376</v>
      </c>
      <c r="N37" s="27">
        <v>59</v>
      </c>
      <c r="O37" s="27">
        <v>158.6</v>
      </c>
      <c r="P37" s="27">
        <f t="shared" si="3"/>
        <v>1.8412771466178168</v>
      </c>
      <c r="Q37" s="29">
        <f t="shared" si="4"/>
        <v>3.1208087230810453E-2</v>
      </c>
      <c r="R37" s="24"/>
    </row>
    <row r="38" spans="1:18" x14ac:dyDescent="0.25">
      <c r="A38" s="25">
        <v>2003</v>
      </c>
      <c r="B38" s="76">
        <v>3.3736327253761265</v>
      </c>
      <c r="C38" s="27">
        <f t="shared" si="5"/>
        <v>19.999999999999996</v>
      </c>
      <c r="D38" s="26">
        <f t="shared" si="6"/>
        <v>4.0483592704513516</v>
      </c>
      <c r="E38" s="27">
        <v>6</v>
      </c>
      <c r="F38" s="27">
        <f t="shared" si="0"/>
        <v>3.8054577142242705</v>
      </c>
      <c r="G38" s="27">
        <v>0</v>
      </c>
      <c r="H38" s="27">
        <f t="shared" si="7"/>
        <v>3.8054577142242705</v>
      </c>
      <c r="I38" s="27">
        <v>9</v>
      </c>
      <c r="J38" s="28">
        <f t="shared" si="8"/>
        <v>14.459999999999994</v>
      </c>
      <c r="K38" s="26">
        <f t="shared" si="9"/>
        <v>3.4629665199440862</v>
      </c>
      <c r="L38" s="26">
        <f t="shared" si="1"/>
        <v>0.15180127210713804</v>
      </c>
      <c r="M38" s="26">
        <f t="shared" ref="M38:M43" si="10">+L38*28.3495</f>
        <v>4.3034901636013094</v>
      </c>
      <c r="N38" s="27">
        <v>59</v>
      </c>
      <c r="O38" s="27">
        <v>158.6</v>
      </c>
      <c r="P38" s="27">
        <f t="shared" si="3"/>
        <v>1.6009200482501718</v>
      </c>
      <c r="Q38" s="29">
        <f t="shared" si="4"/>
        <v>2.7134238105935116E-2</v>
      </c>
      <c r="R38" s="24"/>
    </row>
    <row r="39" spans="1:18" x14ac:dyDescent="0.25">
      <c r="A39" s="25">
        <v>2004</v>
      </c>
      <c r="B39" s="76">
        <v>3.5985646167888747</v>
      </c>
      <c r="C39" s="27">
        <f t="shared" si="5"/>
        <v>19.999999999999989</v>
      </c>
      <c r="D39" s="26">
        <f t="shared" si="6"/>
        <v>4.3182775401466493</v>
      </c>
      <c r="E39" s="27">
        <v>6</v>
      </c>
      <c r="F39" s="27">
        <f t="shared" si="0"/>
        <v>4.0591808877378508</v>
      </c>
      <c r="G39" s="27">
        <v>0</v>
      </c>
      <c r="H39" s="27">
        <f t="shared" si="7"/>
        <v>4.0591808877378508</v>
      </c>
      <c r="I39" s="27">
        <v>9</v>
      </c>
      <c r="J39" s="28">
        <f t="shared" si="8"/>
        <v>14.459999999999994</v>
      </c>
      <c r="K39" s="26">
        <f t="shared" si="9"/>
        <v>3.6938546078414443</v>
      </c>
      <c r="L39" s="26">
        <f t="shared" si="1"/>
        <v>0.16192239376839207</v>
      </c>
      <c r="M39" s="26">
        <f t="shared" si="10"/>
        <v>4.5904189021370305</v>
      </c>
      <c r="N39" s="27">
        <v>59</v>
      </c>
      <c r="O39" s="27">
        <v>158.6</v>
      </c>
      <c r="P39" s="27">
        <f t="shared" si="3"/>
        <v>1.7076589862930946</v>
      </c>
      <c r="Q39" s="29">
        <f t="shared" si="4"/>
        <v>2.8943372649035501E-2</v>
      </c>
      <c r="R39" s="24"/>
    </row>
    <row r="40" spans="1:18" x14ac:dyDescent="0.25">
      <c r="A40" s="25">
        <v>2005</v>
      </c>
      <c r="B40" s="76">
        <v>3.3709364146962781</v>
      </c>
      <c r="C40" s="27">
        <f t="shared" si="5"/>
        <v>19.999999999999996</v>
      </c>
      <c r="D40" s="26">
        <f t="shared" si="6"/>
        <v>4.0451236976355336</v>
      </c>
      <c r="E40" s="27">
        <v>6</v>
      </c>
      <c r="F40" s="27">
        <f t="shared" si="0"/>
        <v>3.8024162757774014</v>
      </c>
      <c r="G40" s="27">
        <v>0</v>
      </c>
      <c r="H40" s="27">
        <f t="shared" si="7"/>
        <v>3.8024162757774014</v>
      </c>
      <c r="I40" s="27">
        <v>9</v>
      </c>
      <c r="J40" s="28">
        <f t="shared" si="8"/>
        <v>14.460000000000008</v>
      </c>
      <c r="K40" s="26">
        <f t="shared" si="9"/>
        <v>3.4601988109574351</v>
      </c>
      <c r="L40" s="26">
        <f t="shared" si="1"/>
        <v>0.15167994787758621</v>
      </c>
      <c r="M40" s="26">
        <f t="shared" si="10"/>
        <v>4.3000506823556304</v>
      </c>
      <c r="N40" s="27">
        <v>59</v>
      </c>
      <c r="O40" s="27">
        <v>158.6</v>
      </c>
      <c r="P40" s="27">
        <f t="shared" si="3"/>
        <v>1.5996405438775674</v>
      </c>
      <c r="Q40" s="29">
        <f t="shared" si="4"/>
        <v>2.7112551591145211E-2</v>
      </c>
      <c r="R40" s="24"/>
    </row>
    <row r="41" spans="1:18" x14ac:dyDescent="0.25">
      <c r="A41" s="19">
        <v>2006</v>
      </c>
      <c r="B41" s="70">
        <v>2.9203663916954601</v>
      </c>
      <c r="C41" s="21">
        <f t="shared" si="5"/>
        <v>19.999999999999993</v>
      </c>
      <c r="D41" s="20">
        <f t="shared" si="6"/>
        <v>3.5044396700345519</v>
      </c>
      <c r="E41" s="21">
        <v>6</v>
      </c>
      <c r="F41" s="21">
        <f t="shared" si="0"/>
        <v>3.2941732898324787</v>
      </c>
      <c r="G41" s="21">
        <v>0</v>
      </c>
      <c r="H41" s="21">
        <f t="shared" si="7"/>
        <v>3.2941732898324787</v>
      </c>
      <c r="I41" s="21">
        <v>9</v>
      </c>
      <c r="J41" s="22">
        <f t="shared" si="8"/>
        <v>14.460000000000008</v>
      </c>
      <c r="K41" s="20">
        <f t="shared" si="9"/>
        <v>2.9976976937475555</v>
      </c>
      <c r="L41" s="20">
        <f t="shared" si="1"/>
        <v>0.13140592630126272</v>
      </c>
      <c r="M41" s="20">
        <f t="shared" si="10"/>
        <v>3.7252923076776474</v>
      </c>
      <c r="N41" s="21">
        <v>59</v>
      </c>
      <c r="O41" s="21">
        <v>158.6</v>
      </c>
      <c r="P41" s="21">
        <f t="shared" si="3"/>
        <v>1.3858275293378386</v>
      </c>
      <c r="Q41" s="23">
        <f t="shared" si="4"/>
        <v>2.3488602192166756E-2</v>
      </c>
      <c r="R41" s="24"/>
    </row>
    <row r="42" spans="1:18" x14ac:dyDescent="0.25">
      <c r="A42" s="19">
        <v>2007</v>
      </c>
      <c r="B42" s="70">
        <v>3.5674848812819437</v>
      </c>
      <c r="C42" s="21">
        <f t="shared" si="5"/>
        <v>20</v>
      </c>
      <c r="D42" s="20">
        <f t="shared" si="6"/>
        <v>4.2809818575383325</v>
      </c>
      <c r="E42" s="21">
        <v>6</v>
      </c>
      <c r="F42" s="21">
        <f t="shared" si="0"/>
        <v>4.0241229460860328</v>
      </c>
      <c r="G42" s="21">
        <v>0</v>
      </c>
      <c r="H42" s="21">
        <f t="shared" si="7"/>
        <v>4.0241229460860328</v>
      </c>
      <c r="I42" s="21">
        <v>9</v>
      </c>
      <c r="J42" s="22">
        <f t="shared" si="8"/>
        <v>14.459999999999994</v>
      </c>
      <c r="K42" s="20">
        <f t="shared" si="9"/>
        <v>3.66195188093829</v>
      </c>
      <c r="L42" s="20">
        <f t="shared" si="1"/>
        <v>0.16052391806852778</v>
      </c>
      <c r="M42" s="20">
        <f t="shared" si="10"/>
        <v>4.5507728152837279</v>
      </c>
      <c r="N42" s="21">
        <v>59</v>
      </c>
      <c r="O42" s="21">
        <v>158.6</v>
      </c>
      <c r="P42" s="21">
        <f t="shared" si="3"/>
        <v>1.6929104420034045</v>
      </c>
      <c r="Q42" s="23">
        <f t="shared" si="4"/>
        <v>2.8693397322091602E-2</v>
      </c>
      <c r="R42" s="24"/>
    </row>
    <row r="43" spans="1:18" x14ac:dyDescent="0.25">
      <c r="A43" s="19">
        <v>2008</v>
      </c>
      <c r="B43" s="70">
        <v>3.0048359090055072</v>
      </c>
      <c r="C43" s="21">
        <f t="shared" si="5"/>
        <v>19.999999999999986</v>
      </c>
      <c r="D43" s="20">
        <f t="shared" si="6"/>
        <v>3.6058030908066083</v>
      </c>
      <c r="E43" s="21">
        <v>6</v>
      </c>
      <c r="F43" s="21">
        <f t="shared" si="0"/>
        <v>3.3894549053582117</v>
      </c>
      <c r="G43" s="21">
        <v>0</v>
      </c>
      <c r="H43" s="21">
        <f t="shared" si="7"/>
        <v>3.3894549053582117</v>
      </c>
      <c r="I43" s="21">
        <v>9</v>
      </c>
      <c r="J43" s="22">
        <f t="shared" si="8"/>
        <v>14.459999999999994</v>
      </c>
      <c r="K43" s="20">
        <f t="shared" si="9"/>
        <v>3.0844039638759728</v>
      </c>
      <c r="L43" s="20">
        <f t="shared" si="1"/>
        <v>0.1352067491014125</v>
      </c>
      <c r="M43" s="20">
        <f t="shared" si="10"/>
        <v>3.8330437336504937</v>
      </c>
      <c r="N43" s="21">
        <v>59</v>
      </c>
      <c r="O43" s="21">
        <v>158.6</v>
      </c>
      <c r="P43" s="21">
        <f t="shared" si="3"/>
        <v>1.4259116033126047</v>
      </c>
      <c r="Q43" s="23">
        <f t="shared" si="4"/>
        <v>2.4167993276484827E-2</v>
      </c>
      <c r="R43" s="24"/>
    </row>
    <row r="44" spans="1:18" x14ac:dyDescent="0.25">
      <c r="A44" s="19">
        <v>2009</v>
      </c>
      <c r="B44" s="70">
        <v>3.3105322343838979</v>
      </c>
      <c r="C44" s="21">
        <f t="shared" si="5"/>
        <v>19.999999999999989</v>
      </c>
      <c r="D44" s="20">
        <f t="shared" si="6"/>
        <v>3.9726386812606771</v>
      </c>
      <c r="E44" s="21">
        <v>6</v>
      </c>
      <c r="F44" s="21">
        <f t="shared" si="0"/>
        <v>3.7342803603850365</v>
      </c>
      <c r="G44" s="21">
        <v>0</v>
      </c>
      <c r="H44" s="21">
        <f t="shared" si="7"/>
        <v>3.7342803603850365</v>
      </c>
      <c r="I44" s="21">
        <v>9</v>
      </c>
      <c r="J44" s="22">
        <f t="shared" si="8"/>
        <v>14.460000000000008</v>
      </c>
      <c r="K44" s="20">
        <f t="shared" si="9"/>
        <v>3.398195127950383</v>
      </c>
      <c r="L44" s="20">
        <f t="shared" si="1"/>
        <v>0.14896197821152363</v>
      </c>
      <c r="M44" s="20">
        <f t="shared" ref="M44:M49" si="11">+L44*28.3495</f>
        <v>4.2229976013075889</v>
      </c>
      <c r="N44" s="21">
        <v>59</v>
      </c>
      <c r="O44" s="21">
        <v>158.6</v>
      </c>
      <c r="P44" s="21">
        <f t="shared" si="3"/>
        <v>1.5709764090614613</v>
      </c>
      <c r="Q44" s="23">
        <f t="shared" si="4"/>
        <v>2.6626718797651886E-2</v>
      </c>
      <c r="R44" s="24"/>
    </row>
    <row r="45" spans="1:18" x14ac:dyDescent="0.25">
      <c r="A45" s="19">
        <v>2010</v>
      </c>
      <c r="B45" s="70">
        <v>3.0460417253930698</v>
      </c>
      <c r="C45" s="21">
        <f t="shared" si="5"/>
        <v>20</v>
      </c>
      <c r="D45" s="20">
        <f t="shared" si="6"/>
        <v>3.6552500704716837</v>
      </c>
      <c r="E45" s="21">
        <v>6</v>
      </c>
      <c r="F45" s="21">
        <f t="shared" si="0"/>
        <v>3.4359350662433825</v>
      </c>
      <c r="G45" s="21">
        <v>0</v>
      </c>
      <c r="H45" s="21">
        <f t="shared" si="7"/>
        <v>3.4359350662433825</v>
      </c>
      <c r="I45" s="21">
        <v>9</v>
      </c>
      <c r="J45" s="22">
        <f t="shared" si="8"/>
        <v>14.459999999999994</v>
      </c>
      <c r="K45" s="20">
        <f t="shared" si="9"/>
        <v>3.1267009102814782</v>
      </c>
      <c r="L45" s="20">
        <f t="shared" si="1"/>
        <v>0.13706086182055796</v>
      </c>
      <c r="M45" s="20">
        <f t="shared" si="11"/>
        <v>3.885606902181908</v>
      </c>
      <c r="N45" s="21">
        <v>59</v>
      </c>
      <c r="O45" s="21">
        <v>158.6</v>
      </c>
      <c r="P45" s="21">
        <f t="shared" si="3"/>
        <v>1.4454653671420716</v>
      </c>
      <c r="Q45" s="23">
        <f t="shared" si="4"/>
        <v>2.4499413002407995E-2</v>
      </c>
      <c r="R45" s="24"/>
    </row>
    <row r="46" spans="1:18" x14ac:dyDescent="0.25">
      <c r="A46" s="31">
        <v>2011</v>
      </c>
      <c r="B46" s="80">
        <v>2.6392752204045231</v>
      </c>
      <c r="C46" s="27">
        <f t="shared" si="5"/>
        <v>19.999999999999993</v>
      </c>
      <c r="D46" s="26">
        <f t="shared" si="6"/>
        <v>3.1671302644854276</v>
      </c>
      <c r="E46" s="32">
        <v>6</v>
      </c>
      <c r="F46" s="32">
        <f t="shared" si="0"/>
        <v>2.9771024486163018</v>
      </c>
      <c r="G46" s="32">
        <v>0</v>
      </c>
      <c r="H46" s="27">
        <f t="shared" si="7"/>
        <v>2.9771024486163018</v>
      </c>
      <c r="I46" s="32">
        <v>9</v>
      </c>
      <c r="J46" s="28">
        <f t="shared" si="8"/>
        <v>14.460000000000008</v>
      </c>
      <c r="K46" s="26">
        <f t="shared" si="9"/>
        <v>2.7091632282408344</v>
      </c>
      <c r="L46" s="33">
        <f t="shared" si="1"/>
        <v>0.11875784014206398</v>
      </c>
      <c r="M46" s="33">
        <f t="shared" si="11"/>
        <v>3.3667253891074425</v>
      </c>
      <c r="N46" s="32">
        <v>59</v>
      </c>
      <c r="O46" s="27">
        <v>158.6</v>
      </c>
      <c r="P46" s="32">
        <f t="shared" si="3"/>
        <v>1.2524388269693512</v>
      </c>
      <c r="Q46" s="35">
        <f t="shared" si="4"/>
        <v>2.1227776728294089E-2</v>
      </c>
      <c r="R46" s="24"/>
    </row>
    <row r="47" spans="1:18" x14ac:dyDescent="0.25">
      <c r="A47" s="25">
        <v>2012</v>
      </c>
      <c r="B47" s="76">
        <v>2.6410176973965189</v>
      </c>
      <c r="C47" s="27">
        <f t="shared" si="5"/>
        <v>20.000000000000004</v>
      </c>
      <c r="D47" s="26">
        <f t="shared" si="6"/>
        <v>3.1692212368758228</v>
      </c>
      <c r="E47" s="27">
        <v>6</v>
      </c>
      <c r="F47" s="27">
        <f t="shared" ref="F47:F56" si="12">+(D47-D47*(E47)/100)</f>
        <v>2.9790679626632732</v>
      </c>
      <c r="G47" s="27">
        <v>0</v>
      </c>
      <c r="H47" s="27">
        <f t="shared" si="7"/>
        <v>2.9790679626632732</v>
      </c>
      <c r="I47" s="27">
        <v>9</v>
      </c>
      <c r="J47" s="28">
        <f t="shared" si="8"/>
        <v>14.459999999999994</v>
      </c>
      <c r="K47" s="26">
        <f t="shared" si="9"/>
        <v>2.7109518460235789</v>
      </c>
      <c r="L47" s="33">
        <f t="shared" ref="L47:L56" si="13">+(K47/365)*16</f>
        <v>0.11883624530514318</v>
      </c>
      <c r="M47" s="33">
        <f t="shared" si="11"/>
        <v>3.3689481362781564</v>
      </c>
      <c r="N47" s="32">
        <v>59</v>
      </c>
      <c r="O47" s="27">
        <v>158.6</v>
      </c>
      <c r="P47" s="32">
        <f t="shared" ref="P47:P56" si="14">+Q47*N47</f>
        <v>1.2532657001286962</v>
      </c>
      <c r="Q47" s="35">
        <f t="shared" ref="Q47:Q56" si="15">+M47/O47</f>
        <v>2.1241791527605022E-2</v>
      </c>
      <c r="R47" s="24"/>
    </row>
    <row r="48" spans="1:18" x14ac:dyDescent="0.25">
      <c r="A48" s="25">
        <v>2013</v>
      </c>
      <c r="B48" s="76">
        <v>2.75625746328312</v>
      </c>
      <c r="C48" s="27">
        <f t="shared" si="5"/>
        <v>20.000000000000004</v>
      </c>
      <c r="D48" s="26">
        <f t="shared" si="6"/>
        <v>3.3075089559397441</v>
      </c>
      <c r="E48" s="27">
        <v>6</v>
      </c>
      <c r="F48" s="27">
        <f t="shared" si="12"/>
        <v>3.1090584185833596</v>
      </c>
      <c r="G48" s="27">
        <v>0</v>
      </c>
      <c r="H48" s="27">
        <f t="shared" si="7"/>
        <v>3.1090584185833596</v>
      </c>
      <c r="I48" s="27">
        <v>9</v>
      </c>
      <c r="J48" s="28">
        <f t="shared" si="8"/>
        <v>14.460000000000008</v>
      </c>
      <c r="K48" s="26">
        <f t="shared" si="9"/>
        <v>2.829243160910857</v>
      </c>
      <c r="L48" s="26">
        <f t="shared" si="13"/>
        <v>0.12402161801253071</v>
      </c>
      <c r="M48" s="26">
        <f t="shared" si="11"/>
        <v>3.5159508598462392</v>
      </c>
      <c r="N48" s="27">
        <v>59</v>
      </c>
      <c r="O48" s="27">
        <v>158.6</v>
      </c>
      <c r="P48" s="27">
        <f t="shared" si="14"/>
        <v>1.3079514547977813</v>
      </c>
      <c r="Q48" s="29">
        <f t="shared" si="15"/>
        <v>2.2168668725386125E-2</v>
      </c>
      <c r="R48" s="24"/>
    </row>
    <row r="49" spans="1:18" x14ac:dyDescent="0.25">
      <c r="A49" s="25">
        <v>2014</v>
      </c>
      <c r="B49" s="76">
        <v>2.5818025899457981</v>
      </c>
      <c r="C49" s="27">
        <f t="shared" si="5"/>
        <v>20.000000000000004</v>
      </c>
      <c r="D49" s="26">
        <f t="shared" si="6"/>
        <v>3.0981631079349579</v>
      </c>
      <c r="E49" s="27">
        <v>6</v>
      </c>
      <c r="F49" s="27">
        <f t="shared" si="12"/>
        <v>2.9122733214588603</v>
      </c>
      <c r="G49" s="27">
        <v>0</v>
      </c>
      <c r="H49" s="27">
        <f t="shared" si="7"/>
        <v>2.9122733214588603</v>
      </c>
      <c r="I49" s="27">
        <v>9</v>
      </c>
      <c r="J49" s="28">
        <f t="shared" si="8"/>
        <v>14.459999999999994</v>
      </c>
      <c r="K49" s="26">
        <f t="shared" si="9"/>
        <v>2.650168722527563</v>
      </c>
      <c r="L49" s="26">
        <f t="shared" si="13"/>
        <v>0.11617177961764659</v>
      </c>
      <c r="M49" s="26">
        <f t="shared" si="11"/>
        <v>3.2934118662704717</v>
      </c>
      <c r="N49" s="27">
        <v>59</v>
      </c>
      <c r="O49" s="27">
        <v>158.6</v>
      </c>
      <c r="P49" s="27">
        <f t="shared" si="14"/>
        <v>1.2251658266706043</v>
      </c>
      <c r="Q49" s="29">
        <f t="shared" si="15"/>
        <v>2.0765522485942444E-2</v>
      </c>
      <c r="R49" s="24"/>
    </row>
    <row r="50" spans="1:18" x14ac:dyDescent="0.25">
      <c r="A50" s="31">
        <v>2015</v>
      </c>
      <c r="B50" s="80">
        <v>2.7239325631408251</v>
      </c>
      <c r="C50" s="27">
        <f t="shared" si="5"/>
        <v>20</v>
      </c>
      <c r="D50" s="26">
        <f t="shared" si="6"/>
        <v>3.2687190757689901</v>
      </c>
      <c r="E50" s="32">
        <v>6</v>
      </c>
      <c r="F50" s="32">
        <f t="shared" si="12"/>
        <v>3.0725959312228506</v>
      </c>
      <c r="G50" s="32">
        <v>0</v>
      </c>
      <c r="H50" s="32">
        <f t="shared" si="7"/>
        <v>3.0725959312228506</v>
      </c>
      <c r="I50" s="32">
        <v>9</v>
      </c>
      <c r="J50" s="28">
        <f t="shared" si="8"/>
        <v>14.460000000000008</v>
      </c>
      <c r="K50" s="33">
        <f t="shared" si="9"/>
        <v>2.796062297412794</v>
      </c>
      <c r="L50" s="33">
        <f t="shared" si="13"/>
        <v>0.12256711440713618</v>
      </c>
      <c r="M50" s="33">
        <f>+L50*28.3495</f>
        <v>3.4747164098851071</v>
      </c>
      <c r="N50" s="32">
        <v>59</v>
      </c>
      <c r="O50" s="32">
        <v>158.6</v>
      </c>
      <c r="P50" s="32">
        <f t="shared" si="14"/>
        <v>1.2926120314200586</v>
      </c>
      <c r="Q50" s="35">
        <f t="shared" si="15"/>
        <v>2.1908678498645064E-2</v>
      </c>
      <c r="R50" s="24"/>
    </row>
    <row r="51" spans="1:18" x14ac:dyDescent="0.25">
      <c r="A51" s="36">
        <v>2016</v>
      </c>
      <c r="B51" s="83">
        <v>2.4960001386160497</v>
      </c>
      <c r="C51" s="21">
        <f t="shared" si="5"/>
        <v>20.000000000000004</v>
      </c>
      <c r="D51" s="20">
        <f t="shared" si="6"/>
        <v>2.9952001663392598</v>
      </c>
      <c r="E51" s="38">
        <v>6</v>
      </c>
      <c r="F51" s="38">
        <f t="shared" si="12"/>
        <v>2.8154881563589043</v>
      </c>
      <c r="G51" s="38">
        <v>0</v>
      </c>
      <c r="H51" s="38">
        <f t="shared" si="7"/>
        <v>2.8154881563589043</v>
      </c>
      <c r="I51" s="38">
        <v>9</v>
      </c>
      <c r="J51" s="22">
        <f t="shared" si="8"/>
        <v>14.459999999999994</v>
      </c>
      <c r="K51" s="37">
        <f t="shared" si="9"/>
        <v>2.562094222286603</v>
      </c>
      <c r="L51" s="37">
        <f t="shared" si="13"/>
        <v>0.11231097960708397</v>
      </c>
      <c r="M51" s="37">
        <f>+L51*28.3495</f>
        <v>3.1839601163710269</v>
      </c>
      <c r="N51" s="38">
        <v>59</v>
      </c>
      <c r="O51" s="38">
        <v>158.6</v>
      </c>
      <c r="P51" s="38">
        <f t="shared" si="14"/>
        <v>1.1844492236184778</v>
      </c>
      <c r="Q51" s="40">
        <f t="shared" si="15"/>
        <v>2.0075410569804709E-2</v>
      </c>
      <c r="R51" s="24"/>
    </row>
    <row r="52" spans="1:18" x14ac:dyDescent="0.25">
      <c r="A52" s="41">
        <v>2017</v>
      </c>
      <c r="B52" s="86">
        <v>2.2922558310237391</v>
      </c>
      <c r="C52" s="21">
        <f t="shared" si="5"/>
        <v>20.000000000000004</v>
      </c>
      <c r="D52" s="20">
        <f t="shared" si="6"/>
        <v>2.750706997228487</v>
      </c>
      <c r="E52" s="43">
        <v>6</v>
      </c>
      <c r="F52" s="43">
        <f t="shared" si="12"/>
        <v>2.5856645773947777</v>
      </c>
      <c r="G52" s="43">
        <v>0</v>
      </c>
      <c r="H52" s="43">
        <f>F52-(F52*G52/100)</f>
        <v>2.5856645773947777</v>
      </c>
      <c r="I52" s="43">
        <v>9</v>
      </c>
      <c r="J52" s="22">
        <f t="shared" si="8"/>
        <v>14.460000000000008</v>
      </c>
      <c r="K52" s="42">
        <f>+H52-H52*I52/100</f>
        <v>2.3529547654292475</v>
      </c>
      <c r="L52" s="42">
        <f t="shared" si="13"/>
        <v>0.1031432225941588</v>
      </c>
      <c r="M52" s="42">
        <f>+L52*28.3495</f>
        <v>2.9240587889331047</v>
      </c>
      <c r="N52" s="43">
        <v>59</v>
      </c>
      <c r="O52" s="43">
        <v>158.6</v>
      </c>
      <c r="P52" s="43">
        <f t="shared" si="14"/>
        <v>1.0877646188338788</v>
      </c>
      <c r="Q52" s="47">
        <f t="shared" si="15"/>
        <v>1.8436688454811504E-2</v>
      </c>
      <c r="R52" s="24"/>
    </row>
    <row r="53" spans="1:18" x14ac:dyDescent="0.25">
      <c r="A53" s="41">
        <v>2018</v>
      </c>
      <c r="B53" s="86">
        <v>1.8702642334177548</v>
      </c>
      <c r="C53" s="21">
        <f t="shared" si="5"/>
        <v>19.999999999999996</v>
      </c>
      <c r="D53" s="58">
        <f t="shared" si="6"/>
        <v>2.2443170801013057</v>
      </c>
      <c r="E53" s="43">
        <v>6</v>
      </c>
      <c r="F53" s="43">
        <f t="shared" si="12"/>
        <v>2.1096580552952275</v>
      </c>
      <c r="G53" s="43">
        <v>0</v>
      </c>
      <c r="H53" s="43">
        <f>F53-(F53*G53/100)</f>
        <v>2.1096580552952275</v>
      </c>
      <c r="I53" s="43">
        <v>9</v>
      </c>
      <c r="J53" s="98">
        <f t="shared" si="8"/>
        <v>14.459999999999994</v>
      </c>
      <c r="K53" s="42">
        <f>+H53-H53*I53/100</f>
        <v>1.919788830318657</v>
      </c>
      <c r="L53" s="42">
        <f t="shared" si="13"/>
        <v>8.4155126808489078E-2</v>
      </c>
      <c r="M53" s="42">
        <f>+L53*28.3495</f>
        <v>2.3857557674572609</v>
      </c>
      <c r="N53" s="43">
        <v>59</v>
      </c>
      <c r="O53" s="43">
        <v>158.6</v>
      </c>
      <c r="P53" s="43">
        <f t="shared" si="14"/>
        <v>0.8875131795711122</v>
      </c>
      <c r="Q53" s="47">
        <f t="shared" si="15"/>
        <v>1.5042596263917156E-2</v>
      </c>
      <c r="R53" s="24"/>
    </row>
    <row r="54" spans="1:18" ht="13.2" customHeight="1" x14ac:dyDescent="0.25">
      <c r="A54" s="41">
        <v>2019</v>
      </c>
      <c r="B54" s="86">
        <v>2.0160682476028664</v>
      </c>
      <c r="C54" s="21">
        <f t="shared" si="5"/>
        <v>20.000000000000004</v>
      </c>
      <c r="D54" s="20">
        <f t="shared" si="6"/>
        <v>2.4192818971234398</v>
      </c>
      <c r="E54" s="43">
        <v>6</v>
      </c>
      <c r="F54" s="43">
        <f t="shared" si="12"/>
        <v>2.2741249832960335</v>
      </c>
      <c r="G54" s="43">
        <v>0</v>
      </c>
      <c r="H54" s="43">
        <f>F54-(F54*G54/100)</f>
        <v>2.2741249832960335</v>
      </c>
      <c r="I54" s="43">
        <v>9</v>
      </c>
      <c r="J54" s="22">
        <f t="shared" si="8"/>
        <v>14.459999999999994</v>
      </c>
      <c r="K54" s="42">
        <f>+H54-H54*I54/100</f>
        <v>2.0694537347993904</v>
      </c>
      <c r="L54" s="42">
        <f t="shared" si="13"/>
        <v>9.0715780155589718E-2</v>
      </c>
      <c r="M54" s="42">
        <f>+L54*28.3495</f>
        <v>2.5717470095208905</v>
      </c>
      <c r="N54" s="43">
        <v>59</v>
      </c>
      <c r="O54" s="43">
        <v>158.6</v>
      </c>
      <c r="P54" s="43">
        <f t="shared" si="14"/>
        <v>0.95670285978393799</v>
      </c>
      <c r="Q54" s="47">
        <f t="shared" si="15"/>
        <v>1.6215302708202338E-2</v>
      </c>
    </row>
    <row r="55" spans="1:18" ht="13.2" customHeight="1" x14ac:dyDescent="0.25">
      <c r="A55" s="41">
        <v>2020</v>
      </c>
      <c r="B55" s="86">
        <v>1.8150257384654989</v>
      </c>
      <c r="C55" s="21">
        <f t="shared" si="5"/>
        <v>20</v>
      </c>
      <c r="D55" s="58">
        <f t="shared" si="6"/>
        <v>2.1780308861585986</v>
      </c>
      <c r="E55" s="43">
        <v>6</v>
      </c>
      <c r="F55" s="43">
        <f t="shared" si="12"/>
        <v>2.0473490329890827</v>
      </c>
      <c r="G55" s="43">
        <v>0</v>
      </c>
      <c r="H55" s="43">
        <f t="shared" ref="H55:H56" si="16">F55-(F55*G55/100)</f>
        <v>2.0473490329890827</v>
      </c>
      <c r="I55" s="43">
        <v>9</v>
      </c>
      <c r="J55" s="98">
        <f t="shared" si="8"/>
        <v>14.460000000000008</v>
      </c>
      <c r="K55" s="42">
        <f t="shared" ref="K55:K56" si="17">+H55-H55*I55/100</f>
        <v>1.8630876200200652</v>
      </c>
      <c r="L55" s="42">
        <f t="shared" si="13"/>
        <v>8.1669594302249432E-2</v>
      </c>
      <c r="M55" s="42">
        <f t="shared" ref="M55:M56" si="18">+L55*28.3495</f>
        <v>2.3152921636716202</v>
      </c>
      <c r="N55" s="43">
        <v>59</v>
      </c>
      <c r="O55" s="43">
        <v>158.6</v>
      </c>
      <c r="P55" s="43">
        <f t="shared" si="14"/>
        <v>0.86130036353483974</v>
      </c>
      <c r="Q55" s="47">
        <f t="shared" si="15"/>
        <v>1.4598311246353217E-2</v>
      </c>
    </row>
    <row r="56" spans="1:18" ht="13.8" thickBot="1" x14ac:dyDescent="0.3">
      <c r="A56" s="155">
        <v>2021</v>
      </c>
      <c r="B56" s="162">
        <v>1.7044501885332497</v>
      </c>
      <c r="C56" s="145">
        <f t="shared" si="5"/>
        <v>20</v>
      </c>
      <c r="D56" s="133">
        <f t="shared" si="6"/>
        <v>2.0453402262398996</v>
      </c>
      <c r="E56" s="145">
        <v>6</v>
      </c>
      <c r="F56" s="134">
        <f t="shared" si="12"/>
        <v>1.9226198126655056</v>
      </c>
      <c r="G56" s="145">
        <v>0</v>
      </c>
      <c r="H56" s="134">
        <f t="shared" si="16"/>
        <v>1.9226198126655056</v>
      </c>
      <c r="I56" s="145">
        <v>9</v>
      </c>
      <c r="J56" s="135">
        <f t="shared" si="8"/>
        <v>14.459999999999994</v>
      </c>
      <c r="K56" s="133">
        <f t="shared" si="17"/>
        <v>1.7495840295256102</v>
      </c>
      <c r="L56" s="133">
        <f t="shared" si="13"/>
        <v>7.6694094444958255E-2</v>
      </c>
      <c r="M56" s="133">
        <f t="shared" si="18"/>
        <v>2.1742392304673439</v>
      </c>
      <c r="N56" s="145">
        <v>59</v>
      </c>
      <c r="O56" s="134">
        <v>158.6</v>
      </c>
      <c r="P56" s="134">
        <f t="shared" si="14"/>
        <v>0.80882796089264375</v>
      </c>
      <c r="Q56" s="136">
        <f t="shared" si="15"/>
        <v>1.3708948489705827E-2</v>
      </c>
    </row>
    <row r="57" spans="1:18" ht="15" customHeight="1" thickTop="1" x14ac:dyDescent="0.25">
      <c r="A57" s="9" t="s">
        <v>195</v>
      </c>
      <c r="D57" s="9"/>
    </row>
    <row r="58" spans="1:18" x14ac:dyDescent="0.25">
      <c r="A58" s="9"/>
      <c r="D58" s="9"/>
    </row>
    <row r="59" spans="1:18" ht="15" customHeight="1" x14ac:dyDescent="0.25">
      <c r="A59" s="9" t="s">
        <v>97</v>
      </c>
      <c r="D59" s="9"/>
    </row>
    <row r="60" spans="1:18" ht="15" customHeight="1" x14ac:dyDescent="0.25">
      <c r="A60" s="9" t="s">
        <v>104</v>
      </c>
      <c r="D60" s="9"/>
    </row>
    <row r="61" spans="1:18" ht="15" customHeight="1" x14ac:dyDescent="0.25">
      <c r="A61" s="9" t="s">
        <v>142</v>
      </c>
      <c r="D61" s="9"/>
    </row>
    <row r="62" spans="1:18" ht="15" customHeight="1" x14ac:dyDescent="0.25">
      <c r="A62" s="131" t="s">
        <v>199</v>
      </c>
      <c r="D62" s="9"/>
    </row>
    <row r="63" spans="1:18" ht="15" customHeight="1" x14ac:dyDescent="0.25">
      <c r="A63" s="9" t="s">
        <v>143</v>
      </c>
      <c r="D63" s="9"/>
    </row>
    <row r="64" spans="1:18" ht="15" customHeight="1" x14ac:dyDescent="0.25">
      <c r="A64" s="9" t="s">
        <v>144</v>
      </c>
      <c r="D64" s="9"/>
    </row>
    <row r="65" spans="1:4" ht="13.2" customHeight="1" x14ac:dyDescent="0.25">
      <c r="A65" s="9"/>
      <c r="D65" s="9"/>
    </row>
    <row r="66" spans="1:4" ht="15" customHeight="1" x14ac:dyDescent="0.25">
      <c r="A66" s="9" t="s">
        <v>192</v>
      </c>
      <c r="D66" s="9"/>
    </row>
    <row r="67" spans="1:4" x14ac:dyDescent="0.25">
      <c r="A67" s="9"/>
      <c r="D67" s="9"/>
    </row>
    <row r="68" spans="1:4" x14ac:dyDescent="0.25">
      <c r="A68" s="9"/>
      <c r="D68" s="9"/>
    </row>
    <row r="69" spans="1:4" x14ac:dyDescent="0.25">
      <c r="A69" s="9"/>
      <c r="D69" s="9"/>
    </row>
    <row r="70" spans="1:4" x14ac:dyDescent="0.25">
      <c r="A70" s="9"/>
      <c r="D70" s="9"/>
    </row>
    <row r="71" spans="1:4" x14ac:dyDescent="0.25">
      <c r="A71" s="9"/>
      <c r="D71"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pageSetUpPr fitToPage="1"/>
  </sheetPr>
  <dimension ref="A1:V68"/>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100" customWidth="1"/>
    <col min="2" max="3" width="10.88671875" style="99" customWidth="1"/>
    <col min="4" max="4" width="10.88671875" style="101" customWidth="1"/>
    <col min="5" max="8" width="10.88671875" style="99" customWidth="1"/>
    <col min="9" max="9" width="13.33203125" style="99" customWidth="1"/>
    <col min="10" max="16" width="10.88671875" style="99" customWidth="1"/>
    <col min="17" max="17" width="13.33203125" style="99" customWidth="1"/>
    <col min="18" max="16384" width="10.6640625" style="99"/>
  </cols>
  <sheetData>
    <row r="1" spans="1:22" s="9" customFormat="1" ht="16.2" thickBot="1" x14ac:dyDescent="0.3">
      <c r="A1" s="52" t="s">
        <v>149</v>
      </c>
      <c r="B1" s="52"/>
      <c r="C1" s="52"/>
      <c r="D1" s="52"/>
      <c r="E1" s="52"/>
      <c r="F1" s="52"/>
      <c r="G1" s="52"/>
      <c r="H1" s="52"/>
      <c r="I1" s="52"/>
      <c r="J1" s="52"/>
      <c r="K1" s="52"/>
      <c r="L1" s="52"/>
      <c r="M1" s="52"/>
      <c r="N1" s="52"/>
      <c r="O1" s="52"/>
      <c r="P1" s="52"/>
      <c r="Q1" s="52"/>
    </row>
    <row r="2" spans="1:22" s="9" customFormat="1"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s="9" customFormat="1" ht="36" customHeight="1" x14ac:dyDescent="0.25">
      <c r="A3" s="125"/>
      <c r="B3" s="126"/>
      <c r="C3" s="126"/>
      <c r="D3" s="126"/>
      <c r="E3" s="123"/>
      <c r="F3" s="126"/>
      <c r="G3" s="128" t="s">
        <v>4</v>
      </c>
      <c r="H3" s="129" t="s">
        <v>87</v>
      </c>
      <c r="I3" s="128" t="s">
        <v>10</v>
      </c>
      <c r="J3" s="14"/>
      <c r="K3" s="14"/>
      <c r="L3" s="15"/>
      <c r="M3" s="15"/>
      <c r="N3" s="14"/>
      <c r="O3" s="14"/>
      <c r="P3" s="16"/>
      <c r="Q3" s="14"/>
      <c r="R3" s="130"/>
    </row>
    <row r="4" spans="1:22" s="9" customFormat="1"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s="9" customFormat="1" x14ac:dyDescent="0.25">
      <c r="A5" s="19">
        <v>1970</v>
      </c>
      <c r="B5" s="70">
        <v>3.3093122850737564</v>
      </c>
      <c r="C5" s="21">
        <v>0</v>
      </c>
      <c r="D5" s="20">
        <f t="shared" ref="D5:D46" si="0">+B5-B5*(C5/100)</f>
        <v>3.3093122850737564</v>
      </c>
      <c r="E5" s="21">
        <v>6</v>
      </c>
      <c r="F5" s="21">
        <f t="shared" ref="F5:F46" si="1">+(D5-D5*(E5)/100)</f>
        <v>3.1107535479693311</v>
      </c>
      <c r="G5" s="21">
        <v>0</v>
      </c>
      <c r="H5" s="21">
        <f>F5-(F5*G5/100)</f>
        <v>3.1107535479693311</v>
      </c>
      <c r="I5" s="21">
        <v>9</v>
      </c>
      <c r="J5" s="22">
        <f t="shared" ref="J5:J46" si="2">100-(K5/B5*100)</f>
        <v>14.459999999999994</v>
      </c>
      <c r="K5" s="20">
        <f>+H5-H5*I5/100</f>
        <v>2.8307857286520912</v>
      </c>
      <c r="L5" s="20">
        <f t="shared" ref="L5:L46" si="3">+(K5/365)*16</f>
        <v>0.12408923742036564</v>
      </c>
      <c r="M5" s="20">
        <f t="shared" ref="M5:M37" si="4">+L5*28.3495</f>
        <v>3.5178678362486555</v>
      </c>
      <c r="N5" s="21">
        <v>71</v>
      </c>
      <c r="O5" s="21">
        <v>158.6</v>
      </c>
      <c r="P5" s="21">
        <f t="shared" ref="P5:P46" si="5">+Q5*N5</f>
        <v>1.574833646744354</v>
      </c>
      <c r="Q5" s="23">
        <f t="shared" ref="Q5:Q46" si="6">+M5/O5</f>
        <v>2.2180755587948648E-2</v>
      </c>
      <c r="R5" s="24"/>
    </row>
    <row r="6" spans="1:22" s="9" customFormat="1" x14ac:dyDescent="0.25">
      <c r="A6" s="25">
        <v>1971</v>
      </c>
      <c r="B6" s="76">
        <v>4.0321408851820646</v>
      </c>
      <c r="C6" s="27">
        <v>0</v>
      </c>
      <c r="D6" s="26">
        <f t="shared" si="0"/>
        <v>4.0321408851820646</v>
      </c>
      <c r="E6" s="27">
        <v>6</v>
      </c>
      <c r="F6" s="27">
        <f t="shared" si="1"/>
        <v>3.7902124320711406</v>
      </c>
      <c r="G6" s="27">
        <v>0</v>
      </c>
      <c r="H6" s="27">
        <f t="shared" ref="H6:H51" si="7">F6-(F6*G6/100)</f>
        <v>3.7902124320711406</v>
      </c>
      <c r="I6" s="27">
        <v>9</v>
      </c>
      <c r="J6" s="28">
        <f t="shared" si="2"/>
        <v>14.459999999999994</v>
      </c>
      <c r="K6" s="26">
        <f t="shared" ref="K6:K51" si="8">+H6-H6*I6/100</f>
        <v>3.4490933131847381</v>
      </c>
      <c r="L6" s="26">
        <f t="shared" si="3"/>
        <v>0.15119313153686523</v>
      </c>
      <c r="M6" s="26">
        <f t="shared" si="4"/>
        <v>4.2862496825043603</v>
      </c>
      <c r="N6" s="27">
        <v>71</v>
      </c>
      <c r="O6" s="27">
        <v>158.6</v>
      </c>
      <c r="P6" s="27">
        <f t="shared" si="5"/>
        <v>1.9188129095700479</v>
      </c>
      <c r="Q6" s="29">
        <f t="shared" si="6"/>
        <v>2.7025533937606309E-2</v>
      </c>
      <c r="R6" s="24"/>
    </row>
    <row r="7" spans="1:22" s="9" customFormat="1" x14ac:dyDescent="0.25">
      <c r="A7" s="25">
        <v>1972</v>
      </c>
      <c r="B7" s="76">
        <v>3.6693998094937221</v>
      </c>
      <c r="C7" s="27">
        <v>0</v>
      </c>
      <c r="D7" s="26">
        <f t="shared" si="0"/>
        <v>3.6693998094937221</v>
      </c>
      <c r="E7" s="27">
        <v>6</v>
      </c>
      <c r="F7" s="27">
        <f t="shared" si="1"/>
        <v>3.4492358209240987</v>
      </c>
      <c r="G7" s="27">
        <v>0</v>
      </c>
      <c r="H7" s="27">
        <f t="shared" si="7"/>
        <v>3.4492358209240987</v>
      </c>
      <c r="I7" s="27">
        <v>9</v>
      </c>
      <c r="J7" s="28">
        <f t="shared" si="2"/>
        <v>14.459999999999994</v>
      </c>
      <c r="K7" s="26">
        <f t="shared" si="8"/>
        <v>3.13880459704093</v>
      </c>
      <c r="L7" s="26">
        <f t="shared" si="3"/>
        <v>0.13759143439083529</v>
      </c>
      <c r="M7" s="26">
        <f t="shared" si="4"/>
        <v>3.900648369262985</v>
      </c>
      <c r="N7" s="27">
        <v>71</v>
      </c>
      <c r="O7" s="27">
        <v>158.6</v>
      </c>
      <c r="P7" s="27">
        <f t="shared" si="5"/>
        <v>1.7461918929235307</v>
      </c>
      <c r="Q7" s="29">
        <f t="shared" si="6"/>
        <v>2.4594252013007474E-2</v>
      </c>
      <c r="R7" s="24"/>
    </row>
    <row r="8" spans="1:22" s="9" customFormat="1" x14ac:dyDescent="0.25">
      <c r="A8" s="25">
        <v>1973</v>
      </c>
      <c r="B8" s="76">
        <v>4.0486290494584924</v>
      </c>
      <c r="C8" s="27">
        <v>0</v>
      </c>
      <c r="D8" s="26">
        <f t="shared" si="0"/>
        <v>4.0486290494584924</v>
      </c>
      <c r="E8" s="27">
        <v>6</v>
      </c>
      <c r="F8" s="27">
        <f t="shared" si="1"/>
        <v>3.8057113064909829</v>
      </c>
      <c r="G8" s="27">
        <v>0</v>
      </c>
      <c r="H8" s="27">
        <f t="shared" si="7"/>
        <v>3.8057113064909829</v>
      </c>
      <c r="I8" s="27">
        <v>9</v>
      </c>
      <c r="J8" s="28">
        <f t="shared" si="2"/>
        <v>14.459999999999994</v>
      </c>
      <c r="K8" s="26">
        <f t="shared" si="8"/>
        <v>3.4631972889067946</v>
      </c>
      <c r="L8" s="26">
        <f t="shared" si="3"/>
        <v>0.15181138800687319</v>
      </c>
      <c r="M8" s="26">
        <f t="shared" si="4"/>
        <v>4.3037769443008509</v>
      </c>
      <c r="N8" s="27">
        <v>71</v>
      </c>
      <c r="O8" s="27">
        <v>158.6</v>
      </c>
      <c r="P8" s="27">
        <f t="shared" si="5"/>
        <v>1.9266592878017681</v>
      </c>
      <c r="Q8" s="29">
        <f t="shared" si="6"/>
        <v>2.7136046307067157E-2</v>
      </c>
      <c r="R8" s="24"/>
    </row>
    <row r="9" spans="1:22" s="9" customFormat="1" x14ac:dyDescent="0.25">
      <c r="A9" s="25">
        <v>1974</v>
      </c>
      <c r="B9" s="76">
        <v>3.7519020156669738</v>
      </c>
      <c r="C9" s="27">
        <v>0</v>
      </c>
      <c r="D9" s="26">
        <f t="shared" si="0"/>
        <v>3.7519020156669738</v>
      </c>
      <c r="E9" s="27">
        <v>6</v>
      </c>
      <c r="F9" s="27">
        <f t="shared" si="1"/>
        <v>3.5267878947269553</v>
      </c>
      <c r="G9" s="27">
        <v>0</v>
      </c>
      <c r="H9" s="27">
        <f t="shared" si="7"/>
        <v>3.5267878947269553</v>
      </c>
      <c r="I9" s="27">
        <v>9</v>
      </c>
      <c r="J9" s="28">
        <f t="shared" si="2"/>
        <v>14.459999999999994</v>
      </c>
      <c r="K9" s="26">
        <f t="shared" si="8"/>
        <v>3.2093769842015294</v>
      </c>
      <c r="L9" s="26">
        <f t="shared" si="3"/>
        <v>0.14068501848554649</v>
      </c>
      <c r="M9" s="26">
        <f t="shared" si="4"/>
        <v>3.9883499315559998</v>
      </c>
      <c r="N9" s="27">
        <v>71</v>
      </c>
      <c r="O9" s="27">
        <v>158.6</v>
      </c>
      <c r="P9" s="27">
        <f t="shared" si="5"/>
        <v>1.7854529958415888</v>
      </c>
      <c r="Q9" s="29">
        <f t="shared" si="6"/>
        <v>2.5147225293543504E-2</v>
      </c>
      <c r="R9" s="24"/>
    </row>
    <row r="10" spans="1:22" s="9" customFormat="1" x14ac:dyDescent="0.25">
      <c r="A10" s="25">
        <v>1975</v>
      </c>
      <c r="B10" s="76">
        <v>3.8972507455881189</v>
      </c>
      <c r="C10" s="27">
        <v>0</v>
      </c>
      <c r="D10" s="26">
        <f t="shared" si="0"/>
        <v>3.8972507455881189</v>
      </c>
      <c r="E10" s="27">
        <v>6</v>
      </c>
      <c r="F10" s="27">
        <f t="shared" si="1"/>
        <v>3.6634157008528319</v>
      </c>
      <c r="G10" s="27">
        <v>0</v>
      </c>
      <c r="H10" s="27">
        <f t="shared" si="7"/>
        <v>3.6634157008528319</v>
      </c>
      <c r="I10" s="27">
        <v>9</v>
      </c>
      <c r="J10" s="28">
        <f t="shared" si="2"/>
        <v>14.460000000000008</v>
      </c>
      <c r="K10" s="26">
        <f t="shared" si="8"/>
        <v>3.3337082877760769</v>
      </c>
      <c r="L10" s="26">
        <f t="shared" si="3"/>
        <v>0.14613515782032119</v>
      </c>
      <c r="M10" s="26">
        <f t="shared" si="4"/>
        <v>4.1428586566271957</v>
      </c>
      <c r="N10" s="27">
        <v>71</v>
      </c>
      <c r="O10" s="27">
        <v>158.6</v>
      </c>
      <c r="P10" s="27">
        <f t="shared" si="5"/>
        <v>1.8546214667120486</v>
      </c>
      <c r="Q10" s="29">
        <f t="shared" si="6"/>
        <v>2.6121429108620402E-2</v>
      </c>
      <c r="R10" s="24"/>
    </row>
    <row r="11" spans="1:22" s="9" customFormat="1" x14ac:dyDescent="0.25">
      <c r="A11" s="19">
        <v>1976</v>
      </c>
      <c r="B11" s="70">
        <v>4.3591054607429927</v>
      </c>
      <c r="C11" s="21">
        <v>0</v>
      </c>
      <c r="D11" s="20">
        <f t="shared" si="0"/>
        <v>4.3591054607429927</v>
      </c>
      <c r="E11" s="21">
        <v>6</v>
      </c>
      <c r="F11" s="21">
        <f t="shared" si="1"/>
        <v>4.0975591330984127</v>
      </c>
      <c r="G11" s="21">
        <v>0</v>
      </c>
      <c r="H11" s="21">
        <f t="shared" si="7"/>
        <v>4.0975591330984127</v>
      </c>
      <c r="I11" s="21">
        <v>9</v>
      </c>
      <c r="J11" s="22">
        <f t="shared" si="2"/>
        <v>14.460000000000008</v>
      </c>
      <c r="K11" s="20">
        <f t="shared" si="8"/>
        <v>3.7287788111195557</v>
      </c>
      <c r="L11" s="20">
        <f t="shared" si="3"/>
        <v>0.16345331774770655</v>
      </c>
      <c r="M11" s="20">
        <f t="shared" si="4"/>
        <v>4.6338198314886068</v>
      </c>
      <c r="N11" s="21">
        <v>71</v>
      </c>
      <c r="O11" s="21">
        <v>158.6</v>
      </c>
      <c r="P11" s="21">
        <f t="shared" si="5"/>
        <v>2.0744086256979264</v>
      </c>
      <c r="Q11" s="23">
        <f t="shared" si="6"/>
        <v>2.9217022897153892E-2</v>
      </c>
      <c r="R11" s="24"/>
    </row>
    <row r="12" spans="1:22" s="9" customFormat="1" x14ac:dyDescent="0.25">
      <c r="A12" s="19">
        <v>1977</v>
      </c>
      <c r="B12" s="70">
        <v>4.5104686124126863</v>
      </c>
      <c r="C12" s="21">
        <v>0</v>
      </c>
      <c r="D12" s="20">
        <f t="shared" si="0"/>
        <v>4.5104686124126863</v>
      </c>
      <c r="E12" s="21">
        <v>6</v>
      </c>
      <c r="F12" s="21">
        <f t="shared" si="1"/>
        <v>4.2398404956679254</v>
      </c>
      <c r="G12" s="21">
        <v>0</v>
      </c>
      <c r="H12" s="21">
        <f t="shared" si="7"/>
        <v>4.2398404956679254</v>
      </c>
      <c r="I12" s="21">
        <v>9</v>
      </c>
      <c r="J12" s="22">
        <f t="shared" si="2"/>
        <v>14.459999999999994</v>
      </c>
      <c r="K12" s="20">
        <f t="shared" si="8"/>
        <v>3.8582548510578123</v>
      </c>
      <c r="L12" s="20">
        <f t="shared" si="3"/>
        <v>0.16912897977239724</v>
      </c>
      <c r="M12" s="20">
        <f t="shared" si="4"/>
        <v>4.7947220120575755</v>
      </c>
      <c r="N12" s="21">
        <v>71</v>
      </c>
      <c r="O12" s="21">
        <v>158.6</v>
      </c>
      <c r="P12" s="21">
        <f t="shared" si="5"/>
        <v>2.1464392361670108</v>
      </c>
      <c r="Q12" s="23">
        <f t="shared" si="6"/>
        <v>3.0231538537563531E-2</v>
      </c>
      <c r="R12" s="24"/>
    </row>
    <row r="13" spans="1:22" s="9" customFormat="1" x14ac:dyDescent="0.25">
      <c r="A13" s="19">
        <v>1978</v>
      </c>
      <c r="B13" s="70">
        <v>3.8358836357725634</v>
      </c>
      <c r="C13" s="21">
        <v>0</v>
      </c>
      <c r="D13" s="20">
        <f t="shared" si="0"/>
        <v>3.8358836357725634</v>
      </c>
      <c r="E13" s="21">
        <v>6</v>
      </c>
      <c r="F13" s="21">
        <f t="shared" si="1"/>
        <v>3.6057306176262096</v>
      </c>
      <c r="G13" s="21">
        <v>0</v>
      </c>
      <c r="H13" s="21">
        <f t="shared" si="7"/>
        <v>3.6057306176262096</v>
      </c>
      <c r="I13" s="21">
        <v>9</v>
      </c>
      <c r="J13" s="22">
        <f t="shared" si="2"/>
        <v>14.459999999999994</v>
      </c>
      <c r="K13" s="20">
        <f t="shared" si="8"/>
        <v>3.2812148620398509</v>
      </c>
      <c r="L13" s="20">
        <f t="shared" si="3"/>
        <v>0.14383407614421265</v>
      </c>
      <c r="M13" s="20">
        <f t="shared" si="4"/>
        <v>4.0776241416503565</v>
      </c>
      <c r="N13" s="21">
        <v>71</v>
      </c>
      <c r="O13" s="21">
        <v>158.6</v>
      </c>
      <c r="P13" s="21">
        <f t="shared" si="5"/>
        <v>1.8254181214197689</v>
      </c>
      <c r="Q13" s="23">
        <f t="shared" si="6"/>
        <v>2.5710114386193927E-2</v>
      </c>
      <c r="R13" s="24"/>
    </row>
    <row r="14" spans="1:22" s="9" customFormat="1" x14ac:dyDescent="0.25">
      <c r="A14" s="19">
        <v>1979</v>
      </c>
      <c r="B14" s="70">
        <v>4.6979206218033189</v>
      </c>
      <c r="C14" s="21">
        <v>0</v>
      </c>
      <c r="D14" s="20">
        <f t="shared" si="0"/>
        <v>4.6979206218033189</v>
      </c>
      <c r="E14" s="21">
        <v>6</v>
      </c>
      <c r="F14" s="21">
        <f t="shared" si="1"/>
        <v>4.4160453844951197</v>
      </c>
      <c r="G14" s="21">
        <v>0</v>
      </c>
      <c r="H14" s="21">
        <f t="shared" si="7"/>
        <v>4.4160453844951197</v>
      </c>
      <c r="I14" s="21">
        <v>9</v>
      </c>
      <c r="J14" s="22">
        <f t="shared" si="2"/>
        <v>14.460000000000008</v>
      </c>
      <c r="K14" s="20">
        <f t="shared" si="8"/>
        <v>4.0186012998905589</v>
      </c>
      <c r="L14" s="20">
        <f t="shared" si="3"/>
        <v>0.17615786520068202</v>
      </c>
      <c r="M14" s="20">
        <f t="shared" si="4"/>
        <v>4.993987399506735</v>
      </c>
      <c r="N14" s="21">
        <v>71</v>
      </c>
      <c r="O14" s="21">
        <v>158.6</v>
      </c>
      <c r="P14" s="21">
        <f t="shared" si="5"/>
        <v>2.2356437917085636</v>
      </c>
      <c r="Q14" s="23">
        <f t="shared" si="6"/>
        <v>3.1487940728289629E-2</v>
      </c>
      <c r="R14" s="24"/>
    </row>
    <row r="15" spans="1:22" s="9" customFormat="1" x14ac:dyDescent="0.25">
      <c r="A15" s="19">
        <v>1980</v>
      </c>
      <c r="B15" s="70">
        <v>4.6318188040679882</v>
      </c>
      <c r="C15" s="21">
        <v>0</v>
      </c>
      <c r="D15" s="20">
        <f t="shared" si="0"/>
        <v>4.6318188040679882</v>
      </c>
      <c r="E15" s="21">
        <v>6</v>
      </c>
      <c r="F15" s="21">
        <f t="shared" si="1"/>
        <v>4.3539096758239086</v>
      </c>
      <c r="G15" s="21">
        <v>0</v>
      </c>
      <c r="H15" s="21">
        <f t="shared" si="7"/>
        <v>4.3539096758239086</v>
      </c>
      <c r="I15" s="21">
        <v>9</v>
      </c>
      <c r="J15" s="22">
        <f t="shared" si="2"/>
        <v>14.460000000000008</v>
      </c>
      <c r="K15" s="20">
        <f t="shared" si="8"/>
        <v>3.9620578049997568</v>
      </c>
      <c r="L15" s="20">
        <f t="shared" si="3"/>
        <v>0.17367924624656469</v>
      </c>
      <c r="M15" s="20">
        <f t="shared" si="4"/>
        <v>4.9237197914669855</v>
      </c>
      <c r="N15" s="21">
        <v>71</v>
      </c>
      <c r="O15" s="21">
        <v>158.6</v>
      </c>
      <c r="P15" s="21">
        <f t="shared" si="5"/>
        <v>2.204187296306154</v>
      </c>
      <c r="Q15" s="23">
        <f t="shared" si="6"/>
        <v>3.1044891497269772E-2</v>
      </c>
      <c r="R15" s="24"/>
    </row>
    <row r="16" spans="1:22" s="9" customFormat="1" x14ac:dyDescent="0.25">
      <c r="A16" s="25">
        <v>1981</v>
      </c>
      <c r="B16" s="76">
        <v>4.4134412523969475</v>
      </c>
      <c r="C16" s="27">
        <v>0</v>
      </c>
      <c r="D16" s="26">
        <f t="shared" si="0"/>
        <v>4.4134412523969475</v>
      </c>
      <c r="E16" s="27">
        <v>6</v>
      </c>
      <c r="F16" s="27">
        <f t="shared" si="1"/>
        <v>4.1486347772531307</v>
      </c>
      <c r="G16" s="27">
        <v>0</v>
      </c>
      <c r="H16" s="27">
        <f t="shared" si="7"/>
        <v>4.1486347772531307</v>
      </c>
      <c r="I16" s="27">
        <v>9</v>
      </c>
      <c r="J16" s="28">
        <f t="shared" si="2"/>
        <v>14.459999999999994</v>
      </c>
      <c r="K16" s="26">
        <f t="shared" si="8"/>
        <v>3.7752576473003492</v>
      </c>
      <c r="L16" s="26">
        <f t="shared" si="3"/>
        <v>0.165490746183029</v>
      </c>
      <c r="M16" s="26">
        <f t="shared" si="4"/>
        <v>4.6915799089157808</v>
      </c>
      <c r="N16" s="27">
        <v>71</v>
      </c>
      <c r="O16" s="27">
        <v>158.6</v>
      </c>
      <c r="P16" s="27">
        <f t="shared" si="5"/>
        <v>2.100265911305299</v>
      </c>
      <c r="Q16" s="29">
        <f t="shared" si="6"/>
        <v>2.9581210018384495E-2</v>
      </c>
      <c r="R16" s="24"/>
    </row>
    <row r="17" spans="1:18" s="9" customFormat="1" x14ac:dyDescent="0.25">
      <c r="A17" s="25">
        <v>1982</v>
      </c>
      <c r="B17" s="76">
        <v>4.0911588227914368</v>
      </c>
      <c r="C17" s="27">
        <v>0</v>
      </c>
      <c r="D17" s="26">
        <f t="shared" si="0"/>
        <v>4.0911588227914368</v>
      </c>
      <c r="E17" s="27">
        <v>6</v>
      </c>
      <c r="F17" s="27">
        <f t="shared" si="1"/>
        <v>3.8456892934239506</v>
      </c>
      <c r="G17" s="27">
        <v>0</v>
      </c>
      <c r="H17" s="27">
        <f t="shared" si="7"/>
        <v>3.8456892934239506</v>
      </c>
      <c r="I17" s="27">
        <v>9</v>
      </c>
      <c r="J17" s="28">
        <f t="shared" si="2"/>
        <v>14.459999999999994</v>
      </c>
      <c r="K17" s="26">
        <f t="shared" si="8"/>
        <v>3.4995772570157953</v>
      </c>
      <c r="L17" s="26">
        <f t="shared" si="3"/>
        <v>0.15340612633493897</v>
      </c>
      <c r="M17" s="26">
        <f t="shared" si="4"/>
        <v>4.3489869785323521</v>
      </c>
      <c r="N17" s="27">
        <v>71</v>
      </c>
      <c r="O17" s="27">
        <v>158.6</v>
      </c>
      <c r="P17" s="27">
        <f t="shared" si="5"/>
        <v>1.9468983321298676</v>
      </c>
      <c r="Q17" s="29">
        <f t="shared" si="6"/>
        <v>2.7421103269434755E-2</v>
      </c>
      <c r="R17" s="24"/>
    </row>
    <row r="18" spans="1:18" s="9" customFormat="1" x14ac:dyDescent="0.25">
      <c r="A18" s="25">
        <v>1983</v>
      </c>
      <c r="B18" s="76">
        <v>3.6735498581359671</v>
      </c>
      <c r="C18" s="27">
        <v>0</v>
      </c>
      <c r="D18" s="26">
        <f t="shared" si="0"/>
        <v>3.6735498581359671</v>
      </c>
      <c r="E18" s="27">
        <v>6</v>
      </c>
      <c r="F18" s="27">
        <f t="shared" si="1"/>
        <v>3.4531368666478093</v>
      </c>
      <c r="G18" s="27">
        <v>0</v>
      </c>
      <c r="H18" s="27">
        <f t="shared" si="7"/>
        <v>3.4531368666478093</v>
      </c>
      <c r="I18" s="27">
        <v>9</v>
      </c>
      <c r="J18" s="28">
        <f t="shared" si="2"/>
        <v>14.459999999999994</v>
      </c>
      <c r="K18" s="26">
        <f t="shared" si="8"/>
        <v>3.1423545486495064</v>
      </c>
      <c r="L18" s="26">
        <f t="shared" si="3"/>
        <v>0.13774704870792356</v>
      </c>
      <c r="M18" s="26">
        <f t="shared" si="4"/>
        <v>3.9050599573452791</v>
      </c>
      <c r="N18" s="27">
        <v>71</v>
      </c>
      <c r="O18" s="27">
        <v>158.6</v>
      </c>
      <c r="P18" s="27">
        <f t="shared" si="5"/>
        <v>1.7481668157094252</v>
      </c>
      <c r="Q18" s="29">
        <f t="shared" si="6"/>
        <v>2.4622067826893312E-2</v>
      </c>
      <c r="R18" s="24"/>
    </row>
    <row r="19" spans="1:18" s="9" customFormat="1" x14ac:dyDescent="0.25">
      <c r="A19" s="25">
        <v>1984</v>
      </c>
      <c r="B19" s="76">
        <v>3.2028379038596344</v>
      </c>
      <c r="C19" s="27">
        <v>0</v>
      </c>
      <c r="D19" s="26">
        <f t="shared" si="0"/>
        <v>3.2028379038596344</v>
      </c>
      <c r="E19" s="27">
        <v>6</v>
      </c>
      <c r="F19" s="27">
        <f t="shared" si="1"/>
        <v>3.0106676296280561</v>
      </c>
      <c r="G19" s="27">
        <v>0</v>
      </c>
      <c r="H19" s="27">
        <f t="shared" si="7"/>
        <v>3.0106676296280561</v>
      </c>
      <c r="I19" s="27">
        <v>9</v>
      </c>
      <c r="J19" s="28">
        <f t="shared" si="2"/>
        <v>14.460000000000008</v>
      </c>
      <c r="K19" s="26">
        <f t="shared" si="8"/>
        <v>2.739707542961531</v>
      </c>
      <c r="L19" s="26">
        <f t="shared" si="3"/>
        <v>0.12009676900653286</v>
      </c>
      <c r="M19" s="26">
        <f t="shared" si="4"/>
        <v>3.4046833529507032</v>
      </c>
      <c r="N19" s="27">
        <v>71</v>
      </c>
      <c r="O19" s="27">
        <v>158.6</v>
      </c>
      <c r="P19" s="27">
        <f t="shared" si="5"/>
        <v>1.5241646788114751</v>
      </c>
      <c r="Q19" s="29">
        <f t="shared" si="6"/>
        <v>2.1467108152274296E-2</v>
      </c>
      <c r="R19" s="24"/>
    </row>
    <row r="20" spans="1:18" s="9" customFormat="1" x14ac:dyDescent="0.25">
      <c r="A20" s="25">
        <v>1985</v>
      </c>
      <c r="B20" s="76">
        <v>3.2391732780837841</v>
      </c>
      <c r="C20" s="27">
        <v>0</v>
      </c>
      <c r="D20" s="26">
        <f t="shared" si="0"/>
        <v>3.2391732780837841</v>
      </c>
      <c r="E20" s="27">
        <v>6</v>
      </c>
      <c r="F20" s="27">
        <f t="shared" si="1"/>
        <v>3.044822881398757</v>
      </c>
      <c r="G20" s="27">
        <v>0</v>
      </c>
      <c r="H20" s="27">
        <f t="shared" si="7"/>
        <v>3.044822881398757</v>
      </c>
      <c r="I20" s="27">
        <v>9</v>
      </c>
      <c r="J20" s="28">
        <f t="shared" si="2"/>
        <v>14.459999999999994</v>
      </c>
      <c r="K20" s="26">
        <f t="shared" si="8"/>
        <v>2.7707888220728689</v>
      </c>
      <c r="L20" s="26">
        <f t="shared" si="3"/>
        <v>0.12145923603607096</v>
      </c>
      <c r="M20" s="26">
        <f t="shared" si="4"/>
        <v>3.4433086120045937</v>
      </c>
      <c r="N20" s="27">
        <v>71</v>
      </c>
      <c r="O20" s="27">
        <v>158.6</v>
      </c>
      <c r="P20" s="27">
        <f t="shared" si="5"/>
        <v>1.5414559360171889</v>
      </c>
      <c r="Q20" s="29">
        <f t="shared" si="6"/>
        <v>2.171064698615759E-2</v>
      </c>
      <c r="R20" s="24"/>
    </row>
    <row r="21" spans="1:18" s="9" customFormat="1" x14ac:dyDescent="0.25">
      <c r="A21" s="19">
        <v>1986</v>
      </c>
      <c r="B21" s="70">
        <v>3.4679808711473137</v>
      </c>
      <c r="C21" s="21">
        <v>0</v>
      </c>
      <c r="D21" s="20">
        <f t="shared" si="0"/>
        <v>3.4679808711473137</v>
      </c>
      <c r="E21" s="21">
        <v>6</v>
      </c>
      <c r="F21" s="21">
        <f t="shared" si="1"/>
        <v>3.2599020188784751</v>
      </c>
      <c r="G21" s="21">
        <v>0</v>
      </c>
      <c r="H21" s="21">
        <f t="shared" si="7"/>
        <v>3.2599020188784751</v>
      </c>
      <c r="I21" s="21">
        <v>9</v>
      </c>
      <c r="J21" s="22">
        <f t="shared" si="2"/>
        <v>14.459999999999994</v>
      </c>
      <c r="K21" s="20">
        <f t="shared" si="8"/>
        <v>2.9665108371794124</v>
      </c>
      <c r="L21" s="20">
        <f t="shared" si="3"/>
        <v>0.13003883121882356</v>
      </c>
      <c r="M21" s="20">
        <f t="shared" si="4"/>
        <v>3.6865358456380384</v>
      </c>
      <c r="N21" s="21">
        <v>71</v>
      </c>
      <c r="O21" s="21">
        <v>158.6</v>
      </c>
      <c r="P21" s="21">
        <f t="shared" si="5"/>
        <v>1.650340763179702</v>
      </c>
      <c r="Q21" s="23">
        <f t="shared" si="6"/>
        <v>2.3244236101122563E-2</v>
      </c>
      <c r="R21" s="24"/>
    </row>
    <row r="22" spans="1:18" s="9" customFormat="1" x14ac:dyDescent="0.25">
      <c r="A22" s="19">
        <v>1987</v>
      </c>
      <c r="B22" s="70">
        <v>3.9192006088078619</v>
      </c>
      <c r="C22" s="21">
        <v>0</v>
      </c>
      <c r="D22" s="20">
        <f t="shared" si="0"/>
        <v>3.9192006088078619</v>
      </c>
      <c r="E22" s="21">
        <v>6</v>
      </c>
      <c r="F22" s="21">
        <f t="shared" si="1"/>
        <v>3.6840485722793903</v>
      </c>
      <c r="G22" s="21">
        <v>0</v>
      </c>
      <c r="H22" s="21">
        <f t="shared" si="7"/>
        <v>3.6840485722793903</v>
      </c>
      <c r="I22" s="21">
        <v>9</v>
      </c>
      <c r="J22" s="22">
        <f t="shared" si="2"/>
        <v>14.459999999999994</v>
      </c>
      <c r="K22" s="20">
        <f t="shared" si="8"/>
        <v>3.3524842007742452</v>
      </c>
      <c r="L22" s="20">
        <f t="shared" si="3"/>
        <v>0.14695821154078884</v>
      </c>
      <c r="M22" s="20">
        <f t="shared" si="4"/>
        <v>4.1661918180755926</v>
      </c>
      <c r="N22" s="21">
        <v>71</v>
      </c>
      <c r="O22" s="21">
        <v>158.6</v>
      </c>
      <c r="P22" s="21">
        <f t="shared" si="5"/>
        <v>1.8650669551284178</v>
      </c>
      <c r="Q22" s="23">
        <f t="shared" si="6"/>
        <v>2.6268548663780533E-2</v>
      </c>
      <c r="R22" s="24"/>
    </row>
    <row r="23" spans="1:18" s="9" customFormat="1" x14ac:dyDescent="0.25">
      <c r="A23" s="19">
        <v>1988</v>
      </c>
      <c r="B23" s="70">
        <v>3.5515880334944114</v>
      </c>
      <c r="C23" s="21">
        <v>0</v>
      </c>
      <c r="D23" s="20">
        <f t="shared" si="0"/>
        <v>3.5515880334944114</v>
      </c>
      <c r="E23" s="21">
        <v>6</v>
      </c>
      <c r="F23" s="21">
        <f t="shared" si="1"/>
        <v>3.3384927514847469</v>
      </c>
      <c r="G23" s="21">
        <v>0</v>
      </c>
      <c r="H23" s="21">
        <f t="shared" si="7"/>
        <v>3.3384927514847469</v>
      </c>
      <c r="I23" s="21">
        <v>9</v>
      </c>
      <c r="J23" s="22">
        <f t="shared" si="2"/>
        <v>14.459999999999994</v>
      </c>
      <c r="K23" s="20">
        <f t="shared" si="8"/>
        <v>3.0380284038511198</v>
      </c>
      <c r="L23" s="20">
        <f t="shared" si="3"/>
        <v>0.1331738478400491</v>
      </c>
      <c r="M23" s="20">
        <f t="shared" si="4"/>
        <v>3.7754119993414719</v>
      </c>
      <c r="N23" s="21">
        <v>71</v>
      </c>
      <c r="O23" s="21">
        <v>158.6</v>
      </c>
      <c r="P23" s="21">
        <f t="shared" si="5"/>
        <v>1.6901276920128909</v>
      </c>
      <c r="Q23" s="23">
        <f t="shared" si="6"/>
        <v>2.3804615380463252E-2</v>
      </c>
      <c r="R23" s="24"/>
    </row>
    <row r="24" spans="1:18" s="9" customFormat="1" x14ac:dyDescent="0.25">
      <c r="A24" s="19">
        <v>1989</v>
      </c>
      <c r="B24" s="70">
        <v>3.7512996296055623</v>
      </c>
      <c r="C24" s="21">
        <v>0</v>
      </c>
      <c r="D24" s="20">
        <f t="shared" si="0"/>
        <v>3.7512996296055623</v>
      </c>
      <c r="E24" s="21">
        <v>6</v>
      </c>
      <c r="F24" s="21">
        <f t="shared" si="1"/>
        <v>3.5262216518292284</v>
      </c>
      <c r="G24" s="21">
        <v>0</v>
      </c>
      <c r="H24" s="21">
        <f t="shared" si="7"/>
        <v>3.5262216518292284</v>
      </c>
      <c r="I24" s="21">
        <v>9</v>
      </c>
      <c r="J24" s="22">
        <f t="shared" si="2"/>
        <v>14.460000000000008</v>
      </c>
      <c r="K24" s="20">
        <f t="shared" si="8"/>
        <v>3.2088617031645978</v>
      </c>
      <c r="L24" s="20">
        <f t="shared" si="3"/>
        <v>0.14066243082365359</v>
      </c>
      <c r="M24" s="20">
        <f t="shared" si="4"/>
        <v>3.9877095826351674</v>
      </c>
      <c r="N24" s="21">
        <v>71</v>
      </c>
      <c r="O24" s="21">
        <v>158.6</v>
      </c>
      <c r="P24" s="21">
        <f t="shared" si="5"/>
        <v>1.7851663327055289</v>
      </c>
      <c r="Q24" s="23">
        <f t="shared" si="6"/>
        <v>2.5143187784584915E-2</v>
      </c>
      <c r="R24" s="24"/>
    </row>
    <row r="25" spans="1:18" s="9" customFormat="1" x14ac:dyDescent="0.25">
      <c r="A25" s="19">
        <v>1990</v>
      </c>
      <c r="B25" s="70">
        <v>3.9676022182989561</v>
      </c>
      <c r="C25" s="21">
        <v>0</v>
      </c>
      <c r="D25" s="20">
        <f t="shared" si="0"/>
        <v>3.9676022182989561</v>
      </c>
      <c r="E25" s="21">
        <v>6</v>
      </c>
      <c r="F25" s="21">
        <f t="shared" si="1"/>
        <v>3.7295460852010187</v>
      </c>
      <c r="G25" s="21">
        <v>0</v>
      </c>
      <c r="H25" s="21">
        <f t="shared" si="7"/>
        <v>3.7295460852010187</v>
      </c>
      <c r="I25" s="21">
        <v>9</v>
      </c>
      <c r="J25" s="22">
        <f t="shared" si="2"/>
        <v>14.459999999999994</v>
      </c>
      <c r="K25" s="20">
        <f t="shared" si="8"/>
        <v>3.393886937532927</v>
      </c>
      <c r="L25" s="20">
        <f t="shared" si="3"/>
        <v>0.14877312602884063</v>
      </c>
      <c r="M25" s="20">
        <f t="shared" si="4"/>
        <v>4.2176437363546171</v>
      </c>
      <c r="N25" s="21">
        <v>71</v>
      </c>
      <c r="O25" s="21">
        <v>158.6</v>
      </c>
      <c r="P25" s="21">
        <f t="shared" si="5"/>
        <v>1.8881002855055349</v>
      </c>
      <c r="Q25" s="23">
        <f t="shared" si="6"/>
        <v>2.6592961767683589E-2</v>
      </c>
      <c r="R25" s="24"/>
    </row>
    <row r="26" spans="1:18" s="9" customFormat="1" x14ac:dyDescent="0.25">
      <c r="A26" s="25">
        <v>1991</v>
      </c>
      <c r="B26" s="76">
        <v>3.4491383109226685</v>
      </c>
      <c r="C26" s="27">
        <v>0</v>
      </c>
      <c r="D26" s="26">
        <f t="shared" si="0"/>
        <v>3.4491383109226685</v>
      </c>
      <c r="E26" s="27">
        <v>6</v>
      </c>
      <c r="F26" s="27">
        <f t="shared" si="1"/>
        <v>3.2421900122673084</v>
      </c>
      <c r="G26" s="27">
        <v>0</v>
      </c>
      <c r="H26" s="27">
        <f t="shared" si="7"/>
        <v>3.2421900122673084</v>
      </c>
      <c r="I26" s="27">
        <v>9</v>
      </c>
      <c r="J26" s="28">
        <f t="shared" si="2"/>
        <v>14.460000000000008</v>
      </c>
      <c r="K26" s="26">
        <f t="shared" si="8"/>
        <v>2.9503929111632505</v>
      </c>
      <c r="L26" s="26">
        <f t="shared" si="3"/>
        <v>0.12933229199619728</v>
      </c>
      <c r="M26" s="26">
        <f t="shared" si="4"/>
        <v>3.6665058119461946</v>
      </c>
      <c r="N26" s="27">
        <v>71</v>
      </c>
      <c r="O26" s="27">
        <v>158.6</v>
      </c>
      <c r="P26" s="27">
        <f t="shared" si="5"/>
        <v>1.6413739763441351</v>
      </c>
      <c r="Q26" s="29">
        <f t="shared" si="6"/>
        <v>2.3117943328790636E-2</v>
      </c>
      <c r="R26" s="24"/>
    </row>
    <row r="27" spans="1:18" s="9" customFormat="1" x14ac:dyDescent="0.25">
      <c r="A27" s="25">
        <v>1992</v>
      </c>
      <c r="B27" s="76">
        <v>3.7239140486023499</v>
      </c>
      <c r="C27" s="27">
        <v>0</v>
      </c>
      <c r="D27" s="26">
        <f t="shared" si="0"/>
        <v>3.7239140486023499</v>
      </c>
      <c r="E27" s="27">
        <v>6</v>
      </c>
      <c r="F27" s="27">
        <f t="shared" si="1"/>
        <v>3.5004792056862089</v>
      </c>
      <c r="G27" s="27">
        <v>0</v>
      </c>
      <c r="H27" s="27">
        <f t="shared" si="7"/>
        <v>3.5004792056862089</v>
      </c>
      <c r="I27" s="27">
        <v>9</v>
      </c>
      <c r="J27" s="28">
        <f t="shared" si="2"/>
        <v>14.459999999999994</v>
      </c>
      <c r="K27" s="26">
        <f t="shared" si="8"/>
        <v>3.1854360771744501</v>
      </c>
      <c r="L27" s="26">
        <f t="shared" si="3"/>
        <v>0.13963555406792111</v>
      </c>
      <c r="M27" s="26">
        <f t="shared" si="4"/>
        <v>3.9585981400485295</v>
      </c>
      <c r="N27" s="27">
        <v>71</v>
      </c>
      <c r="O27" s="27">
        <v>158.6</v>
      </c>
      <c r="P27" s="27">
        <f t="shared" si="5"/>
        <v>1.7721340980040707</v>
      </c>
      <c r="Q27" s="29">
        <f t="shared" si="6"/>
        <v>2.4959635183155925E-2</v>
      </c>
      <c r="R27" s="24"/>
    </row>
    <row r="28" spans="1:18" s="9" customFormat="1" x14ac:dyDescent="0.25">
      <c r="A28" s="25">
        <v>1993</v>
      </c>
      <c r="B28" s="76">
        <v>3.388953104040143</v>
      </c>
      <c r="C28" s="27">
        <v>0</v>
      </c>
      <c r="D28" s="26">
        <f t="shared" si="0"/>
        <v>3.388953104040143</v>
      </c>
      <c r="E28" s="27">
        <v>6</v>
      </c>
      <c r="F28" s="27">
        <f t="shared" si="1"/>
        <v>3.1856159177977346</v>
      </c>
      <c r="G28" s="27">
        <v>0</v>
      </c>
      <c r="H28" s="27">
        <f t="shared" si="7"/>
        <v>3.1856159177977346</v>
      </c>
      <c r="I28" s="27">
        <v>9</v>
      </c>
      <c r="J28" s="28">
        <f t="shared" si="2"/>
        <v>14.459999999999994</v>
      </c>
      <c r="K28" s="26">
        <f t="shared" si="8"/>
        <v>2.8989104851959384</v>
      </c>
      <c r="L28" s="26">
        <f t="shared" si="3"/>
        <v>0.12707552811817813</v>
      </c>
      <c r="M28" s="26">
        <f t="shared" si="4"/>
        <v>3.6025276843862906</v>
      </c>
      <c r="N28" s="27">
        <v>71</v>
      </c>
      <c r="O28" s="27">
        <v>158.6</v>
      </c>
      <c r="P28" s="27">
        <f t="shared" si="5"/>
        <v>1.6127330743469523</v>
      </c>
      <c r="Q28" s="29">
        <f t="shared" si="6"/>
        <v>2.2714550342914822E-2</v>
      </c>
      <c r="R28" s="24"/>
    </row>
    <row r="29" spans="1:18" s="9" customFormat="1" x14ac:dyDescent="0.25">
      <c r="A29" s="25">
        <v>1994</v>
      </c>
      <c r="B29" s="76">
        <v>3.7465475967761024</v>
      </c>
      <c r="C29" s="27">
        <v>0</v>
      </c>
      <c r="D29" s="26">
        <f t="shared" si="0"/>
        <v>3.7465475967761024</v>
      </c>
      <c r="E29" s="27">
        <v>6</v>
      </c>
      <c r="F29" s="27">
        <f t="shared" si="1"/>
        <v>3.521754740969536</v>
      </c>
      <c r="G29" s="27">
        <v>0</v>
      </c>
      <c r="H29" s="27">
        <f t="shared" si="7"/>
        <v>3.521754740969536</v>
      </c>
      <c r="I29" s="27">
        <v>9</v>
      </c>
      <c r="J29" s="28">
        <f t="shared" si="2"/>
        <v>14.459999999999994</v>
      </c>
      <c r="K29" s="26">
        <f t="shared" si="8"/>
        <v>3.204796814282278</v>
      </c>
      <c r="L29" s="26">
        <f t="shared" si="3"/>
        <v>0.1404842439137437</v>
      </c>
      <c r="M29" s="26">
        <f t="shared" si="4"/>
        <v>3.982658072832677</v>
      </c>
      <c r="N29" s="27">
        <v>71</v>
      </c>
      <c r="O29" s="27">
        <v>158.6</v>
      </c>
      <c r="P29" s="27">
        <f t="shared" si="5"/>
        <v>1.7829049380272388</v>
      </c>
      <c r="Q29" s="29">
        <f t="shared" si="6"/>
        <v>2.5111337155313222E-2</v>
      </c>
      <c r="R29" s="24"/>
    </row>
    <row r="30" spans="1:18" s="9" customFormat="1" x14ac:dyDescent="0.25">
      <c r="A30" s="25">
        <v>1995</v>
      </c>
      <c r="B30" s="76">
        <v>2.9832669292645755</v>
      </c>
      <c r="C30" s="27">
        <v>0</v>
      </c>
      <c r="D30" s="26">
        <f t="shared" si="0"/>
        <v>2.9832669292645755</v>
      </c>
      <c r="E30" s="27">
        <v>6</v>
      </c>
      <c r="F30" s="27">
        <f t="shared" si="1"/>
        <v>2.8042709135087009</v>
      </c>
      <c r="G30" s="27">
        <v>0</v>
      </c>
      <c r="H30" s="27">
        <f t="shared" si="7"/>
        <v>2.8042709135087009</v>
      </c>
      <c r="I30" s="27">
        <v>9</v>
      </c>
      <c r="J30" s="28">
        <f t="shared" si="2"/>
        <v>14.460000000000008</v>
      </c>
      <c r="K30" s="26">
        <f t="shared" si="8"/>
        <v>2.5518865312929178</v>
      </c>
      <c r="L30" s="26">
        <f t="shared" si="3"/>
        <v>0.11186351917996352</v>
      </c>
      <c r="M30" s="26">
        <f t="shared" si="4"/>
        <v>3.1712748369923758</v>
      </c>
      <c r="N30" s="27">
        <v>71</v>
      </c>
      <c r="O30" s="27">
        <v>158.6</v>
      </c>
      <c r="P30" s="27">
        <f t="shared" si="5"/>
        <v>1.4196753683887686</v>
      </c>
      <c r="Q30" s="29">
        <f t="shared" si="6"/>
        <v>1.9995427723785472E-2</v>
      </c>
      <c r="R30" s="24"/>
    </row>
    <row r="31" spans="1:18" s="9" customFormat="1" x14ac:dyDescent="0.25">
      <c r="A31" s="19">
        <v>1996</v>
      </c>
      <c r="B31" s="70">
        <v>2.8403474161946063</v>
      </c>
      <c r="C31" s="21">
        <v>0</v>
      </c>
      <c r="D31" s="20">
        <f t="shared" si="0"/>
        <v>2.8403474161946063</v>
      </c>
      <c r="E31" s="21">
        <v>6</v>
      </c>
      <c r="F31" s="21">
        <f t="shared" si="1"/>
        <v>2.6699265712229301</v>
      </c>
      <c r="G31" s="21">
        <v>0</v>
      </c>
      <c r="H31" s="21">
        <f t="shared" si="7"/>
        <v>2.6699265712229301</v>
      </c>
      <c r="I31" s="21">
        <v>9</v>
      </c>
      <c r="J31" s="22">
        <f t="shared" si="2"/>
        <v>14.459999999999994</v>
      </c>
      <c r="K31" s="20">
        <f t="shared" si="8"/>
        <v>2.4296331798128663</v>
      </c>
      <c r="L31" s="20">
        <f t="shared" si="3"/>
        <v>0.10650446815618043</v>
      </c>
      <c r="M31" s="20">
        <f t="shared" si="4"/>
        <v>3.0193484199936371</v>
      </c>
      <c r="N31" s="21">
        <v>71</v>
      </c>
      <c r="O31" s="21">
        <v>158.6</v>
      </c>
      <c r="P31" s="21">
        <f t="shared" si="5"/>
        <v>1.3516629118508718</v>
      </c>
      <c r="Q31" s="23">
        <f t="shared" si="6"/>
        <v>1.9037505800716503E-2</v>
      </c>
      <c r="R31" s="24"/>
    </row>
    <row r="32" spans="1:18" s="9" customFormat="1" x14ac:dyDescent="0.25">
      <c r="A32" s="19">
        <v>1997</v>
      </c>
      <c r="B32" s="70">
        <v>3.470695754716981</v>
      </c>
      <c r="C32" s="21">
        <v>0</v>
      </c>
      <c r="D32" s="20">
        <f t="shared" si="0"/>
        <v>3.470695754716981</v>
      </c>
      <c r="E32" s="21">
        <v>6</v>
      </c>
      <c r="F32" s="21">
        <f t="shared" si="1"/>
        <v>3.262454009433962</v>
      </c>
      <c r="G32" s="21">
        <v>0</v>
      </c>
      <c r="H32" s="21">
        <f t="shared" si="7"/>
        <v>3.262454009433962</v>
      </c>
      <c r="I32" s="21">
        <v>9</v>
      </c>
      <c r="J32" s="22">
        <f t="shared" si="2"/>
        <v>14.460000000000008</v>
      </c>
      <c r="K32" s="20">
        <f t="shared" si="8"/>
        <v>2.9688331485849053</v>
      </c>
      <c r="L32" s="20">
        <f t="shared" si="3"/>
        <v>0.13014063117084518</v>
      </c>
      <c r="M32" s="20">
        <f t="shared" si="4"/>
        <v>3.6894218233778751</v>
      </c>
      <c r="N32" s="21">
        <v>71</v>
      </c>
      <c r="O32" s="21">
        <v>158.6</v>
      </c>
      <c r="P32" s="21">
        <f t="shared" si="5"/>
        <v>1.6516327204276744</v>
      </c>
      <c r="Q32" s="23">
        <f t="shared" si="6"/>
        <v>2.326243268207992E-2</v>
      </c>
      <c r="R32" s="24"/>
    </row>
    <row r="33" spans="1:18" s="9" customFormat="1" x14ac:dyDescent="0.25">
      <c r="A33" s="19">
        <v>1998</v>
      </c>
      <c r="B33" s="70">
        <v>3.31045618004122</v>
      </c>
      <c r="C33" s="21">
        <v>0</v>
      </c>
      <c r="D33" s="20">
        <f t="shared" si="0"/>
        <v>3.31045618004122</v>
      </c>
      <c r="E33" s="21">
        <v>6</v>
      </c>
      <c r="F33" s="21">
        <f t="shared" si="1"/>
        <v>3.1118288092387467</v>
      </c>
      <c r="G33" s="21">
        <v>0</v>
      </c>
      <c r="H33" s="21">
        <f t="shared" si="7"/>
        <v>3.1118288092387467</v>
      </c>
      <c r="I33" s="21">
        <v>9</v>
      </c>
      <c r="J33" s="22">
        <f t="shared" si="2"/>
        <v>14.460000000000008</v>
      </c>
      <c r="K33" s="20">
        <f t="shared" si="8"/>
        <v>2.8317642164072594</v>
      </c>
      <c r="L33" s="20">
        <f t="shared" si="3"/>
        <v>0.12413213003429083</v>
      </c>
      <c r="M33" s="20">
        <f t="shared" si="4"/>
        <v>3.5190838204071277</v>
      </c>
      <c r="N33" s="21">
        <v>71</v>
      </c>
      <c r="O33" s="21">
        <v>158.6</v>
      </c>
      <c r="P33" s="21">
        <f t="shared" si="5"/>
        <v>1.5753780028304292</v>
      </c>
      <c r="Q33" s="23">
        <f t="shared" si="6"/>
        <v>2.2188422575076468E-2</v>
      </c>
      <c r="R33" s="24"/>
    </row>
    <row r="34" spans="1:18" s="9" customFormat="1" x14ac:dyDescent="0.25">
      <c r="A34" s="19">
        <v>1999</v>
      </c>
      <c r="B34" s="70">
        <v>3.4104607365275923</v>
      </c>
      <c r="C34" s="21">
        <v>0</v>
      </c>
      <c r="D34" s="20">
        <f t="shared" si="0"/>
        <v>3.4104607365275923</v>
      </c>
      <c r="E34" s="21">
        <v>6</v>
      </c>
      <c r="F34" s="21">
        <f t="shared" si="1"/>
        <v>3.2058330923359368</v>
      </c>
      <c r="G34" s="21">
        <v>0</v>
      </c>
      <c r="H34" s="21">
        <f t="shared" si="7"/>
        <v>3.2058330923359368</v>
      </c>
      <c r="I34" s="21">
        <v>9</v>
      </c>
      <c r="J34" s="22">
        <f t="shared" si="2"/>
        <v>14.459999999999994</v>
      </c>
      <c r="K34" s="20">
        <f t="shared" si="8"/>
        <v>2.9173081140257024</v>
      </c>
      <c r="L34" s="20">
        <f t="shared" si="3"/>
        <v>0.12788199951893489</v>
      </c>
      <c r="M34" s="20">
        <f t="shared" si="4"/>
        <v>3.6253907453620444</v>
      </c>
      <c r="N34" s="21">
        <v>71</v>
      </c>
      <c r="O34" s="21">
        <v>158.6</v>
      </c>
      <c r="P34" s="21">
        <f t="shared" si="5"/>
        <v>1.6229681142541308</v>
      </c>
      <c r="Q34" s="23">
        <f t="shared" si="6"/>
        <v>2.2858705834565222E-2</v>
      </c>
      <c r="R34" s="24"/>
    </row>
    <row r="35" spans="1:18" s="9" customFormat="1" x14ac:dyDescent="0.25">
      <c r="A35" s="19">
        <v>2000</v>
      </c>
      <c r="B35" s="70">
        <v>2.8485934243494109</v>
      </c>
      <c r="C35" s="21">
        <v>0</v>
      </c>
      <c r="D35" s="20">
        <f t="shared" si="0"/>
        <v>2.8485934243494109</v>
      </c>
      <c r="E35" s="21">
        <v>6</v>
      </c>
      <c r="F35" s="21">
        <f t="shared" si="1"/>
        <v>2.677677818888446</v>
      </c>
      <c r="G35" s="21">
        <v>0</v>
      </c>
      <c r="H35" s="21">
        <f t="shared" si="7"/>
        <v>2.677677818888446</v>
      </c>
      <c r="I35" s="21">
        <v>9</v>
      </c>
      <c r="J35" s="22">
        <f t="shared" si="2"/>
        <v>14.460000000000008</v>
      </c>
      <c r="K35" s="20">
        <f t="shared" si="8"/>
        <v>2.436686815188486</v>
      </c>
      <c r="L35" s="20">
        <f t="shared" si="3"/>
        <v>0.10681366861100212</v>
      </c>
      <c r="M35" s="20">
        <f t="shared" si="4"/>
        <v>3.0281140982876047</v>
      </c>
      <c r="N35" s="21">
        <v>71</v>
      </c>
      <c r="O35" s="21">
        <v>158.6</v>
      </c>
      <c r="P35" s="21">
        <f t="shared" si="5"/>
        <v>1.3555870175184106</v>
      </c>
      <c r="Q35" s="23">
        <f t="shared" si="6"/>
        <v>1.9092774894625502E-2</v>
      </c>
      <c r="R35" s="24"/>
    </row>
    <row r="36" spans="1:18" s="9" customFormat="1" x14ac:dyDescent="0.25">
      <c r="A36" s="25">
        <v>2001</v>
      </c>
      <c r="B36" s="76">
        <v>3.0120827879075769</v>
      </c>
      <c r="C36" s="27">
        <v>0</v>
      </c>
      <c r="D36" s="26">
        <f t="shared" si="0"/>
        <v>3.0120827879075769</v>
      </c>
      <c r="E36" s="27">
        <v>6</v>
      </c>
      <c r="F36" s="27">
        <f t="shared" si="1"/>
        <v>2.8313578206331225</v>
      </c>
      <c r="G36" s="27">
        <v>0</v>
      </c>
      <c r="H36" s="27">
        <f t="shared" si="7"/>
        <v>2.8313578206331225</v>
      </c>
      <c r="I36" s="27">
        <v>9</v>
      </c>
      <c r="J36" s="28">
        <f t="shared" si="2"/>
        <v>14.459999999999994</v>
      </c>
      <c r="K36" s="26">
        <f t="shared" si="8"/>
        <v>2.5765356167761415</v>
      </c>
      <c r="L36" s="26">
        <f t="shared" si="3"/>
        <v>0.11294402703676237</v>
      </c>
      <c r="M36" s="26">
        <f t="shared" si="4"/>
        <v>3.2019066944786947</v>
      </c>
      <c r="N36" s="27">
        <v>71</v>
      </c>
      <c r="O36" s="27">
        <v>158.6</v>
      </c>
      <c r="P36" s="27">
        <f t="shared" si="5"/>
        <v>1.4333882427994156</v>
      </c>
      <c r="Q36" s="29">
        <f t="shared" si="6"/>
        <v>2.0188566799991769E-2</v>
      </c>
      <c r="R36" s="24"/>
    </row>
    <row r="37" spans="1:18" s="9" customFormat="1" x14ac:dyDescent="0.25">
      <c r="A37" s="25">
        <v>2002</v>
      </c>
      <c r="B37" s="76">
        <v>2.6164922216291391</v>
      </c>
      <c r="C37" s="27">
        <v>0</v>
      </c>
      <c r="D37" s="26">
        <f t="shared" si="0"/>
        <v>2.6164922216291391</v>
      </c>
      <c r="E37" s="27">
        <v>6</v>
      </c>
      <c r="F37" s="27">
        <f t="shared" si="1"/>
        <v>2.4595026883313906</v>
      </c>
      <c r="G37" s="27">
        <v>0</v>
      </c>
      <c r="H37" s="27">
        <f t="shared" si="7"/>
        <v>2.4595026883313906</v>
      </c>
      <c r="I37" s="27">
        <v>9</v>
      </c>
      <c r="J37" s="28">
        <f t="shared" si="2"/>
        <v>14.459999999999994</v>
      </c>
      <c r="K37" s="26">
        <f t="shared" si="8"/>
        <v>2.2381474463815656</v>
      </c>
      <c r="L37" s="26">
        <f t="shared" si="3"/>
        <v>9.8110572992068629E-2</v>
      </c>
      <c r="M37" s="26">
        <f t="shared" si="4"/>
        <v>2.7813856890386495</v>
      </c>
      <c r="N37" s="27">
        <v>71</v>
      </c>
      <c r="O37" s="27">
        <v>158.6</v>
      </c>
      <c r="P37" s="27">
        <f t="shared" si="5"/>
        <v>1.2451348292669868</v>
      </c>
      <c r="Q37" s="29">
        <f t="shared" si="6"/>
        <v>1.7537110271366011E-2</v>
      </c>
      <c r="R37" s="24"/>
    </row>
    <row r="38" spans="1:18" s="9" customFormat="1" x14ac:dyDescent="0.25">
      <c r="A38" s="25">
        <v>2003</v>
      </c>
      <c r="B38" s="76">
        <v>2.6781150951934762</v>
      </c>
      <c r="C38" s="27">
        <v>0</v>
      </c>
      <c r="D38" s="26">
        <f t="shared" si="0"/>
        <v>2.6781150951934762</v>
      </c>
      <c r="E38" s="27">
        <v>6</v>
      </c>
      <c r="F38" s="27">
        <f t="shared" si="1"/>
        <v>2.5174281894818678</v>
      </c>
      <c r="G38" s="27">
        <v>0</v>
      </c>
      <c r="H38" s="27">
        <f t="shared" si="7"/>
        <v>2.5174281894818678</v>
      </c>
      <c r="I38" s="27">
        <v>9</v>
      </c>
      <c r="J38" s="28">
        <f t="shared" si="2"/>
        <v>14.45999999999998</v>
      </c>
      <c r="K38" s="26">
        <f t="shared" si="8"/>
        <v>2.2908596524284999</v>
      </c>
      <c r="L38" s="26">
        <f t="shared" si="3"/>
        <v>0.10042124503796164</v>
      </c>
      <c r="M38" s="26">
        <f t="shared" ref="M38:M43" si="9">+L38*28.3495</f>
        <v>2.8468920862036935</v>
      </c>
      <c r="N38" s="27">
        <v>71</v>
      </c>
      <c r="O38" s="27">
        <v>158.6</v>
      </c>
      <c r="P38" s="27">
        <f t="shared" si="5"/>
        <v>1.2744598872664705</v>
      </c>
      <c r="Q38" s="29">
        <f t="shared" si="6"/>
        <v>1.7950139257274234E-2</v>
      </c>
      <c r="R38" s="24"/>
    </row>
    <row r="39" spans="1:18" s="9" customFormat="1" x14ac:dyDescent="0.25">
      <c r="A39" s="25">
        <v>2004</v>
      </c>
      <c r="B39" s="76">
        <v>2.5271401509466944</v>
      </c>
      <c r="C39" s="27">
        <v>0</v>
      </c>
      <c r="D39" s="26">
        <f t="shared" si="0"/>
        <v>2.5271401509466944</v>
      </c>
      <c r="E39" s="27">
        <v>6</v>
      </c>
      <c r="F39" s="27">
        <f t="shared" si="1"/>
        <v>2.3755117418898926</v>
      </c>
      <c r="G39" s="27">
        <v>0</v>
      </c>
      <c r="H39" s="27">
        <f t="shared" si="7"/>
        <v>2.3755117418898926</v>
      </c>
      <c r="I39" s="27">
        <v>9</v>
      </c>
      <c r="J39" s="28">
        <f t="shared" si="2"/>
        <v>14.460000000000008</v>
      </c>
      <c r="K39" s="26">
        <f t="shared" si="8"/>
        <v>2.1617156851198023</v>
      </c>
      <c r="L39" s="26">
        <f t="shared" si="3"/>
        <v>9.4760139621689957E-2</v>
      </c>
      <c r="M39" s="26">
        <f t="shared" si="9"/>
        <v>2.6864025782050995</v>
      </c>
      <c r="N39" s="27">
        <v>71</v>
      </c>
      <c r="O39" s="27">
        <v>158.6</v>
      </c>
      <c r="P39" s="27">
        <f t="shared" si="5"/>
        <v>1.2026140167248556</v>
      </c>
      <c r="Q39" s="29">
        <f t="shared" si="6"/>
        <v>1.6938225587674022E-2</v>
      </c>
      <c r="R39" s="24"/>
    </row>
    <row r="40" spans="1:18" s="9" customFormat="1" x14ac:dyDescent="0.25">
      <c r="A40" s="25">
        <v>2005</v>
      </c>
      <c r="B40" s="76">
        <v>2.304570848150572</v>
      </c>
      <c r="C40" s="27">
        <v>0</v>
      </c>
      <c r="D40" s="26">
        <f t="shared" si="0"/>
        <v>2.304570848150572</v>
      </c>
      <c r="E40" s="27">
        <v>6</v>
      </c>
      <c r="F40" s="27">
        <f t="shared" si="1"/>
        <v>2.1662965972615376</v>
      </c>
      <c r="G40" s="27">
        <v>0</v>
      </c>
      <c r="H40" s="27">
        <f t="shared" si="7"/>
        <v>2.1662965972615376</v>
      </c>
      <c r="I40" s="27">
        <v>9</v>
      </c>
      <c r="J40" s="28">
        <f t="shared" si="2"/>
        <v>14.460000000000008</v>
      </c>
      <c r="K40" s="26">
        <f t="shared" si="8"/>
        <v>1.9713299035079992</v>
      </c>
      <c r="L40" s="26">
        <f t="shared" si="3"/>
        <v>8.6414461523638325E-2</v>
      </c>
      <c r="M40" s="26">
        <f t="shared" si="9"/>
        <v>2.4498067769643845</v>
      </c>
      <c r="N40" s="27">
        <v>71</v>
      </c>
      <c r="O40" s="27">
        <v>158.6</v>
      </c>
      <c r="P40" s="27">
        <f t="shared" si="5"/>
        <v>1.0966978635843083</v>
      </c>
      <c r="Q40" s="29">
        <f t="shared" si="6"/>
        <v>1.5446448782877582E-2</v>
      </c>
      <c r="R40" s="24"/>
    </row>
    <row r="41" spans="1:18" s="9" customFormat="1" x14ac:dyDescent="0.25">
      <c r="A41" s="19">
        <v>2006</v>
      </c>
      <c r="B41" s="70">
        <v>2.4070505878554482</v>
      </c>
      <c r="C41" s="21">
        <v>0</v>
      </c>
      <c r="D41" s="20">
        <f t="shared" si="0"/>
        <v>2.4070505878554482</v>
      </c>
      <c r="E41" s="21">
        <v>6</v>
      </c>
      <c r="F41" s="21">
        <f t="shared" si="1"/>
        <v>2.2626275525841213</v>
      </c>
      <c r="G41" s="21">
        <v>0</v>
      </c>
      <c r="H41" s="21">
        <f t="shared" si="7"/>
        <v>2.2626275525841213</v>
      </c>
      <c r="I41" s="21">
        <v>9</v>
      </c>
      <c r="J41" s="22">
        <f t="shared" si="2"/>
        <v>14.460000000000008</v>
      </c>
      <c r="K41" s="20">
        <f t="shared" si="8"/>
        <v>2.0589910728515504</v>
      </c>
      <c r="L41" s="20">
        <f t="shared" si="3"/>
        <v>9.0257142919520014E-2</v>
      </c>
      <c r="M41" s="20">
        <f t="shared" si="9"/>
        <v>2.5587448731969324</v>
      </c>
      <c r="N41" s="21">
        <v>71</v>
      </c>
      <c r="O41" s="21">
        <v>158.6</v>
      </c>
      <c r="P41" s="21">
        <f t="shared" si="5"/>
        <v>1.1454658637892952</v>
      </c>
      <c r="Q41" s="23">
        <f t="shared" si="6"/>
        <v>1.613332202520134E-2</v>
      </c>
      <c r="R41" s="24"/>
    </row>
    <row r="42" spans="1:18" s="9" customFormat="1" x14ac:dyDescent="0.25">
      <c r="A42" s="19">
        <v>2007</v>
      </c>
      <c r="B42" s="70">
        <v>2.3100611625109981</v>
      </c>
      <c r="C42" s="21">
        <v>0</v>
      </c>
      <c r="D42" s="20">
        <f t="shared" si="0"/>
        <v>2.3100611625109981</v>
      </c>
      <c r="E42" s="21">
        <v>6</v>
      </c>
      <c r="F42" s="21">
        <f t="shared" si="1"/>
        <v>2.1714574927603381</v>
      </c>
      <c r="G42" s="21">
        <v>0</v>
      </c>
      <c r="H42" s="21">
        <f t="shared" si="7"/>
        <v>2.1714574927603381</v>
      </c>
      <c r="I42" s="21">
        <v>9</v>
      </c>
      <c r="J42" s="22">
        <f t="shared" si="2"/>
        <v>14.460000000000008</v>
      </c>
      <c r="K42" s="20">
        <f t="shared" si="8"/>
        <v>1.9760263184119076</v>
      </c>
      <c r="L42" s="20">
        <f t="shared" si="3"/>
        <v>8.6620331766001424E-2</v>
      </c>
      <c r="M42" s="20">
        <f t="shared" si="9"/>
        <v>2.4556430954002573</v>
      </c>
      <c r="N42" s="21">
        <v>71</v>
      </c>
      <c r="O42" s="21">
        <v>158.6</v>
      </c>
      <c r="P42" s="21">
        <f t="shared" si="5"/>
        <v>1.0993105912573662</v>
      </c>
      <c r="Q42" s="23">
        <f t="shared" si="6"/>
        <v>1.5483247764188256E-2</v>
      </c>
      <c r="R42" s="24"/>
    </row>
    <row r="43" spans="1:18" s="9" customFormat="1" x14ac:dyDescent="0.25">
      <c r="A43" s="19">
        <v>2008</v>
      </c>
      <c r="B43" s="70">
        <v>2.2614984031856005</v>
      </c>
      <c r="C43" s="21">
        <v>0</v>
      </c>
      <c r="D43" s="20">
        <f t="shared" si="0"/>
        <v>2.2614984031856005</v>
      </c>
      <c r="E43" s="21">
        <v>6</v>
      </c>
      <c r="F43" s="21">
        <f t="shared" si="1"/>
        <v>2.1258084989944646</v>
      </c>
      <c r="G43" s="21">
        <v>0</v>
      </c>
      <c r="H43" s="21">
        <f t="shared" si="7"/>
        <v>2.1258084989944646</v>
      </c>
      <c r="I43" s="21">
        <v>9</v>
      </c>
      <c r="J43" s="22">
        <f t="shared" si="2"/>
        <v>14.460000000000008</v>
      </c>
      <c r="K43" s="20">
        <f t="shared" si="8"/>
        <v>1.9344857340849626</v>
      </c>
      <c r="L43" s="20">
        <f t="shared" si="3"/>
        <v>8.4799374644820277E-2</v>
      </c>
      <c r="M43" s="20">
        <f t="shared" si="9"/>
        <v>2.4040198714933325</v>
      </c>
      <c r="N43" s="21">
        <v>71</v>
      </c>
      <c r="O43" s="21">
        <v>158.6</v>
      </c>
      <c r="P43" s="21">
        <f t="shared" si="5"/>
        <v>1.0762005729888184</v>
      </c>
      <c r="Q43" s="23">
        <f t="shared" si="6"/>
        <v>1.5157754549138289E-2</v>
      </c>
      <c r="R43" s="24"/>
    </row>
    <row r="44" spans="1:18" s="9" customFormat="1" x14ac:dyDescent="0.25">
      <c r="A44" s="19">
        <v>2009</v>
      </c>
      <c r="B44" s="70">
        <v>2.4615190709807022</v>
      </c>
      <c r="C44" s="21">
        <v>0</v>
      </c>
      <c r="D44" s="20">
        <f t="shared" si="0"/>
        <v>2.4615190709807022</v>
      </c>
      <c r="E44" s="21">
        <v>6</v>
      </c>
      <c r="F44" s="21">
        <f t="shared" si="1"/>
        <v>2.31382792672186</v>
      </c>
      <c r="G44" s="21">
        <v>0</v>
      </c>
      <c r="H44" s="21">
        <f t="shared" si="7"/>
        <v>2.31382792672186</v>
      </c>
      <c r="I44" s="21">
        <v>9</v>
      </c>
      <c r="J44" s="22">
        <f t="shared" si="2"/>
        <v>14.460000000000008</v>
      </c>
      <c r="K44" s="20">
        <f t="shared" si="8"/>
        <v>2.1055834133168925</v>
      </c>
      <c r="L44" s="20">
        <f t="shared" si="3"/>
        <v>9.2299546885124054E-2</v>
      </c>
      <c r="M44" s="20">
        <f t="shared" ref="M44:M49" si="10">+L44*28.3495</f>
        <v>2.6166460044198243</v>
      </c>
      <c r="N44" s="21">
        <v>71</v>
      </c>
      <c r="O44" s="21">
        <v>158.6</v>
      </c>
      <c r="P44" s="21">
        <f t="shared" si="5"/>
        <v>1.171386294538509</v>
      </c>
      <c r="Q44" s="23">
        <f t="shared" si="6"/>
        <v>1.6498398514626887E-2</v>
      </c>
      <c r="R44" s="24"/>
    </row>
    <row r="45" spans="1:18" s="9" customFormat="1" x14ac:dyDescent="0.25">
      <c r="A45" s="19">
        <v>2010</v>
      </c>
      <c r="B45" s="70">
        <v>1.9577430881927282</v>
      </c>
      <c r="C45" s="21">
        <v>0</v>
      </c>
      <c r="D45" s="20">
        <f t="shared" si="0"/>
        <v>1.9577430881927282</v>
      </c>
      <c r="E45" s="21">
        <v>6</v>
      </c>
      <c r="F45" s="21">
        <f t="shared" si="1"/>
        <v>1.8402785029011646</v>
      </c>
      <c r="G45" s="21">
        <v>0</v>
      </c>
      <c r="H45" s="21">
        <f t="shared" si="7"/>
        <v>1.8402785029011646</v>
      </c>
      <c r="I45" s="21">
        <v>9</v>
      </c>
      <c r="J45" s="22">
        <f t="shared" si="2"/>
        <v>14.460000000000008</v>
      </c>
      <c r="K45" s="20">
        <f t="shared" si="8"/>
        <v>1.6746534376400597</v>
      </c>
      <c r="L45" s="20">
        <f t="shared" si="3"/>
        <v>7.3409465759564266E-2</v>
      </c>
      <c r="M45" s="20">
        <f t="shared" si="10"/>
        <v>2.0811216495507669</v>
      </c>
      <c r="N45" s="21">
        <v>71</v>
      </c>
      <c r="O45" s="21">
        <v>158.6</v>
      </c>
      <c r="P45" s="21">
        <f t="shared" si="5"/>
        <v>0.93164966657064596</v>
      </c>
      <c r="Q45" s="23">
        <f t="shared" si="6"/>
        <v>1.3121826289727408E-2</v>
      </c>
      <c r="R45" s="24"/>
    </row>
    <row r="46" spans="1:18" s="9" customFormat="1" x14ac:dyDescent="0.25">
      <c r="A46" s="31">
        <v>2011</v>
      </c>
      <c r="B46" s="80">
        <v>2.1687423239722796</v>
      </c>
      <c r="C46" s="32">
        <v>0</v>
      </c>
      <c r="D46" s="33">
        <f t="shared" si="0"/>
        <v>2.1687423239722796</v>
      </c>
      <c r="E46" s="32">
        <v>6</v>
      </c>
      <c r="F46" s="32">
        <f t="shared" si="1"/>
        <v>2.038617784533943</v>
      </c>
      <c r="G46" s="32">
        <v>0</v>
      </c>
      <c r="H46" s="27">
        <f t="shared" si="7"/>
        <v>2.038617784533943</v>
      </c>
      <c r="I46" s="32">
        <v>9</v>
      </c>
      <c r="J46" s="34">
        <f t="shared" si="2"/>
        <v>14.459999999999994</v>
      </c>
      <c r="K46" s="26">
        <f t="shared" si="8"/>
        <v>1.8551421839258881</v>
      </c>
      <c r="L46" s="33">
        <f t="shared" si="3"/>
        <v>8.1321301213189617E-2</v>
      </c>
      <c r="M46" s="33">
        <f t="shared" si="10"/>
        <v>2.3054182287433189</v>
      </c>
      <c r="N46" s="32">
        <v>71</v>
      </c>
      <c r="O46" s="27">
        <v>158.6</v>
      </c>
      <c r="P46" s="32">
        <f t="shared" si="5"/>
        <v>1.0320598628043862</v>
      </c>
      <c r="Q46" s="35">
        <f t="shared" si="6"/>
        <v>1.4536054405695581E-2</v>
      </c>
      <c r="R46" s="24"/>
    </row>
    <row r="47" spans="1:18" s="9" customFormat="1" x14ac:dyDescent="0.25">
      <c r="A47" s="25">
        <v>2012</v>
      </c>
      <c r="B47" s="76">
        <v>2.0513693315794601</v>
      </c>
      <c r="C47" s="27">
        <v>0</v>
      </c>
      <c r="D47" s="26">
        <f t="shared" ref="D47:D56" si="11">+B47-B47*(C47/100)</f>
        <v>2.0513693315794601</v>
      </c>
      <c r="E47" s="27">
        <v>6</v>
      </c>
      <c r="F47" s="27">
        <f t="shared" ref="F47:F56" si="12">+(D47-D47*(E47)/100)</f>
        <v>1.9282871716846925</v>
      </c>
      <c r="G47" s="27">
        <v>0</v>
      </c>
      <c r="H47" s="27">
        <f t="shared" si="7"/>
        <v>1.9282871716846925</v>
      </c>
      <c r="I47" s="27">
        <v>9</v>
      </c>
      <c r="J47" s="28">
        <f t="shared" ref="J47:J56" si="13">100-(K47/B47*100)</f>
        <v>14.459999999999994</v>
      </c>
      <c r="K47" s="26">
        <f t="shared" si="8"/>
        <v>1.7547413262330702</v>
      </c>
      <c r="L47" s="26">
        <f t="shared" ref="L47:L56" si="14">+(K47/365)*16</f>
        <v>7.6920167725285274E-2</v>
      </c>
      <c r="M47" s="26">
        <f t="shared" si="10"/>
        <v>2.1806482949279746</v>
      </c>
      <c r="N47" s="27">
        <v>71</v>
      </c>
      <c r="O47" s="27">
        <v>158.6</v>
      </c>
      <c r="P47" s="27">
        <f t="shared" ref="P47:P56" si="15">+Q47*N47</f>
        <v>0.97620446998667221</v>
      </c>
      <c r="Q47" s="29">
        <f t="shared" ref="Q47:Q56" si="16">+M47/O47</f>
        <v>1.3749358732206651E-2</v>
      </c>
      <c r="R47" s="24"/>
    </row>
    <row r="48" spans="1:18" s="9" customFormat="1" x14ac:dyDescent="0.25">
      <c r="A48" s="25">
        <v>2013</v>
      </c>
      <c r="B48" s="76">
        <v>2.0264134330806582</v>
      </c>
      <c r="C48" s="27">
        <v>0</v>
      </c>
      <c r="D48" s="26">
        <f t="shared" si="11"/>
        <v>2.0264134330806582</v>
      </c>
      <c r="E48" s="27">
        <v>6</v>
      </c>
      <c r="F48" s="27">
        <f t="shared" si="12"/>
        <v>1.9048286270958188</v>
      </c>
      <c r="G48" s="27">
        <v>0</v>
      </c>
      <c r="H48" s="27">
        <f t="shared" si="7"/>
        <v>1.9048286270958188</v>
      </c>
      <c r="I48" s="27">
        <v>9</v>
      </c>
      <c r="J48" s="28">
        <f t="shared" si="13"/>
        <v>14.460000000000008</v>
      </c>
      <c r="K48" s="26">
        <f t="shared" si="8"/>
        <v>1.733394050657195</v>
      </c>
      <c r="L48" s="26">
        <f t="shared" si="14"/>
        <v>7.5984396741137314E-2</v>
      </c>
      <c r="M48" s="26">
        <f t="shared" si="10"/>
        <v>2.1541196554128721</v>
      </c>
      <c r="N48" s="27">
        <v>71</v>
      </c>
      <c r="O48" s="27">
        <v>158.6</v>
      </c>
      <c r="P48" s="27">
        <f t="shared" si="15"/>
        <v>0.96432847121257204</v>
      </c>
      <c r="Q48" s="29">
        <f t="shared" si="16"/>
        <v>1.3582091143839042E-2</v>
      </c>
      <c r="R48" s="24"/>
    </row>
    <row r="49" spans="1:19" s="9" customFormat="1" x14ac:dyDescent="0.25">
      <c r="A49" s="25">
        <v>2014</v>
      </c>
      <c r="B49" s="76">
        <v>1.9820208689675296</v>
      </c>
      <c r="C49" s="27">
        <v>0</v>
      </c>
      <c r="D49" s="26">
        <f t="shared" si="11"/>
        <v>1.9820208689675296</v>
      </c>
      <c r="E49" s="27">
        <v>6</v>
      </c>
      <c r="F49" s="27">
        <f t="shared" si="12"/>
        <v>1.8630996168294778</v>
      </c>
      <c r="G49" s="27">
        <v>0</v>
      </c>
      <c r="H49" s="27">
        <f t="shared" si="7"/>
        <v>1.8630996168294778</v>
      </c>
      <c r="I49" s="27">
        <v>9</v>
      </c>
      <c r="J49" s="28">
        <f t="shared" si="13"/>
        <v>14.460000000000008</v>
      </c>
      <c r="K49" s="26">
        <f t="shared" si="8"/>
        <v>1.6954206513148247</v>
      </c>
      <c r="L49" s="26">
        <f t="shared" si="14"/>
        <v>7.4319809372704645E-2</v>
      </c>
      <c r="M49" s="26">
        <f t="shared" si="10"/>
        <v>2.1069294358114901</v>
      </c>
      <c r="N49" s="27">
        <v>71</v>
      </c>
      <c r="O49" s="27">
        <v>158.6</v>
      </c>
      <c r="P49" s="27">
        <f t="shared" si="15"/>
        <v>0.94320296306819551</v>
      </c>
      <c r="Q49" s="29">
        <f t="shared" si="16"/>
        <v>1.3284548775608387E-2</v>
      </c>
      <c r="R49" s="24"/>
    </row>
    <row r="50" spans="1:19" s="9" customFormat="1" x14ac:dyDescent="0.25">
      <c r="A50" s="31">
        <v>2015</v>
      </c>
      <c r="B50" s="80">
        <v>2.0096603085511813</v>
      </c>
      <c r="C50" s="32">
        <v>0</v>
      </c>
      <c r="D50" s="33">
        <f t="shared" si="11"/>
        <v>2.0096603085511813</v>
      </c>
      <c r="E50" s="32">
        <v>6</v>
      </c>
      <c r="F50" s="32">
        <f t="shared" si="12"/>
        <v>1.8890806900381103</v>
      </c>
      <c r="G50" s="32">
        <v>0</v>
      </c>
      <c r="H50" s="32">
        <f t="shared" si="7"/>
        <v>1.8890806900381103</v>
      </c>
      <c r="I50" s="32">
        <v>9</v>
      </c>
      <c r="J50" s="34">
        <f t="shared" si="13"/>
        <v>14.460000000000008</v>
      </c>
      <c r="K50" s="33">
        <f t="shared" si="8"/>
        <v>1.7190634279346804</v>
      </c>
      <c r="L50" s="33">
        <f t="shared" si="14"/>
        <v>7.5356205060150366E-2</v>
      </c>
      <c r="M50" s="33">
        <f>+L50*28.3495</f>
        <v>2.1363107353527329</v>
      </c>
      <c r="N50" s="32">
        <v>71</v>
      </c>
      <c r="O50" s="32">
        <v>158.6</v>
      </c>
      <c r="P50" s="32">
        <f t="shared" si="15"/>
        <v>0.95635600384643149</v>
      </c>
      <c r="Q50" s="35">
        <f t="shared" si="16"/>
        <v>1.34698028710765E-2</v>
      </c>
      <c r="R50" s="24"/>
    </row>
    <row r="51" spans="1:19" s="9" customFormat="1" x14ac:dyDescent="0.25">
      <c r="A51" s="36">
        <v>2016</v>
      </c>
      <c r="B51" s="83">
        <v>1.5977946091362272</v>
      </c>
      <c r="C51" s="38">
        <v>0</v>
      </c>
      <c r="D51" s="37">
        <f t="shared" si="11"/>
        <v>1.5977946091362272</v>
      </c>
      <c r="E51" s="38">
        <v>6</v>
      </c>
      <c r="F51" s="38">
        <f t="shared" si="12"/>
        <v>1.5019269325880535</v>
      </c>
      <c r="G51" s="38">
        <v>0</v>
      </c>
      <c r="H51" s="38">
        <f t="shared" si="7"/>
        <v>1.5019269325880535</v>
      </c>
      <c r="I51" s="38">
        <v>9</v>
      </c>
      <c r="J51" s="39">
        <f t="shared" si="13"/>
        <v>14.459999999999994</v>
      </c>
      <c r="K51" s="37">
        <f t="shared" si="8"/>
        <v>1.3667535086551288</v>
      </c>
      <c r="L51" s="37">
        <f t="shared" si="14"/>
        <v>5.9912482571183728E-2</v>
      </c>
      <c r="M51" s="37">
        <f>+L51*28.3495</f>
        <v>1.6984889246517731</v>
      </c>
      <c r="N51" s="38">
        <v>71</v>
      </c>
      <c r="O51" s="38">
        <v>158.6</v>
      </c>
      <c r="P51" s="38">
        <f t="shared" si="15"/>
        <v>0.76035758921989849</v>
      </c>
      <c r="Q51" s="40">
        <f t="shared" si="16"/>
        <v>1.070926181999857E-2</v>
      </c>
      <c r="R51" s="24"/>
    </row>
    <row r="52" spans="1:19" s="9" customFormat="1" x14ac:dyDescent="0.25">
      <c r="A52" s="41">
        <v>2017</v>
      </c>
      <c r="B52" s="86">
        <v>1.6728848837107977</v>
      </c>
      <c r="C52" s="43">
        <v>0</v>
      </c>
      <c r="D52" s="42">
        <f t="shared" si="11"/>
        <v>1.6728848837107977</v>
      </c>
      <c r="E52" s="43">
        <v>6</v>
      </c>
      <c r="F52" s="43">
        <f t="shared" si="12"/>
        <v>1.5725117906881498</v>
      </c>
      <c r="G52" s="43">
        <v>0</v>
      </c>
      <c r="H52" s="43">
        <f>F52-(F52*G52/100)</f>
        <v>1.5725117906881498</v>
      </c>
      <c r="I52" s="43">
        <v>9</v>
      </c>
      <c r="J52" s="45">
        <f t="shared" si="13"/>
        <v>14.460000000000008</v>
      </c>
      <c r="K52" s="42">
        <f>+H52-H52*I52/100</f>
        <v>1.4309857295262163</v>
      </c>
      <c r="L52" s="42">
        <f t="shared" si="14"/>
        <v>6.27281415682725E-2</v>
      </c>
      <c r="M52" s="42">
        <f>+L52*28.3495</f>
        <v>1.7783114493897412</v>
      </c>
      <c r="N52" s="43">
        <v>71</v>
      </c>
      <c r="O52" s="43">
        <v>158.6</v>
      </c>
      <c r="P52" s="43">
        <f t="shared" si="15"/>
        <v>0.79609150634723602</v>
      </c>
      <c r="Q52" s="47">
        <f t="shared" si="16"/>
        <v>1.1212556427425859E-2</v>
      </c>
      <c r="R52" s="24"/>
    </row>
    <row r="53" spans="1:19" s="9" customFormat="1" x14ac:dyDescent="0.25">
      <c r="A53" s="41">
        <v>2018</v>
      </c>
      <c r="B53" s="86">
        <v>1.6534978518411501</v>
      </c>
      <c r="C53" s="43">
        <v>0</v>
      </c>
      <c r="D53" s="42">
        <f t="shared" si="11"/>
        <v>1.6534978518411501</v>
      </c>
      <c r="E53" s="43">
        <v>6</v>
      </c>
      <c r="F53" s="43">
        <f t="shared" si="12"/>
        <v>1.5542879807306811</v>
      </c>
      <c r="G53" s="43">
        <v>0</v>
      </c>
      <c r="H53" s="43">
        <f>F53-(F53*G53/100)</f>
        <v>1.5542879807306811</v>
      </c>
      <c r="I53" s="43">
        <v>9</v>
      </c>
      <c r="J53" s="45">
        <f t="shared" si="13"/>
        <v>14.459999999999994</v>
      </c>
      <c r="K53" s="42">
        <f>+H53-H53*I53/100</f>
        <v>1.4144020624649198</v>
      </c>
      <c r="L53" s="42">
        <f t="shared" si="14"/>
        <v>6.2001186299832103E-2</v>
      </c>
      <c r="M53" s="42">
        <f>+L53*28.3495</f>
        <v>1.7577026310070902</v>
      </c>
      <c r="N53" s="43">
        <v>71</v>
      </c>
      <c r="O53" s="43">
        <v>158.6</v>
      </c>
      <c r="P53" s="43">
        <f t="shared" si="15"/>
        <v>0.78686561665512866</v>
      </c>
      <c r="Q53" s="47">
        <f t="shared" si="16"/>
        <v>1.1082614319086319E-2</v>
      </c>
      <c r="R53" s="24"/>
    </row>
    <row r="54" spans="1:19" s="9" customFormat="1" x14ac:dyDescent="0.25">
      <c r="A54" s="41">
        <v>2019</v>
      </c>
      <c r="B54" s="86">
        <v>1.4029099934043539</v>
      </c>
      <c r="C54" s="43">
        <v>0</v>
      </c>
      <c r="D54" s="42">
        <f t="shared" si="11"/>
        <v>1.4029099934043539</v>
      </c>
      <c r="E54" s="43">
        <v>6</v>
      </c>
      <c r="F54" s="43">
        <f t="shared" si="12"/>
        <v>1.3187353938000925</v>
      </c>
      <c r="G54" s="43">
        <v>0</v>
      </c>
      <c r="H54" s="43">
        <f>F54-(F54*G54/100)</f>
        <v>1.3187353938000925</v>
      </c>
      <c r="I54" s="43">
        <v>9</v>
      </c>
      <c r="J54" s="45">
        <f t="shared" si="13"/>
        <v>14.460000000000008</v>
      </c>
      <c r="K54" s="42">
        <f>+H54-H54*I54/100</f>
        <v>1.2000492083580843</v>
      </c>
      <c r="L54" s="42">
        <f t="shared" si="14"/>
        <v>5.2604896804737941E-2</v>
      </c>
      <c r="M54" s="42">
        <f>+L54*28.3495</f>
        <v>1.4913225219659183</v>
      </c>
      <c r="N54" s="43">
        <v>71</v>
      </c>
      <c r="O54" s="43">
        <v>158.6</v>
      </c>
      <c r="P54" s="43">
        <f t="shared" si="15"/>
        <v>0.66761600920290165</v>
      </c>
      <c r="Q54" s="47">
        <f t="shared" si="16"/>
        <v>9.4030423831394597E-3</v>
      </c>
    </row>
    <row r="55" spans="1:19" s="9" customFormat="1" x14ac:dyDescent="0.25">
      <c r="A55" s="41">
        <v>2020</v>
      </c>
      <c r="B55" s="86">
        <v>1.1117353898175364</v>
      </c>
      <c r="C55" s="43">
        <v>0</v>
      </c>
      <c r="D55" s="42">
        <f t="shared" si="11"/>
        <v>1.1117353898175364</v>
      </c>
      <c r="E55" s="43">
        <v>6</v>
      </c>
      <c r="F55" s="43">
        <f t="shared" si="12"/>
        <v>1.0450312664284842</v>
      </c>
      <c r="G55" s="43">
        <v>0</v>
      </c>
      <c r="H55" s="43">
        <f t="shared" ref="H55:H56" si="17">F55-(F55*G55/100)</f>
        <v>1.0450312664284842</v>
      </c>
      <c r="I55" s="43">
        <v>9</v>
      </c>
      <c r="J55" s="45">
        <f t="shared" si="13"/>
        <v>14.459999999999994</v>
      </c>
      <c r="K55" s="42">
        <f t="shared" ref="K55:K56" si="18">+H55-H55*I55/100</f>
        <v>0.95097845244992063</v>
      </c>
      <c r="L55" s="42">
        <f t="shared" si="14"/>
        <v>4.168672668273625E-2</v>
      </c>
      <c r="M55" s="42">
        <f t="shared" ref="M55:M56" si="19">+L55*28.3495</f>
        <v>1.1817978580922313</v>
      </c>
      <c r="N55" s="43">
        <v>71</v>
      </c>
      <c r="O55" s="43">
        <v>158.6</v>
      </c>
      <c r="P55" s="43">
        <f t="shared" si="15"/>
        <v>0.52905200456840118</v>
      </c>
      <c r="Q55" s="47">
        <f t="shared" si="16"/>
        <v>7.4514366840619881E-3</v>
      </c>
    </row>
    <row r="56" spans="1:19" s="9" customFormat="1" ht="13.8" thickBot="1" x14ac:dyDescent="0.3">
      <c r="A56" s="155">
        <v>2021</v>
      </c>
      <c r="B56" s="162">
        <v>1.0253720712182635</v>
      </c>
      <c r="C56" s="145">
        <v>0</v>
      </c>
      <c r="D56" s="133">
        <f t="shared" si="11"/>
        <v>1.0253720712182635</v>
      </c>
      <c r="E56" s="145">
        <v>6</v>
      </c>
      <c r="F56" s="134">
        <f t="shared" si="12"/>
        <v>0.96384974694516767</v>
      </c>
      <c r="G56" s="145">
        <v>0</v>
      </c>
      <c r="H56" s="134">
        <f t="shared" si="17"/>
        <v>0.96384974694516767</v>
      </c>
      <c r="I56" s="145">
        <v>9</v>
      </c>
      <c r="J56" s="135">
        <f t="shared" si="13"/>
        <v>14.460000000000008</v>
      </c>
      <c r="K56" s="133">
        <f t="shared" si="18"/>
        <v>0.87710326972010255</v>
      </c>
      <c r="L56" s="133">
        <f t="shared" si="14"/>
        <v>3.8448362508278468E-2</v>
      </c>
      <c r="M56" s="133">
        <f t="shared" si="19"/>
        <v>1.0899918529284405</v>
      </c>
      <c r="N56" s="145">
        <v>71</v>
      </c>
      <c r="O56" s="134">
        <v>158.6</v>
      </c>
      <c r="P56" s="134">
        <f t="shared" si="15"/>
        <v>0.48795347766657804</v>
      </c>
      <c r="Q56" s="136">
        <f t="shared" si="16"/>
        <v>6.8725841924870143E-3</v>
      </c>
    </row>
    <row r="57" spans="1:19" s="9" customFormat="1" ht="15" customHeight="1" thickTop="1" x14ac:dyDescent="0.25">
      <c r="A57" s="9" t="s">
        <v>195</v>
      </c>
    </row>
    <row r="58" spans="1:19" s="9" customFormat="1" x14ac:dyDescent="0.25"/>
    <row r="59" spans="1:19" s="9" customFormat="1" ht="15" customHeight="1" x14ac:dyDescent="0.25">
      <c r="A59" s="91" t="s">
        <v>97</v>
      </c>
      <c r="B59" s="99"/>
      <c r="C59" s="99"/>
      <c r="D59" s="99"/>
      <c r="E59" s="99"/>
      <c r="F59" s="99"/>
      <c r="G59" s="99"/>
      <c r="H59" s="99"/>
      <c r="I59" s="99"/>
      <c r="J59" s="99"/>
      <c r="K59" s="99"/>
      <c r="L59" s="99"/>
      <c r="M59" s="99"/>
      <c r="N59" s="99"/>
      <c r="O59" s="99"/>
      <c r="P59" s="99"/>
      <c r="Q59" s="99"/>
      <c r="R59" s="99"/>
      <c r="S59" s="99"/>
    </row>
    <row r="60" spans="1:19" s="9" customFormat="1" ht="15" customHeight="1" x14ac:dyDescent="0.25">
      <c r="A60" s="91" t="s">
        <v>104</v>
      </c>
      <c r="B60" s="99"/>
      <c r="C60" s="99"/>
      <c r="D60" s="99"/>
      <c r="E60" s="99"/>
      <c r="F60" s="99"/>
      <c r="G60" s="99"/>
      <c r="H60" s="99"/>
      <c r="I60" s="99"/>
      <c r="J60" s="99"/>
      <c r="K60" s="99"/>
      <c r="L60" s="99"/>
      <c r="M60" s="99"/>
      <c r="N60" s="99"/>
      <c r="O60" s="99"/>
      <c r="P60" s="99"/>
      <c r="Q60" s="99"/>
      <c r="R60" s="99"/>
      <c r="S60" s="99"/>
    </row>
    <row r="61" spans="1:19" s="9" customFormat="1" ht="15" customHeight="1" x14ac:dyDescent="0.25">
      <c r="A61" s="178" t="s">
        <v>196</v>
      </c>
      <c r="B61" s="99"/>
      <c r="C61" s="99"/>
      <c r="D61" s="99"/>
      <c r="E61" s="99"/>
      <c r="F61" s="99"/>
      <c r="G61" s="99"/>
      <c r="H61" s="99"/>
      <c r="I61" s="99"/>
      <c r="J61" s="99"/>
      <c r="K61" s="99"/>
      <c r="L61" s="99"/>
      <c r="M61" s="99"/>
      <c r="N61" s="99"/>
      <c r="O61" s="99"/>
      <c r="P61" s="99"/>
      <c r="Q61" s="99"/>
      <c r="R61" s="99"/>
      <c r="S61" s="99"/>
    </row>
    <row r="62" spans="1:19" s="9" customFormat="1" ht="15" customHeight="1" x14ac:dyDescent="0.25">
      <c r="A62" s="91" t="s">
        <v>99</v>
      </c>
      <c r="B62" s="99"/>
      <c r="C62" s="99"/>
      <c r="D62" s="99"/>
      <c r="E62" s="99"/>
      <c r="F62" s="99"/>
      <c r="G62" s="99"/>
      <c r="H62" s="99"/>
      <c r="I62" s="99"/>
      <c r="J62" s="99"/>
      <c r="K62" s="99"/>
      <c r="L62" s="99"/>
      <c r="M62" s="99"/>
      <c r="N62" s="99"/>
      <c r="O62" s="99"/>
      <c r="P62" s="99"/>
      <c r="Q62" s="99"/>
      <c r="R62" s="99"/>
      <c r="S62" s="99"/>
    </row>
    <row r="63" spans="1:19" s="9" customFormat="1" ht="15" customHeight="1" x14ac:dyDescent="0.25">
      <c r="A63" s="91" t="s">
        <v>100</v>
      </c>
      <c r="B63" s="99"/>
      <c r="C63" s="99"/>
      <c r="D63" s="99"/>
      <c r="E63" s="99"/>
      <c r="F63" s="99"/>
      <c r="G63" s="99"/>
      <c r="H63" s="99"/>
      <c r="I63" s="99"/>
      <c r="J63" s="99"/>
      <c r="K63" s="99"/>
      <c r="L63" s="99"/>
      <c r="M63" s="99"/>
      <c r="N63" s="99"/>
      <c r="O63" s="99"/>
      <c r="P63" s="99"/>
      <c r="Q63" s="99"/>
      <c r="R63" s="99"/>
      <c r="S63" s="99"/>
    </row>
    <row r="64" spans="1:19" s="9" customFormat="1" x14ac:dyDescent="0.25">
      <c r="A64" s="99"/>
      <c r="B64" s="99"/>
      <c r="C64" s="99"/>
      <c r="D64" s="99"/>
      <c r="E64" s="99"/>
      <c r="F64" s="99"/>
      <c r="G64" s="99"/>
      <c r="H64" s="99"/>
      <c r="I64" s="99"/>
      <c r="J64" s="99"/>
      <c r="K64" s="99"/>
      <c r="L64" s="99"/>
      <c r="M64" s="99"/>
      <c r="N64" s="99"/>
      <c r="O64" s="99"/>
      <c r="P64" s="99"/>
      <c r="Q64" s="99"/>
      <c r="R64" s="99"/>
      <c r="S64" s="99"/>
    </row>
    <row r="65" spans="1:19" s="9" customFormat="1" ht="15" customHeight="1" x14ac:dyDescent="0.25">
      <c r="A65" s="9" t="s">
        <v>192</v>
      </c>
      <c r="B65" s="99"/>
      <c r="C65" s="99"/>
      <c r="D65" s="99"/>
      <c r="E65" s="99"/>
      <c r="F65" s="99"/>
      <c r="G65" s="99"/>
      <c r="H65" s="99"/>
      <c r="I65" s="99"/>
      <c r="J65" s="99"/>
      <c r="K65" s="99"/>
      <c r="L65" s="99"/>
      <c r="M65" s="99"/>
      <c r="N65" s="99"/>
      <c r="O65" s="99"/>
      <c r="P65" s="99"/>
      <c r="Q65" s="99"/>
      <c r="R65" s="99"/>
      <c r="S65" s="99"/>
    </row>
    <row r="66" spans="1:19" x14ac:dyDescent="0.25">
      <c r="A66" s="99"/>
      <c r="D66" s="99"/>
    </row>
    <row r="67" spans="1:19" x14ac:dyDescent="0.25">
      <c r="A67" s="99"/>
      <c r="D67" s="99"/>
    </row>
    <row r="68" spans="1:19" x14ac:dyDescent="0.25">
      <c r="A68" s="99"/>
      <c r="D68" s="9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150</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7.1174888652634456</v>
      </c>
      <c r="C5" s="21">
        <f>(1-1/1.709)*100</f>
        <v>41.486249268578121</v>
      </c>
      <c r="D5" s="20">
        <f t="shared" ref="D5:D46" si="0">+B5-B5*(C5/100)</f>
        <v>4.1647096929569605</v>
      </c>
      <c r="E5" s="21">
        <v>6</v>
      </c>
      <c r="F5" s="21">
        <f t="shared" ref="F5:F46" si="1">+(D5-D5*(E5)/100)</f>
        <v>3.9148271113795428</v>
      </c>
      <c r="G5" s="21">
        <v>0</v>
      </c>
      <c r="H5" s="21">
        <f>F5-(F5*G5/100)</f>
        <v>3.9148271113795428</v>
      </c>
      <c r="I5" s="21">
        <v>9</v>
      </c>
      <c r="J5" s="22">
        <f t="shared" ref="J5:J46" si="2">100-(K5/B5*100)</f>
        <v>49.947337624341728</v>
      </c>
      <c r="K5" s="20">
        <f>+H5-H5*I5/100</f>
        <v>3.5624926713553839</v>
      </c>
      <c r="L5" s="20">
        <f t="shared" ref="L5:L46" si="3">+(K5/365)*16</f>
        <v>0.15616406230598942</v>
      </c>
      <c r="M5" s="20">
        <f t="shared" ref="M5:M37" si="4">+L5*28.3495</f>
        <v>4.4271730843436465</v>
      </c>
      <c r="N5" s="21">
        <v>79</v>
      </c>
      <c r="O5" s="21">
        <v>159.9</v>
      </c>
      <c r="P5" s="21">
        <f t="shared" ref="P5:P46" si="5">+Q5*N5</f>
        <v>2.1872837627463921</v>
      </c>
      <c r="Q5" s="23">
        <f t="shared" ref="Q5:Q46" si="6">+M5/O5</f>
        <v>2.7687136237296101E-2</v>
      </c>
      <c r="R5" s="24"/>
    </row>
    <row r="6" spans="1:22" x14ac:dyDescent="0.25">
      <c r="A6" s="25">
        <v>1971</v>
      </c>
      <c r="B6" s="76">
        <v>7.1435998876678823</v>
      </c>
      <c r="C6" s="27">
        <f t="shared" ref="C6:C56" si="7">(1-1/1.709)*100</f>
        <v>41.486249268578121</v>
      </c>
      <c r="D6" s="26">
        <f t="shared" si="0"/>
        <v>4.1799882315201184</v>
      </c>
      <c r="E6" s="27">
        <v>6</v>
      </c>
      <c r="F6" s="27">
        <f t="shared" si="1"/>
        <v>3.9291889376289113</v>
      </c>
      <c r="G6" s="27">
        <v>0</v>
      </c>
      <c r="H6" s="27">
        <f t="shared" ref="H6:H51" si="8">F6-(F6*G6/100)</f>
        <v>3.9291889376289113</v>
      </c>
      <c r="I6" s="27">
        <v>9</v>
      </c>
      <c r="J6" s="28">
        <f t="shared" si="2"/>
        <v>49.947337624341728</v>
      </c>
      <c r="K6" s="26">
        <f t="shared" ref="K6:K51" si="9">+H6-H6*I6/100</f>
        <v>3.5755619332423092</v>
      </c>
      <c r="L6" s="26">
        <f t="shared" si="3"/>
        <v>0.15673696145719712</v>
      </c>
      <c r="M6" s="26">
        <f t="shared" si="4"/>
        <v>4.4434144888308094</v>
      </c>
      <c r="N6" s="27">
        <v>79</v>
      </c>
      <c r="O6" s="27">
        <v>159.9</v>
      </c>
      <c r="P6" s="27">
        <f t="shared" si="5"/>
        <v>2.1953079713423009</v>
      </c>
      <c r="Q6" s="29">
        <f t="shared" si="6"/>
        <v>2.7788708498003811E-2</v>
      </c>
      <c r="R6" s="24"/>
    </row>
    <row r="7" spans="1:22" x14ac:dyDescent="0.25">
      <c r="A7" s="25">
        <v>1972</v>
      </c>
      <c r="B7" s="76">
        <v>6.8901751994416269</v>
      </c>
      <c r="C7" s="27">
        <f t="shared" si="7"/>
        <v>41.486249268578121</v>
      </c>
      <c r="D7" s="26">
        <f t="shared" si="0"/>
        <v>4.0316999411595242</v>
      </c>
      <c r="E7" s="27">
        <v>6</v>
      </c>
      <c r="F7" s="27">
        <f t="shared" si="1"/>
        <v>3.7897979446899526</v>
      </c>
      <c r="G7" s="27">
        <v>0</v>
      </c>
      <c r="H7" s="27">
        <f t="shared" si="8"/>
        <v>3.7897979446899526</v>
      </c>
      <c r="I7" s="27">
        <v>9</v>
      </c>
      <c r="J7" s="28">
        <f t="shared" si="2"/>
        <v>49.947337624341728</v>
      </c>
      <c r="K7" s="26">
        <f t="shared" si="9"/>
        <v>3.448716129667857</v>
      </c>
      <c r="L7" s="26">
        <f t="shared" si="3"/>
        <v>0.15117659746489237</v>
      </c>
      <c r="M7" s="26">
        <f t="shared" si="4"/>
        <v>4.2857809498309658</v>
      </c>
      <c r="N7" s="27">
        <v>79</v>
      </c>
      <c r="O7" s="27">
        <v>159.9</v>
      </c>
      <c r="P7" s="27">
        <f t="shared" si="5"/>
        <v>2.1174277363142355</v>
      </c>
      <c r="Q7" s="29">
        <f t="shared" si="6"/>
        <v>2.6802882738154881E-2</v>
      </c>
      <c r="R7" s="24"/>
    </row>
    <row r="8" spans="1:22" x14ac:dyDescent="0.25">
      <c r="A8" s="25">
        <v>1973</v>
      </c>
      <c r="B8" s="76">
        <v>5.6051860848854931</v>
      </c>
      <c r="C8" s="27">
        <f t="shared" si="7"/>
        <v>41.486249268578121</v>
      </c>
      <c r="D8" s="26">
        <f t="shared" si="0"/>
        <v>3.2798046137422427</v>
      </c>
      <c r="E8" s="27">
        <v>6</v>
      </c>
      <c r="F8" s="27">
        <f t="shared" si="1"/>
        <v>3.0830163369177082</v>
      </c>
      <c r="G8" s="27">
        <v>0</v>
      </c>
      <c r="H8" s="27">
        <f t="shared" si="8"/>
        <v>3.0830163369177082</v>
      </c>
      <c r="I8" s="27">
        <v>9</v>
      </c>
      <c r="J8" s="28">
        <f t="shared" si="2"/>
        <v>49.947337624341714</v>
      </c>
      <c r="K8" s="26">
        <f t="shared" si="9"/>
        <v>2.8055448665951146</v>
      </c>
      <c r="L8" s="26">
        <f t="shared" si="3"/>
        <v>0.12298278867266256</v>
      </c>
      <c r="M8" s="26">
        <f t="shared" si="4"/>
        <v>3.4865005674756473</v>
      </c>
      <c r="N8" s="27">
        <v>79</v>
      </c>
      <c r="O8" s="27">
        <v>159.9</v>
      </c>
      <c r="P8" s="27">
        <f t="shared" si="5"/>
        <v>1.7225362403413143</v>
      </c>
      <c r="Q8" s="29">
        <f t="shared" si="6"/>
        <v>2.1804256206852078E-2</v>
      </c>
      <c r="R8" s="24"/>
    </row>
    <row r="9" spans="1:22" x14ac:dyDescent="0.25">
      <c r="A9" s="25">
        <v>1974</v>
      </c>
      <c r="B9" s="76">
        <v>5.1481272094840405</v>
      </c>
      <c r="C9" s="27">
        <f t="shared" si="7"/>
        <v>41.486249268578121</v>
      </c>
      <c r="D9" s="26">
        <f t="shared" si="0"/>
        <v>3.0123623226939968</v>
      </c>
      <c r="E9" s="27">
        <v>6</v>
      </c>
      <c r="F9" s="27">
        <f t="shared" si="1"/>
        <v>2.8316205833323571</v>
      </c>
      <c r="G9" s="27">
        <v>0</v>
      </c>
      <c r="H9" s="27">
        <f t="shared" si="8"/>
        <v>2.8316205833323571</v>
      </c>
      <c r="I9" s="27">
        <v>9</v>
      </c>
      <c r="J9" s="28">
        <f t="shared" si="2"/>
        <v>49.947337624341714</v>
      </c>
      <c r="K9" s="26">
        <f t="shared" si="9"/>
        <v>2.5767747308324451</v>
      </c>
      <c r="L9" s="26">
        <f t="shared" si="3"/>
        <v>0.11295450874881952</v>
      </c>
      <c r="M9" s="26">
        <f t="shared" si="4"/>
        <v>3.2022038457746587</v>
      </c>
      <c r="N9" s="27">
        <v>79</v>
      </c>
      <c r="O9" s="27">
        <v>159.9</v>
      </c>
      <c r="P9" s="27">
        <f t="shared" si="5"/>
        <v>1.5820769469430771</v>
      </c>
      <c r="Q9" s="29">
        <f t="shared" si="6"/>
        <v>2.0026290467633889E-2</v>
      </c>
      <c r="R9" s="24"/>
    </row>
    <row r="10" spans="1:22" x14ac:dyDescent="0.25">
      <c r="A10" s="25">
        <v>1975</v>
      </c>
      <c r="B10" s="76">
        <v>5.97979628040079</v>
      </c>
      <c r="C10" s="27">
        <f t="shared" si="7"/>
        <v>41.486249268578121</v>
      </c>
      <c r="D10" s="26">
        <f t="shared" si="0"/>
        <v>3.499003089760556</v>
      </c>
      <c r="E10" s="27">
        <v>6</v>
      </c>
      <c r="F10" s="27">
        <f t="shared" si="1"/>
        <v>3.2890629043749224</v>
      </c>
      <c r="G10" s="27">
        <v>0</v>
      </c>
      <c r="H10" s="27">
        <f t="shared" si="8"/>
        <v>3.2890629043749224</v>
      </c>
      <c r="I10" s="27">
        <v>9</v>
      </c>
      <c r="J10" s="28">
        <f t="shared" si="2"/>
        <v>49.947337624341728</v>
      </c>
      <c r="K10" s="26">
        <f t="shared" si="9"/>
        <v>2.9930472429811794</v>
      </c>
      <c r="L10" s="26">
        <f t="shared" si="3"/>
        <v>0.13120207092520239</v>
      </c>
      <c r="M10" s="26">
        <f t="shared" si="4"/>
        <v>3.719513109694025</v>
      </c>
      <c r="N10" s="27">
        <v>79</v>
      </c>
      <c r="O10" s="27">
        <v>159.9</v>
      </c>
      <c r="P10" s="27">
        <f t="shared" si="5"/>
        <v>1.8376581342453282</v>
      </c>
      <c r="Q10" s="29">
        <f t="shared" si="6"/>
        <v>2.3261495370194028E-2</v>
      </c>
      <c r="R10" s="24"/>
    </row>
    <row r="11" spans="1:22" x14ac:dyDescent="0.25">
      <c r="A11" s="19">
        <v>1976</v>
      </c>
      <c r="B11" s="70">
        <v>6.0341720854541698</v>
      </c>
      <c r="C11" s="21">
        <f t="shared" si="7"/>
        <v>41.486249268578121</v>
      </c>
      <c r="D11" s="20">
        <f t="shared" si="0"/>
        <v>3.5308204127876945</v>
      </c>
      <c r="E11" s="21">
        <v>6</v>
      </c>
      <c r="F11" s="21">
        <f t="shared" si="1"/>
        <v>3.3189711880204329</v>
      </c>
      <c r="G11" s="21">
        <v>0</v>
      </c>
      <c r="H11" s="21">
        <f t="shared" si="8"/>
        <v>3.3189711880204329</v>
      </c>
      <c r="I11" s="21">
        <v>9</v>
      </c>
      <c r="J11" s="22">
        <f t="shared" si="2"/>
        <v>49.947337624341728</v>
      </c>
      <c r="K11" s="20">
        <f t="shared" si="9"/>
        <v>3.0202637810985937</v>
      </c>
      <c r="L11" s="20">
        <f t="shared" si="3"/>
        <v>0.13239512465089726</v>
      </c>
      <c r="M11" s="20">
        <f t="shared" si="4"/>
        <v>3.7533355862906115</v>
      </c>
      <c r="N11" s="21">
        <v>79</v>
      </c>
      <c r="O11" s="21">
        <v>159.9</v>
      </c>
      <c r="P11" s="21">
        <f t="shared" si="5"/>
        <v>1.8543684259972375</v>
      </c>
      <c r="Q11" s="23">
        <f t="shared" si="6"/>
        <v>2.3473018050597944E-2</v>
      </c>
      <c r="R11" s="24"/>
    </row>
    <row r="12" spans="1:22" x14ac:dyDescent="0.25">
      <c r="A12" s="19">
        <v>1977</v>
      </c>
      <c r="B12" s="70">
        <v>5.9932123676869224</v>
      </c>
      <c r="C12" s="21">
        <f t="shared" si="7"/>
        <v>41.486249268578121</v>
      </c>
      <c r="D12" s="20">
        <f t="shared" si="0"/>
        <v>3.5068533456330733</v>
      </c>
      <c r="E12" s="21">
        <v>6</v>
      </c>
      <c r="F12" s="21">
        <f t="shared" si="1"/>
        <v>3.2964421448950887</v>
      </c>
      <c r="G12" s="21">
        <v>0</v>
      </c>
      <c r="H12" s="21">
        <f t="shared" si="8"/>
        <v>3.2964421448950887</v>
      </c>
      <c r="I12" s="21">
        <v>9</v>
      </c>
      <c r="J12" s="22">
        <f t="shared" si="2"/>
        <v>49.947337624341728</v>
      </c>
      <c r="K12" s="20">
        <f t="shared" si="9"/>
        <v>2.9997623518545309</v>
      </c>
      <c r="L12" s="20">
        <f t="shared" si="3"/>
        <v>0.13149643186211643</v>
      </c>
      <c r="M12" s="20">
        <f t="shared" si="4"/>
        <v>3.7278580950750695</v>
      </c>
      <c r="N12" s="21">
        <v>79</v>
      </c>
      <c r="O12" s="21">
        <v>159.9</v>
      </c>
      <c r="P12" s="21">
        <f t="shared" si="5"/>
        <v>1.8417810475980643</v>
      </c>
      <c r="Q12" s="23">
        <f t="shared" si="6"/>
        <v>2.331368414681094E-2</v>
      </c>
      <c r="R12" s="24"/>
    </row>
    <row r="13" spans="1:22" x14ac:dyDescent="0.25">
      <c r="A13" s="19">
        <v>1978</v>
      </c>
      <c r="B13" s="70">
        <v>5.7136378572185897</v>
      </c>
      <c r="C13" s="21">
        <f t="shared" si="7"/>
        <v>41.486249268578121</v>
      </c>
      <c r="D13" s="20">
        <f t="shared" si="0"/>
        <v>3.34326381346904</v>
      </c>
      <c r="E13" s="21">
        <v>6</v>
      </c>
      <c r="F13" s="21">
        <f t="shared" si="1"/>
        <v>3.1426679846608976</v>
      </c>
      <c r="G13" s="21">
        <v>0</v>
      </c>
      <c r="H13" s="21">
        <f t="shared" si="8"/>
        <v>3.1426679846608976</v>
      </c>
      <c r="I13" s="21">
        <v>9</v>
      </c>
      <c r="J13" s="22">
        <f t="shared" si="2"/>
        <v>49.947337624341728</v>
      </c>
      <c r="K13" s="20">
        <f t="shared" si="9"/>
        <v>2.8598278660414169</v>
      </c>
      <c r="L13" s="20">
        <f t="shared" si="3"/>
        <v>0.12536231741551418</v>
      </c>
      <c r="M13" s="20">
        <f t="shared" si="4"/>
        <v>3.5539590175711191</v>
      </c>
      <c r="N13" s="21">
        <v>79</v>
      </c>
      <c r="O13" s="21">
        <v>159.9</v>
      </c>
      <c r="P13" s="21">
        <f t="shared" si="5"/>
        <v>1.7558646803509592</v>
      </c>
      <c r="Q13" s="23">
        <f t="shared" si="6"/>
        <v>2.2226135194315939E-2</v>
      </c>
      <c r="R13" s="24"/>
    </row>
    <row r="14" spans="1:22" x14ac:dyDescent="0.25">
      <c r="A14" s="19">
        <v>1979</v>
      </c>
      <c r="B14" s="70">
        <v>6.2516599356024081</v>
      </c>
      <c r="C14" s="21">
        <f t="shared" si="7"/>
        <v>41.486249268578121</v>
      </c>
      <c r="D14" s="20">
        <f t="shared" si="0"/>
        <v>3.6580807112945628</v>
      </c>
      <c r="E14" s="21">
        <v>6</v>
      </c>
      <c r="F14" s="21">
        <f t="shared" si="1"/>
        <v>3.4385958686168889</v>
      </c>
      <c r="G14" s="21">
        <v>0</v>
      </c>
      <c r="H14" s="21">
        <f t="shared" si="8"/>
        <v>3.4385958686168889</v>
      </c>
      <c r="I14" s="21">
        <v>9</v>
      </c>
      <c r="J14" s="22">
        <f t="shared" si="2"/>
        <v>49.947337624341728</v>
      </c>
      <c r="K14" s="20">
        <f t="shared" si="9"/>
        <v>3.1291222404413688</v>
      </c>
      <c r="L14" s="20">
        <f t="shared" si="3"/>
        <v>0.13716700232071755</v>
      </c>
      <c r="M14" s="20">
        <f t="shared" si="4"/>
        <v>3.8886159322911817</v>
      </c>
      <c r="N14" s="21">
        <v>79</v>
      </c>
      <c r="O14" s="21">
        <v>159.9</v>
      </c>
      <c r="P14" s="21">
        <f t="shared" si="5"/>
        <v>1.9212048696122788</v>
      </c>
      <c r="Q14" s="23">
        <f t="shared" si="6"/>
        <v>2.4319048982433908E-2</v>
      </c>
      <c r="R14" s="24"/>
    </row>
    <row r="15" spans="1:22" x14ac:dyDescent="0.25">
      <c r="A15" s="19">
        <v>1980</v>
      </c>
      <c r="B15" s="70">
        <v>5.9513913412609885</v>
      </c>
      <c r="C15" s="21">
        <f t="shared" si="7"/>
        <v>41.486249268578121</v>
      </c>
      <c r="D15" s="20">
        <f t="shared" si="0"/>
        <v>3.4823822944768801</v>
      </c>
      <c r="E15" s="21">
        <v>6</v>
      </c>
      <c r="F15" s="21">
        <f t="shared" si="1"/>
        <v>3.2734393568082671</v>
      </c>
      <c r="G15" s="21">
        <v>0</v>
      </c>
      <c r="H15" s="21">
        <f t="shared" si="8"/>
        <v>3.2734393568082671</v>
      </c>
      <c r="I15" s="21">
        <v>9</v>
      </c>
      <c r="J15" s="22">
        <f t="shared" si="2"/>
        <v>49.947337624341728</v>
      </c>
      <c r="K15" s="20">
        <f t="shared" si="9"/>
        <v>2.9788298146955232</v>
      </c>
      <c r="L15" s="20">
        <f t="shared" si="3"/>
        <v>0.13057884119213253</v>
      </c>
      <c r="M15" s="20">
        <f t="shared" si="4"/>
        <v>3.701844858376361</v>
      </c>
      <c r="N15" s="21">
        <v>79</v>
      </c>
      <c r="O15" s="21">
        <v>159.9</v>
      </c>
      <c r="P15" s="21">
        <f t="shared" si="5"/>
        <v>1.8289289794354753</v>
      </c>
      <c r="Q15" s="23">
        <f t="shared" si="6"/>
        <v>2.3150999739689562E-2</v>
      </c>
      <c r="R15" s="24"/>
    </row>
    <row r="16" spans="1:22" x14ac:dyDescent="0.25">
      <c r="A16" s="25">
        <v>1981</v>
      </c>
      <c r="B16" s="76">
        <v>5.4560344508753467</v>
      </c>
      <c r="C16" s="27">
        <f t="shared" si="7"/>
        <v>41.486249268578121</v>
      </c>
      <c r="D16" s="26">
        <f t="shared" si="0"/>
        <v>3.1925303984057032</v>
      </c>
      <c r="E16" s="27">
        <v>6</v>
      </c>
      <c r="F16" s="27">
        <f t="shared" si="1"/>
        <v>3.0009785745013611</v>
      </c>
      <c r="G16" s="27">
        <v>0</v>
      </c>
      <c r="H16" s="27">
        <f t="shared" si="8"/>
        <v>3.0009785745013611</v>
      </c>
      <c r="I16" s="27">
        <v>9</v>
      </c>
      <c r="J16" s="28">
        <f t="shared" si="2"/>
        <v>49.947337624341728</v>
      </c>
      <c r="K16" s="26">
        <f t="shared" si="9"/>
        <v>2.7308905027962385</v>
      </c>
      <c r="L16" s="26">
        <f t="shared" si="3"/>
        <v>0.11971026861572552</v>
      </c>
      <c r="M16" s="26">
        <f t="shared" si="4"/>
        <v>3.3937262601215106</v>
      </c>
      <c r="N16" s="27">
        <v>79</v>
      </c>
      <c r="O16" s="27">
        <v>159.9</v>
      </c>
      <c r="P16" s="27">
        <f t="shared" si="5"/>
        <v>1.6767002786091265</v>
      </c>
      <c r="Q16" s="29">
        <f t="shared" si="6"/>
        <v>2.1224054159609197E-2</v>
      </c>
      <c r="R16" s="24"/>
    </row>
    <row r="17" spans="1:18" x14ac:dyDescent="0.25">
      <c r="A17" s="25">
        <v>1982</v>
      </c>
      <c r="B17" s="76">
        <v>5.4723625827002254</v>
      </c>
      <c r="C17" s="27">
        <f t="shared" si="7"/>
        <v>41.486249268578121</v>
      </c>
      <c r="D17" s="26">
        <f t="shared" si="0"/>
        <v>3.2020846007608106</v>
      </c>
      <c r="E17" s="27">
        <v>6</v>
      </c>
      <c r="F17" s="27">
        <f t="shared" si="1"/>
        <v>3.0099595247151618</v>
      </c>
      <c r="G17" s="27">
        <v>0</v>
      </c>
      <c r="H17" s="27">
        <f t="shared" si="8"/>
        <v>3.0099595247151618</v>
      </c>
      <c r="I17" s="27">
        <v>9</v>
      </c>
      <c r="J17" s="28">
        <f t="shared" si="2"/>
        <v>49.947337624341728</v>
      </c>
      <c r="K17" s="26">
        <f t="shared" si="9"/>
        <v>2.739063167490797</v>
      </c>
      <c r="L17" s="26">
        <f t="shared" si="3"/>
        <v>0.12006852241055549</v>
      </c>
      <c r="M17" s="26">
        <f t="shared" si="4"/>
        <v>3.4038825760780429</v>
      </c>
      <c r="N17" s="27">
        <v>79</v>
      </c>
      <c r="O17" s="27">
        <v>159.9</v>
      </c>
      <c r="P17" s="27">
        <f t="shared" si="5"/>
        <v>1.6817180957483764</v>
      </c>
      <c r="Q17" s="29">
        <f t="shared" si="6"/>
        <v>2.1287570832257928E-2</v>
      </c>
      <c r="R17" s="24"/>
    </row>
    <row r="18" spans="1:18" x14ac:dyDescent="0.25">
      <c r="A18" s="25">
        <v>1983</v>
      </c>
      <c r="B18" s="76">
        <v>5.5344880496143922</v>
      </c>
      <c r="C18" s="27">
        <f t="shared" si="7"/>
        <v>41.486249268578121</v>
      </c>
      <c r="D18" s="26">
        <f t="shared" si="0"/>
        <v>3.2384365416116982</v>
      </c>
      <c r="E18" s="27">
        <v>6</v>
      </c>
      <c r="F18" s="27">
        <f t="shared" si="1"/>
        <v>3.0441303491149965</v>
      </c>
      <c r="G18" s="27">
        <v>0</v>
      </c>
      <c r="H18" s="27">
        <f t="shared" si="8"/>
        <v>3.0441303491149965</v>
      </c>
      <c r="I18" s="27">
        <v>9</v>
      </c>
      <c r="J18" s="28">
        <f t="shared" si="2"/>
        <v>49.947337624341714</v>
      </c>
      <c r="K18" s="26">
        <f t="shared" si="9"/>
        <v>2.7701586176946469</v>
      </c>
      <c r="L18" s="26">
        <f t="shared" si="3"/>
        <v>0.12143161063866945</v>
      </c>
      <c r="M18" s="26">
        <f t="shared" si="4"/>
        <v>3.4425254458009595</v>
      </c>
      <c r="N18" s="27">
        <v>79</v>
      </c>
      <c r="O18" s="27">
        <v>159.9</v>
      </c>
      <c r="P18" s="27">
        <f t="shared" si="5"/>
        <v>1.7008099450798986</v>
      </c>
      <c r="Q18" s="29">
        <f t="shared" si="6"/>
        <v>2.1529239811137958E-2</v>
      </c>
      <c r="R18" s="24"/>
    </row>
    <row r="19" spans="1:18" x14ac:dyDescent="0.25">
      <c r="A19" s="25">
        <v>1984</v>
      </c>
      <c r="B19" s="76">
        <v>5.0179778950615157</v>
      </c>
      <c r="C19" s="27">
        <f t="shared" si="7"/>
        <v>41.486249268578121</v>
      </c>
      <c r="D19" s="26">
        <f t="shared" si="0"/>
        <v>2.9362070772741462</v>
      </c>
      <c r="E19" s="27">
        <v>6</v>
      </c>
      <c r="F19" s="27">
        <f t="shared" si="1"/>
        <v>2.7600346526376973</v>
      </c>
      <c r="G19" s="27">
        <v>0</v>
      </c>
      <c r="H19" s="27">
        <f t="shared" si="8"/>
        <v>2.7600346526376973</v>
      </c>
      <c r="I19" s="27">
        <v>9</v>
      </c>
      <c r="J19" s="28">
        <f t="shared" si="2"/>
        <v>49.947337624341714</v>
      </c>
      <c r="K19" s="26">
        <f t="shared" si="9"/>
        <v>2.5116315339003048</v>
      </c>
      <c r="L19" s="26">
        <f t="shared" si="3"/>
        <v>0.11009891655453391</v>
      </c>
      <c r="M19" s="26">
        <f t="shared" si="4"/>
        <v>3.1212492348627592</v>
      </c>
      <c r="N19" s="27">
        <v>79</v>
      </c>
      <c r="O19" s="27">
        <v>159.9</v>
      </c>
      <c r="P19" s="27">
        <f t="shared" si="5"/>
        <v>1.5420806100947966</v>
      </c>
      <c r="Q19" s="29">
        <f t="shared" si="6"/>
        <v>1.9520007722718943E-2</v>
      </c>
      <c r="R19" s="24"/>
    </row>
    <row r="20" spans="1:18" x14ac:dyDescent="0.25">
      <c r="A20" s="25">
        <v>1985</v>
      </c>
      <c r="B20" s="76">
        <v>5.6555914223243562</v>
      </c>
      <c r="C20" s="27">
        <f t="shared" si="7"/>
        <v>41.486249268578121</v>
      </c>
      <c r="D20" s="26">
        <f t="shared" si="0"/>
        <v>3.309298667246551</v>
      </c>
      <c r="E20" s="27">
        <v>6</v>
      </c>
      <c r="F20" s="27">
        <f t="shared" si="1"/>
        <v>3.1107407472117581</v>
      </c>
      <c r="G20" s="27">
        <v>0</v>
      </c>
      <c r="H20" s="27">
        <f t="shared" si="8"/>
        <v>3.1107407472117581</v>
      </c>
      <c r="I20" s="27">
        <v>9</v>
      </c>
      <c r="J20" s="28">
        <f t="shared" si="2"/>
        <v>49.947337624341728</v>
      </c>
      <c r="K20" s="26">
        <f t="shared" si="9"/>
        <v>2.8307740799626999</v>
      </c>
      <c r="L20" s="26">
        <f t="shared" si="3"/>
        <v>0.12408872679288548</v>
      </c>
      <c r="M20" s="26">
        <f t="shared" si="4"/>
        <v>3.5178533602149065</v>
      </c>
      <c r="N20" s="27">
        <v>79</v>
      </c>
      <c r="O20" s="27">
        <v>159.9</v>
      </c>
      <c r="P20" s="27">
        <f t="shared" si="5"/>
        <v>1.7380263630830368</v>
      </c>
      <c r="Q20" s="29">
        <f t="shared" si="6"/>
        <v>2.2000333709911859E-2</v>
      </c>
      <c r="R20" s="24"/>
    </row>
    <row r="21" spans="1:18" x14ac:dyDescent="0.25">
      <c r="A21" s="19">
        <v>1986</v>
      </c>
      <c r="B21" s="70">
        <v>6.1169519582341225</v>
      </c>
      <c r="C21" s="21">
        <f t="shared" si="7"/>
        <v>41.486249268578121</v>
      </c>
      <c r="D21" s="20">
        <f t="shared" si="0"/>
        <v>3.579258021201944</v>
      </c>
      <c r="E21" s="21">
        <v>6</v>
      </c>
      <c r="F21" s="21">
        <f t="shared" si="1"/>
        <v>3.3645025399298274</v>
      </c>
      <c r="G21" s="21">
        <v>0</v>
      </c>
      <c r="H21" s="21">
        <f t="shared" si="8"/>
        <v>3.3645025399298274</v>
      </c>
      <c r="I21" s="21">
        <v>9</v>
      </c>
      <c r="J21" s="22">
        <f t="shared" si="2"/>
        <v>49.947337624341728</v>
      </c>
      <c r="K21" s="20">
        <f t="shared" si="9"/>
        <v>3.0616973113361428</v>
      </c>
      <c r="L21" s="20">
        <f t="shared" si="3"/>
        <v>0.13421138899007748</v>
      </c>
      <c r="M21" s="20">
        <f t="shared" si="4"/>
        <v>3.8048257721742011</v>
      </c>
      <c r="N21" s="21">
        <v>79</v>
      </c>
      <c r="O21" s="21">
        <v>159.9</v>
      </c>
      <c r="P21" s="21">
        <f t="shared" si="5"/>
        <v>1.8798076047639893</v>
      </c>
      <c r="Q21" s="23">
        <f t="shared" si="6"/>
        <v>2.3795032971696068E-2</v>
      </c>
      <c r="R21" s="24"/>
    </row>
    <row r="22" spans="1:18" x14ac:dyDescent="0.25">
      <c r="A22" s="19">
        <v>1987</v>
      </c>
      <c r="B22" s="70">
        <v>5.1724068524612425</v>
      </c>
      <c r="C22" s="21">
        <f t="shared" si="7"/>
        <v>41.486249268578121</v>
      </c>
      <c r="D22" s="20">
        <f t="shared" si="0"/>
        <v>3.0265692524641556</v>
      </c>
      <c r="E22" s="21">
        <v>6</v>
      </c>
      <c r="F22" s="21">
        <f t="shared" si="1"/>
        <v>2.8449750973163064</v>
      </c>
      <c r="G22" s="21">
        <v>0</v>
      </c>
      <c r="H22" s="21">
        <f t="shared" si="8"/>
        <v>2.8449750973163064</v>
      </c>
      <c r="I22" s="21">
        <v>9</v>
      </c>
      <c r="J22" s="22">
        <f t="shared" si="2"/>
        <v>49.947337624341728</v>
      </c>
      <c r="K22" s="20">
        <f t="shared" si="9"/>
        <v>2.5889273385578386</v>
      </c>
      <c r="L22" s="20">
        <f t="shared" si="3"/>
        <v>0.11348722579979567</v>
      </c>
      <c r="M22" s="20">
        <f t="shared" si="4"/>
        <v>3.2173061078113072</v>
      </c>
      <c r="N22" s="21">
        <v>79</v>
      </c>
      <c r="O22" s="21">
        <v>159.9</v>
      </c>
      <c r="P22" s="21">
        <f t="shared" si="5"/>
        <v>1.589538352201959</v>
      </c>
      <c r="Q22" s="23">
        <f t="shared" si="6"/>
        <v>2.0120738635467837E-2</v>
      </c>
      <c r="R22" s="24"/>
    </row>
    <row r="23" spans="1:18" x14ac:dyDescent="0.25">
      <c r="A23" s="19">
        <v>1988</v>
      </c>
      <c r="B23" s="70">
        <v>5.0879768553307692</v>
      </c>
      <c r="C23" s="21">
        <f t="shared" si="7"/>
        <v>41.486249268578121</v>
      </c>
      <c r="D23" s="20">
        <f t="shared" si="0"/>
        <v>2.9771660944006841</v>
      </c>
      <c r="E23" s="21">
        <v>6</v>
      </c>
      <c r="F23" s="21">
        <f t="shared" si="1"/>
        <v>2.798536128736643</v>
      </c>
      <c r="G23" s="21">
        <v>0</v>
      </c>
      <c r="H23" s="21">
        <f t="shared" si="8"/>
        <v>2.798536128736643</v>
      </c>
      <c r="I23" s="21">
        <v>9</v>
      </c>
      <c r="J23" s="22">
        <f t="shared" si="2"/>
        <v>49.947337624341728</v>
      </c>
      <c r="K23" s="20">
        <f t="shared" si="9"/>
        <v>2.546667877150345</v>
      </c>
      <c r="L23" s="20">
        <f t="shared" si="3"/>
        <v>0.11163475625864526</v>
      </c>
      <c r="M23" s="20">
        <f t="shared" si="4"/>
        <v>3.1647895225544636</v>
      </c>
      <c r="N23" s="21">
        <v>79</v>
      </c>
      <c r="O23" s="21">
        <v>159.9</v>
      </c>
      <c r="P23" s="21">
        <f t="shared" si="5"/>
        <v>1.5635920718061453</v>
      </c>
      <c r="Q23" s="23">
        <f t="shared" si="6"/>
        <v>1.9792304706406902E-2</v>
      </c>
      <c r="R23" s="24"/>
    </row>
    <row r="24" spans="1:18" x14ac:dyDescent="0.25">
      <c r="A24" s="19">
        <v>1989</v>
      </c>
      <c r="B24" s="70">
        <v>5.5452467629722877</v>
      </c>
      <c r="C24" s="21">
        <f t="shared" si="7"/>
        <v>41.486249268578121</v>
      </c>
      <c r="D24" s="20">
        <f t="shared" si="0"/>
        <v>3.2447318683278454</v>
      </c>
      <c r="E24" s="21">
        <v>6</v>
      </c>
      <c r="F24" s="21">
        <f t="shared" si="1"/>
        <v>3.0500479562281746</v>
      </c>
      <c r="G24" s="21">
        <v>0</v>
      </c>
      <c r="H24" s="21">
        <f t="shared" si="8"/>
        <v>3.0500479562281746</v>
      </c>
      <c r="I24" s="21">
        <v>9</v>
      </c>
      <c r="J24" s="22">
        <f t="shared" si="2"/>
        <v>49.947337624341728</v>
      </c>
      <c r="K24" s="20">
        <f t="shared" si="9"/>
        <v>2.7755436401676388</v>
      </c>
      <c r="L24" s="20">
        <f t="shared" si="3"/>
        <v>0.12166766641830745</v>
      </c>
      <c r="M24" s="20">
        <f t="shared" si="4"/>
        <v>3.4492175091258068</v>
      </c>
      <c r="N24" s="21">
        <v>79</v>
      </c>
      <c r="O24" s="21">
        <v>159.9</v>
      </c>
      <c r="P24" s="21">
        <f t="shared" si="5"/>
        <v>1.7041162177669715</v>
      </c>
      <c r="Q24" s="23">
        <f t="shared" si="6"/>
        <v>2.1571091364138879E-2</v>
      </c>
      <c r="R24" s="24"/>
    </row>
    <row r="25" spans="1:18" x14ac:dyDescent="0.25">
      <c r="A25" s="19">
        <v>1990</v>
      </c>
      <c r="B25" s="70">
        <v>5.2010386129251742</v>
      </c>
      <c r="C25" s="21">
        <f t="shared" si="7"/>
        <v>41.486249268578121</v>
      </c>
      <c r="D25" s="20">
        <f t="shared" si="0"/>
        <v>3.0433227694120388</v>
      </c>
      <c r="E25" s="21">
        <v>6</v>
      </c>
      <c r="F25" s="21">
        <f t="shared" si="1"/>
        <v>2.8607234032473166</v>
      </c>
      <c r="G25" s="21">
        <v>0</v>
      </c>
      <c r="H25" s="21">
        <f t="shared" si="8"/>
        <v>2.8607234032473166</v>
      </c>
      <c r="I25" s="21">
        <v>9</v>
      </c>
      <c r="J25" s="22">
        <f t="shared" si="2"/>
        <v>49.947337624341714</v>
      </c>
      <c r="K25" s="20">
        <f t="shared" si="9"/>
        <v>2.6032582969550582</v>
      </c>
      <c r="L25" s="20">
        <f t="shared" si="3"/>
        <v>0.11411543219529022</v>
      </c>
      <c r="M25" s="20">
        <f t="shared" si="4"/>
        <v>3.2351154450203801</v>
      </c>
      <c r="N25" s="21">
        <v>79</v>
      </c>
      <c r="O25" s="21">
        <v>159.9</v>
      </c>
      <c r="P25" s="21">
        <f t="shared" si="5"/>
        <v>1.5983372117361476</v>
      </c>
      <c r="Q25" s="23">
        <f t="shared" si="6"/>
        <v>2.0232116604255033E-2</v>
      </c>
      <c r="R25" s="24"/>
    </row>
    <row r="26" spans="1:18" x14ac:dyDescent="0.25">
      <c r="A26" s="25">
        <v>1991</v>
      </c>
      <c r="B26" s="76">
        <v>5.2949637392022693</v>
      </c>
      <c r="C26" s="27">
        <f t="shared" si="7"/>
        <v>41.486249268578121</v>
      </c>
      <c r="D26" s="26">
        <f t="shared" si="0"/>
        <v>3.0982818836759911</v>
      </c>
      <c r="E26" s="27">
        <v>6</v>
      </c>
      <c r="F26" s="27">
        <f t="shared" si="1"/>
        <v>2.9123849706554314</v>
      </c>
      <c r="G26" s="27">
        <v>0</v>
      </c>
      <c r="H26" s="27">
        <f t="shared" si="8"/>
        <v>2.9123849706554314</v>
      </c>
      <c r="I26" s="27">
        <v>9</v>
      </c>
      <c r="J26" s="28">
        <f t="shared" si="2"/>
        <v>49.947337624341728</v>
      </c>
      <c r="K26" s="26">
        <f t="shared" si="9"/>
        <v>2.6502703232964429</v>
      </c>
      <c r="L26" s="26">
        <f t="shared" si="3"/>
        <v>0.11617623334998106</v>
      </c>
      <c r="M26" s="26">
        <f t="shared" si="4"/>
        <v>3.2935381273552879</v>
      </c>
      <c r="N26" s="27">
        <v>79</v>
      </c>
      <c r="O26" s="27">
        <v>159.9</v>
      </c>
      <c r="P26" s="27">
        <f t="shared" si="5"/>
        <v>1.627201451288729</v>
      </c>
      <c r="Q26" s="29">
        <f t="shared" si="6"/>
        <v>2.0597486725173784E-2</v>
      </c>
      <c r="R26" s="24"/>
    </row>
    <row r="27" spans="1:18" x14ac:dyDescent="0.25">
      <c r="A27" s="25">
        <v>1992</v>
      </c>
      <c r="B27" s="76">
        <v>6.0847916708066361</v>
      </c>
      <c r="C27" s="27">
        <f t="shared" si="7"/>
        <v>41.486249268578121</v>
      </c>
      <c r="D27" s="26">
        <f t="shared" si="0"/>
        <v>3.5604398307821157</v>
      </c>
      <c r="E27" s="27">
        <v>6</v>
      </c>
      <c r="F27" s="27">
        <f t="shared" si="1"/>
        <v>3.3468134409351888</v>
      </c>
      <c r="G27" s="27">
        <v>0</v>
      </c>
      <c r="H27" s="27">
        <f t="shared" si="8"/>
        <v>3.3468134409351888</v>
      </c>
      <c r="I27" s="27">
        <v>9</v>
      </c>
      <c r="J27" s="28">
        <f t="shared" si="2"/>
        <v>49.947337624341728</v>
      </c>
      <c r="K27" s="26">
        <f t="shared" si="9"/>
        <v>3.0456002312510218</v>
      </c>
      <c r="L27" s="26">
        <f t="shared" si="3"/>
        <v>0.13350576356168861</v>
      </c>
      <c r="M27" s="26">
        <f t="shared" si="4"/>
        <v>3.7848216440920912</v>
      </c>
      <c r="N27" s="27">
        <v>79</v>
      </c>
      <c r="O27" s="27">
        <v>159.9</v>
      </c>
      <c r="P27" s="27">
        <f t="shared" si="5"/>
        <v>1.8699243895139159</v>
      </c>
      <c r="Q27" s="29">
        <f t="shared" si="6"/>
        <v>2.3669928981188811E-2</v>
      </c>
      <c r="R27" s="24"/>
    </row>
    <row r="28" spans="1:18" x14ac:dyDescent="0.25">
      <c r="A28" s="25">
        <v>1993</v>
      </c>
      <c r="B28" s="76">
        <v>5.5534109392710995</v>
      </c>
      <c r="C28" s="27">
        <f t="shared" si="7"/>
        <v>41.486249268578121</v>
      </c>
      <c r="D28" s="26">
        <f t="shared" si="0"/>
        <v>3.2495090340966057</v>
      </c>
      <c r="E28" s="27">
        <v>6</v>
      </c>
      <c r="F28" s="27">
        <f t="shared" si="1"/>
        <v>3.0545384920508094</v>
      </c>
      <c r="G28" s="27">
        <v>0</v>
      </c>
      <c r="H28" s="27">
        <f t="shared" si="8"/>
        <v>3.0545384920508094</v>
      </c>
      <c r="I28" s="27">
        <v>9</v>
      </c>
      <c r="J28" s="28">
        <f t="shared" si="2"/>
        <v>49.947337624341728</v>
      </c>
      <c r="K28" s="26">
        <f t="shared" si="9"/>
        <v>2.7796300277662365</v>
      </c>
      <c r="L28" s="26">
        <f t="shared" si="3"/>
        <v>0.12184679573769804</v>
      </c>
      <c r="M28" s="26">
        <f t="shared" si="4"/>
        <v>3.4542957357658701</v>
      </c>
      <c r="N28" s="27">
        <v>79</v>
      </c>
      <c r="O28" s="27">
        <v>159.9</v>
      </c>
      <c r="P28" s="27">
        <f t="shared" si="5"/>
        <v>1.7066251602595606</v>
      </c>
      <c r="Q28" s="29">
        <f t="shared" si="6"/>
        <v>2.1602850129867856E-2</v>
      </c>
      <c r="R28" s="24"/>
    </row>
    <row r="29" spans="1:18" x14ac:dyDescent="0.25">
      <c r="A29" s="25">
        <v>1994</v>
      </c>
      <c r="B29" s="76">
        <v>5.357929819766472</v>
      </c>
      <c r="C29" s="27">
        <f t="shared" si="7"/>
        <v>41.486249268578121</v>
      </c>
      <c r="D29" s="26">
        <f t="shared" si="0"/>
        <v>3.1351256991026752</v>
      </c>
      <c r="E29" s="27">
        <v>6</v>
      </c>
      <c r="F29" s="27">
        <f t="shared" si="1"/>
        <v>2.9470181571565148</v>
      </c>
      <c r="G29" s="27">
        <v>0</v>
      </c>
      <c r="H29" s="27">
        <f t="shared" si="8"/>
        <v>2.9470181571565148</v>
      </c>
      <c r="I29" s="27">
        <v>9</v>
      </c>
      <c r="J29" s="28">
        <f t="shared" si="2"/>
        <v>49.947337624341714</v>
      </c>
      <c r="K29" s="26">
        <f t="shared" si="9"/>
        <v>2.6817865230124287</v>
      </c>
      <c r="L29" s="26">
        <f t="shared" si="3"/>
        <v>0.11755776539232564</v>
      </c>
      <c r="M29" s="26">
        <f t="shared" si="4"/>
        <v>3.3327038699897358</v>
      </c>
      <c r="N29" s="27">
        <v>79</v>
      </c>
      <c r="O29" s="27">
        <v>159.9</v>
      </c>
      <c r="P29" s="27">
        <f t="shared" si="5"/>
        <v>1.6465516305765424</v>
      </c>
      <c r="Q29" s="29">
        <f t="shared" si="6"/>
        <v>2.0842425703500537E-2</v>
      </c>
      <c r="R29" s="24"/>
    </row>
    <row r="30" spans="1:18" x14ac:dyDescent="0.25">
      <c r="A30" s="25">
        <v>1995</v>
      </c>
      <c r="B30" s="76">
        <v>4.7091635184969816</v>
      </c>
      <c r="C30" s="27">
        <f t="shared" si="7"/>
        <v>41.486249268578121</v>
      </c>
      <c r="D30" s="26">
        <f t="shared" si="0"/>
        <v>2.7555082027483797</v>
      </c>
      <c r="E30" s="27">
        <v>6</v>
      </c>
      <c r="F30" s="27">
        <f t="shared" si="1"/>
        <v>2.5901777105834771</v>
      </c>
      <c r="G30" s="27">
        <v>0</v>
      </c>
      <c r="H30" s="27">
        <f t="shared" si="8"/>
        <v>2.5901777105834771</v>
      </c>
      <c r="I30" s="27">
        <v>9</v>
      </c>
      <c r="J30" s="28">
        <f t="shared" si="2"/>
        <v>49.947337624341728</v>
      </c>
      <c r="K30" s="26">
        <f t="shared" si="9"/>
        <v>2.3570617166309642</v>
      </c>
      <c r="L30" s="26">
        <f t="shared" si="3"/>
        <v>0.1033232533317683</v>
      </c>
      <c r="M30" s="26">
        <f t="shared" si="4"/>
        <v>2.9291625703289652</v>
      </c>
      <c r="N30" s="27">
        <v>79</v>
      </c>
      <c r="O30" s="27">
        <v>159.9</v>
      </c>
      <c r="P30" s="27">
        <f t="shared" si="5"/>
        <v>1.4471785056659678</v>
      </c>
      <c r="Q30" s="29">
        <f t="shared" si="6"/>
        <v>1.831871526159453E-2</v>
      </c>
      <c r="R30" s="24"/>
    </row>
    <row r="31" spans="1:18" x14ac:dyDescent="0.25">
      <c r="A31" s="19">
        <v>1996</v>
      </c>
      <c r="B31" s="70">
        <v>4.7188621522099483</v>
      </c>
      <c r="C31" s="21">
        <f t="shared" si="7"/>
        <v>41.486249268578121</v>
      </c>
      <c r="D31" s="20">
        <f t="shared" si="0"/>
        <v>2.761183237103539</v>
      </c>
      <c r="E31" s="21">
        <v>6</v>
      </c>
      <c r="F31" s="21">
        <f t="shared" si="1"/>
        <v>2.5955122428773265</v>
      </c>
      <c r="G31" s="21">
        <v>0</v>
      </c>
      <c r="H31" s="21">
        <f t="shared" si="8"/>
        <v>2.5955122428773265</v>
      </c>
      <c r="I31" s="21">
        <v>9</v>
      </c>
      <c r="J31" s="22">
        <f t="shared" si="2"/>
        <v>49.947337624341728</v>
      </c>
      <c r="K31" s="20">
        <f t="shared" si="9"/>
        <v>2.3619161410183671</v>
      </c>
      <c r="L31" s="20">
        <f t="shared" si="3"/>
        <v>0.10353605001724349</v>
      </c>
      <c r="M31" s="20">
        <f t="shared" si="4"/>
        <v>2.9351952499638441</v>
      </c>
      <c r="N31" s="21">
        <v>79</v>
      </c>
      <c r="O31" s="21">
        <v>159.9</v>
      </c>
      <c r="P31" s="21">
        <f t="shared" si="5"/>
        <v>1.4501590040471775</v>
      </c>
      <c r="Q31" s="23">
        <f t="shared" si="6"/>
        <v>1.8356443089204779E-2</v>
      </c>
      <c r="R31" s="24"/>
    </row>
    <row r="32" spans="1:18" x14ac:dyDescent="0.25">
      <c r="A32" s="19">
        <v>1997</v>
      </c>
      <c r="B32" s="70">
        <v>4.6389576127103247</v>
      </c>
      <c r="C32" s="21">
        <f t="shared" si="7"/>
        <v>41.486249268578121</v>
      </c>
      <c r="D32" s="20">
        <f t="shared" si="0"/>
        <v>2.7144280940376389</v>
      </c>
      <c r="E32" s="21">
        <v>6</v>
      </c>
      <c r="F32" s="21">
        <f t="shared" si="1"/>
        <v>2.5515624083953807</v>
      </c>
      <c r="G32" s="21">
        <v>0</v>
      </c>
      <c r="H32" s="21">
        <f t="shared" si="8"/>
        <v>2.5515624083953807</v>
      </c>
      <c r="I32" s="21">
        <v>9</v>
      </c>
      <c r="J32" s="22">
        <f t="shared" si="2"/>
        <v>49.947337624341714</v>
      </c>
      <c r="K32" s="20">
        <f t="shared" si="9"/>
        <v>2.3219217916397965</v>
      </c>
      <c r="L32" s="20">
        <f t="shared" si="3"/>
        <v>0.10178287305818286</v>
      </c>
      <c r="M32" s="20">
        <f t="shared" si="4"/>
        <v>2.885493559762955</v>
      </c>
      <c r="N32" s="21">
        <v>79</v>
      </c>
      <c r="O32" s="21">
        <v>159.9</v>
      </c>
      <c r="P32" s="21">
        <f t="shared" si="5"/>
        <v>1.4256034472875136</v>
      </c>
      <c r="Q32" s="23">
        <f t="shared" si="6"/>
        <v>1.8045613256803969E-2</v>
      </c>
      <c r="R32" s="24"/>
    </row>
    <row r="33" spans="1:18" x14ac:dyDescent="0.25">
      <c r="A33" s="19">
        <v>1998</v>
      </c>
      <c r="B33" s="70">
        <v>3.8745804982355287</v>
      </c>
      <c r="C33" s="21">
        <f t="shared" si="7"/>
        <v>41.486249268578121</v>
      </c>
      <c r="D33" s="20">
        <f t="shared" si="0"/>
        <v>2.2671623746258214</v>
      </c>
      <c r="E33" s="21">
        <v>6</v>
      </c>
      <c r="F33" s="21">
        <f t="shared" si="1"/>
        <v>2.131132632148272</v>
      </c>
      <c r="G33" s="21">
        <v>0</v>
      </c>
      <c r="H33" s="21">
        <f t="shared" si="8"/>
        <v>2.131132632148272</v>
      </c>
      <c r="I33" s="21">
        <v>9</v>
      </c>
      <c r="J33" s="22">
        <f t="shared" si="2"/>
        <v>49.947337624341728</v>
      </c>
      <c r="K33" s="20">
        <f t="shared" si="9"/>
        <v>1.9393306952549274</v>
      </c>
      <c r="L33" s="20">
        <f t="shared" si="3"/>
        <v>8.5011756504325589E-2</v>
      </c>
      <c r="M33" s="20">
        <f t="shared" si="4"/>
        <v>2.4100407910193784</v>
      </c>
      <c r="N33" s="21">
        <v>79</v>
      </c>
      <c r="O33" s="21">
        <v>159.9</v>
      </c>
      <c r="P33" s="21">
        <f t="shared" si="5"/>
        <v>1.1907018292090736</v>
      </c>
      <c r="Q33" s="23">
        <f t="shared" si="6"/>
        <v>1.5072175053279414E-2</v>
      </c>
      <c r="R33" s="24"/>
    </row>
    <row r="34" spans="1:18" x14ac:dyDescent="0.25">
      <c r="A34" s="19">
        <v>1999</v>
      </c>
      <c r="B34" s="70">
        <v>5.1606085697100053</v>
      </c>
      <c r="C34" s="21">
        <f t="shared" si="7"/>
        <v>41.486249268578121</v>
      </c>
      <c r="D34" s="20">
        <f t="shared" si="0"/>
        <v>3.0196656347045083</v>
      </c>
      <c r="E34" s="21">
        <v>6</v>
      </c>
      <c r="F34" s="21">
        <f t="shared" si="1"/>
        <v>2.838485696622238</v>
      </c>
      <c r="G34" s="21">
        <v>0</v>
      </c>
      <c r="H34" s="21">
        <f t="shared" si="8"/>
        <v>2.838485696622238</v>
      </c>
      <c r="I34" s="21">
        <v>9</v>
      </c>
      <c r="J34" s="22">
        <f t="shared" si="2"/>
        <v>49.947337624341728</v>
      </c>
      <c r="K34" s="20">
        <f t="shared" si="9"/>
        <v>2.5830219839262365</v>
      </c>
      <c r="L34" s="20">
        <f t="shared" si="3"/>
        <v>0.11322836093923229</v>
      </c>
      <c r="M34" s="20">
        <f t="shared" si="4"/>
        <v>3.2099674184467655</v>
      </c>
      <c r="N34" s="21">
        <v>79</v>
      </c>
      <c r="O34" s="21">
        <v>159.9</v>
      </c>
      <c r="P34" s="21">
        <f t="shared" si="5"/>
        <v>1.5859126082382393</v>
      </c>
      <c r="Q34" s="23">
        <f t="shared" si="6"/>
        <v>2.0074843142256195E-2</v>
      </c>
      <c r="R34" s="24"/>
    </row>
    <row r="35" spans="1:18" x14ac:dyDescent="0.25">
      <c r="A35" s="19">
        <v>2000</v>
      </c>
      <c r="B35" s="70">
        <v>4.7880082426983286</v>
      </c>
      <c r="C35" s="21">
        <f t="shared" si="7"/>
        <v>41.486249268578121</v>
      </c>
      <c r="D35" s="20">
        <f t="shared" si="0"/>
        <v>2.8016432081324334</v>
      </c>
      <c r="E35" s="21">
        <v>6</v>
      </c>
      <c r="F35" s="21">
        <f t="shared" si="1"/>
        <v>2.6335446156444875</v>
      </c>
      <c r="G35" s="21">
        <v>0</v>
      </c>
      <c r="H35" s="21">
        <f t="shared" si="8"/>
        <v>2.6335446156444875</v>
      </c>
      <c r="I35" s="21">
        <v>9</v>
      </c>
      <c r="J35" s="22">
        <f t="shared" si="2"/>
        <v>49.947337624341714</v>
      </c>
      <c r="K35" s="20">
        <f t="shared" si="9"/>
        <v>2.3965256002364836</v>
      </c>
      <c r="L35" s="20">
        <f t="shared" si="3"/>
        <v>0.10505317699666777</v>
      </c>
      <c r="M35" s="20">
        <f t="shared" si="4"/>
        <v>2.9782050412670329</v>
      </c>
      <c r="N35" s="21">
        <v>79</v>
      </c>
      <c r="O35" s="21">
        <v>159.9</v>
      </c>
      <c r="P35" s="21">
        <f t="shared" si="5"/>
        <v>1.4714083693564453</v>
      </c>
      <c r="Q35" s="23">
        <f t="shared" si="6"/>
        <v>1.862542239691703E-2</v>
      </c>
      <c r="R35" s="24"/>
    </row>
    <row r="36" spans="1:18" x14ac:dyDescent="0.25">
      <c r="A36" s="25">
        <v>2001</v>
      </c>
      <c r="B36" s="76">
        <v>4.3619566727729691</v>
      </c>
      <c r="C36" s="27">
        <f t="shared" si="7"/>
        <v>41.486249268578121</v>
      </c>
      <c r="D36" s="26">
        <f t="shared" si="0"/>
        <v>2.5523444545189991</v>
      </c>
      <c r="E36" s="27">
        <v>6</v>
      </c>
      <c r="F36" s="27">
        <f t="shared" si="1"/>
        <v>2.3992037872478589</v>
      </c>
      <c r="G36" s="27">
        <v>0</v>
      </c>
      <c r="H36" s="27">
        <f t="shared" si="8"/>
        <v>2.3992037872478589</v>
      </c>
      <c r="I36" s="27">
        <v>9</v>
      </c>
      <c r="J36" s="28">
        <f t="shared" si="2"/>
        <v>49.947337624341714</v>
      </c>
      <c r="K36" s="26">
        <f t="shared" si="9"/>
        <v>2.1832754463955517</v>
      </c>
      <c r="L36" s="26">
        <f t="shared" si="3"/>
        <v>9.5705225047476236E-2</v>
      </c>
      <c r="M36" s="26">
        <f t="shared" si="4"/>
        <v>2.7131952774834276</v>
      </c>
      <c r="N36" s="27">
        <v>79</v>
      </c>
      <c r="O36" s="27">
        <v>159.9</v>
      </c>
      <c r="P36" s="27">
        <f t="shared" si="5"/>
        <v>1.3404779669868092</v>
      </c>
      <c r="Q36" s="29">
        <f t="shared" si="6"/>
        <v>1.6968075531478596E-2</v>
      </c>
      <c r="R36" s="24"/>
    </row>
    <row r="37" spans="1:18" x14ac:dyDescent="0.25">
      <c r="A37" s="25">
        <v>2002</v>
      </c>
      <c r="B37" s="76">
        <v>4.5142507616921144</v>
      </c>
      <c r="C37" s="27">
        <f t="shared" si="7"/>
        <v>41.486249268578121</v>
      </c>
      <c r="D37" s="26">
        <f t="shared" si="0"/>
        <v>2.6414574380878375</v>
      </c>
      <c r="E37" s="27">
        <v>6</v>
      </c>
      <c r="F37" s="27">
        <f t="shared" si="1"/>
        <v>2.4829699918025674</v>
      </c>
      <c r="G37" s="27">
        <v>0</v>
      </c>
      <c r="H37" s="27">
        <f t="shared" si="8"/>
        <v>2.4829699918025674</v>
      </c>
      <c r="I37" s="27">
        <v>9</v>
      </c>
      <c r="J37" s="28">
        <f t="shared" si="2"/>
        <v>49.947337624341714</v>
      </c>
      <c r="K37" s="26">
        <f t="shared" si="9"/>
        <v>2.2595026925403365</v>
      </c>
      <c r="L37" s="26">
        <f t="shared" si="3"/>
        <v>9.9046693371631189E-2</v>
      </c>
      <c r="M37" s="26">
        <f t="shared" si="4"/>
        <v>2.8079242337390582</v>
      </c>
      <c r="N37" s="27">
        <v>79</v>
      </c>
      <c r="O37" s="27">
        <v>159.9</v>
      </c>
      <c r="P37" s="27">
        <f t="shared" si="5"/>
        <v>1.3872796401837748</v>
      </c>
      <c r="Q37" s="29">
        <f t="shared" si="6"/>
        <v>1.7560501774478161E-2</v>
      </c>
      <c r="R37" s="24"/>
    </row>
    <row r="38" spans="1:18" x14ac:dyDescent="0.25">
      <c r="A38" s="25">
        <v>2003</v>
      </c>
      <c r="B38" s="76">
        <v>4.7384568641292963</v>
      </c>
      <c r="C38" s="27">
        <f t="shared" si="7"/>
        <v>41.486249268578121</v>
      </c>
      <c r="D38" s="26">
        <f t="shared" si="0"/>
        <v>2.7726488379925662</v>
      </c>
      <c r="E38" s="27">
        <v>6</v>
      </c>
      <c r="F38" s="27">
        <f t="shared" si="1"/>
        <v>2.6062899077130122</v>
      </c>
      <c r="G38" s="27">
        <v>0</v>
      </c>
      <c r="H38" s="27">
        <f t="shared" si="8"/>
        <v>2.6062899077130122</v>
      </c>
      <c r="I38" s="27">
        <v>9</v>
      </c>
      <c r="J38" s="28">
        <f t="shared" si="2"/>
        <v>49.947337624341728</v>
      </c>
      <c r="K38" s="26">
        <f t="shared" si="9"/>
        <v>2.3717238160188412</v>
      </c>
      <c r="L38" s="26">
        <f t="shared" si="3"/>
        <v>0.10396597549671632</v>
      </c>
      <c r="M38" s="26">
        <f t="shared" ref="M38:M43" si="10">+L38*28.3495</f>
        <v>2.9473834223441595</v>
      </c>
      <c r="N38" s="27">
        <v>79</v>
      </c>
      <c r="O38" s="27">
        <v>159.9</v>
      </c>
      <c r="P38" s="27">
        <f t="shared" si="5"/>
        <v>1.4561806777059949</v>
      </c>
      <c r="Q38" s="29">
        <f t="shared" si="6"/>
        <v>1.8432666806404999E-2</v>
      </c>
      <c r="R38" s="24"/>
    </row>
    <row r="39" spans="1:18" x14ac:dyDescent="0.25">
      <c r="A39" s="25">
        <v>2004</v>
      </c>
      <c r="B39" s="76">
        <v>4.4574927856795057</v>
      </c>
      <c r="C39" s="27">
        <f t="shared" si="7"/>
        <v>41.486249268578121</v>
      </c>
      <c r="D39" s="26">
        <f t="shared" si="0"/>
        <v>2.6082462174836194</v>
      </c>
      <c r="E39" s="27">
        <v>6</v>
      </c>
      <c r="F39" s="27">
        <f t="shared" si="1"/>
        <v>2.4517514444346022</v>
      </c>
      <c r="G39" s="27">
        <v>0</v>
      </c>
      <c r="H39" s="27">
        <f t="shared" si="8"/>
        <v>2.4517514444346022</v>
      </c>
      <c r="I39" s="27">
        <v>9</v>
      </c>
      <c r="J39" s="28">
        <f t="shared" si="2"/>
        <v>49.947337624341728</v>
      </c>
      <c r="K39" s="26">
        <f t="shared" si="9"/>
        <v>2.2310938144354879</v>
      </c>
      <c r="L39" s="26">
        <f t="shared" si="3"/>
        <v>9.780137268758303E-2</v>
      </c>
      <c r="M39" s="26">
        <f t="shared" si="10"/>
        <v>2.7726200150066349</v>
      </c>
      <c r="N39" s="27">
        <v>79</v>
      </c>
      <c r="O39" s="27">
        <v>159.9</v>
      </c>
      <c r="P39" s="27">
        <f t="shared" si="5"/>
        <v>1.3698372807099697</v>
      </c>
      <c r="Q39" s="29">
        <f t="shared" si="6"/>
        <v>1.7339712414050249E-2</v>
      </c>
      <c r="R39" s="24"/>
    </row>
    <row r="40" spans="1:18" x14ac:dyDescent="0.25">
      <c r="A40" s="25">
        <v>2005</v>
      </c>
      <c r="B40" s="76">
        <v>4.7596294815005837</v>
      </c>
      <c r="C40" s="27">
        <f t="shared" si="7"/>
        <v>41.486249268578121</v>
      </c>
      <c r="D40" s="26">
        <f t="shared" si="0"/>
        <v>2.7850377305445191</v>
      </c>
      <c r="E40" s="27">
        <v>6</v>
      </c>
      <c r="F40" s="27">
        <f t="shared" si="1"/>
        <v>2.617935466711848</v>
      </c>
      <c r="G40" s="27">
        <v>0</v>
      </c>
      <c r="H40" s="27">
        <f t="shared" si="8"/>
        <v>2.617935466711848</v>
      </c>
      <c r="I40" s="27">
        <v>9</v>
      </c>
      <c r="J40" s="28">
        <f t="shared" si="2"/>
        <v>49.947337624341728</v>
      </c>
      <c r="K40" s="26">
        <f t="shared" si="9"/>
        <v>2.3823212747077815</v>
      </c>
      <c r="L40" s="26">
        <f t="shared" si="3"/>
        <v>0.10443052163102604</v>
      </c>
      <c r="M40" s="26">
        <f t="shared" si="10"/>
        <v>2.9605530729787723</v>
      </c>
      <c r="N40" s="27">
        <v>79</v>
      </c>
      <c r="O40" s="27">
        <v>159.9</v>
      </c>
      <c r="P40" s="27">
        <f t="shared" si="5"/>
        <v>1.4626872593203439</v>
      </c>
      <c r="Q40" s="29">
        <f t="shared" si="6"/>
        <v>1.8515028598991696E-2</v>
      </c>
      <c r="R40" s="24"/>
    </row>
    <row r="41" spans="1:18" x14ac:dyDescent="0.25">
      <c r="A41" s="19">
        <v>2006</v>
      </c>
      <c r="B41" s="70">
        <v>4.7818127976540472</v>
      </c>
      <c r="C41" s="21">
        <f t="shared" si="7"/>
        <v>41.486249268578121</v>
      </c>
      <c r="D41" s="20">
        <f t="shared" si="0"/>
        <v>2.7980180208625205</v>
      </c>
      <c r="E41" s="21">
        <v>6</v>
      </c>
      <c r="F41" s="21">
        <f t="shared" si="1"/>
        <v>2.6301369396107694</v>
      </c>
      <c r="G41" s="21">
        <v>0</v>
      </c>
      <c r="H41" s="21">
        <f t="shared" si="8"/>
        <v>2.6301369396107694</v>
      </c>
      <c r="I41" s="21">
        <v>9</v>
      </c>
      <c r="J41" s="22">
        <f t="shared" si="2"/>
        <v>49.947337624341714</v>
      </c>
      <c r="K41" s="20">
        <f t="shared" si="9"/>
        <v>2.3934246150458001</v>
      </c>
      <c r="L41" s="20">
        <f t="shared" si="3"/>
        <v>0.10491724339926795</v>
      </c>
      <c r="M41" s="20">
        <f t="shared" si="10"/>
        <v>2.9743513917475464</v>
      </c>
      <c r="N41" s="21">
        <v>79</v>
      </c>
      <c r="O41" s="21">
        <v>159.9</v>
      </c>
      <c r="P41" s="21">
        <f t="shared" si="5"/>
        <v>1.4695044399503199</v>
      </c>
      <c r="Q41" s="23">
        <f t="shared" si="6"/>
        <v>1.8601322024687592E-2</v>
      </c>
      <c r="R41" s="24"/>
    </row>
    <row r="42" spans="1:18" x14ac:dyDescent="0.25">
      <c r="A42" s="19">
        <v>2007</v>
      </c>
      <c r="B42" s="70">
        <v>4.345679146707889</v>
      </c>
      <c r="C42" s="21">
        <f t="shared" si="7"/>
        <v>41.486249268578121</v>
      </c>
      <c r="D42" s="20">
        <f t="shared" si="0"/>
        <v>2.5428198634920358</v>
      </c>
      <c r="E42" s="21">
        <v>6</v>
      </c>
      <c r="F42" s="21">
        <f t="shared" si="1"/>
        <v>2.3902506716825136</v>
      </c>
      <c r="G42" s="21">
        <v>0</v>
      </c>
      <c r="H42" s="21">
        <f t="shared" si="8"/>
        <v>2.3902506716825136</v>
      </c>
      <c r="I42" s="21">
        <v>9</v>
      </c>
      <c r="J42" s="22">
        <f t="shared" si="2"/>
        <v>49.947337624341714</v>
      </c>
      <c r="K42" s="20">
        <f t="shared" si="9"/>
        <v>2.1751281112310874</v>
      </c>
      <c r="L42" s="20">
        <f t="shared" si="3"/>
        <v>9.534808158821205E-2</v>
      </c>
      <c r="M42" s="20">
        <f t="shared" si="10"/>
        <v>2.7030704389850175</v>
      </c>
      <c r="N42" s="21">
        <v>79</v>
      </c>
      <c r="O42" s="21">
        <v>159.9</v>
      </c>
      <c r="P42" s="21">
        <f t="shared" si="5"/>
        <v>1.3354757015623289</v>
      </c>
      <c r="Q42" s="23">
        <f t="shared" si="6"/>
        <v>1.6904755715978846E-2</v>
      </c>
      <c r="R42" s="24"/>
    </row>
    <row r="43" spans="1:18" x14ac:dyDescent="0.25">
      <c r="A43" s="19">
        <v>2008</v>
      </c>
      <c r="B43" s="70">
        <v>4.3584382149283574</v>
      </c>
      <c r="C43" s="21">
        <f t="shared" si="7"/>
        <v>41.486249268578121</v>
      </c>
      <c r="D43" s="20">
        <f t="shared" si="0"/>
        <v>2.5502856728662122</v>
      </c>
      <c r="E43" s="21">
        <v>6</v>
      </c>
      <c r="F43" s="21">
        <f t="shared" si="1"/>
        <v>2.3972685324942393</v>
      </c>
      <c r="G43" s="21">
        <v>0</v>
      </c>
      <c r="H43" s="21">
        <f t="shared" si="8"/>
        <v>2.3972685324942393</v>
      </c>
      <c r="I43" s="21">
        <v>9</v>
      </c>
      <c r="J43" s="22">
        <f t="shared" si="2"/>
        <v>49.947337624341728</v>
      </c>
      <c r="K43" s="20">
        <f t="shared" si="9"/>
        <v>2.1815143645697579</v>
      </c>
      <c r="L43" s="20">
        <f t="shared" si="3"/>
        <v>9.5628026940044186E-2</v>
      </c>
      <c r="M43" s="20">
        <f t="shared" si="10"/>
        <v>2.7110067497367827</v>
      </c>
      <c r="N43" s="21">
        <v>79</v>
      </c>
      <c r="O43" s="21">
        <v>159.9</v>
      </c>
      <c r="P43" s="21">
        <f t="shared" si="5"/>
        <v>1.3393967056235512</v>
      </c>
      <c r="Q43" s="23">
        <f t="shared" si="6"/>
        <v>1.6954388678779127E-2</v>
      </c>
      <c r="R43" s="24"/>
    </row>
    <row r="44" spans="1:18" x14ac:dyDescent="0.25">
      <c r="A44" s="19">
        <v>2009</v>
      </c>
      <c r="B44" s="70">
        <v>4.1481138136263187</v>
      </c>
      <c r="C44" s="21">
        <f t="shared" si="7"/>
        <v>41.486249268578121</v>
      </c>
      <c r="D44" s="20">
        <f t="shared" si="0"/>
        <v>2.4272169769609819</v>
      </c>
      <c r="E44" s="21">
        <v>6</v>
      </c>
      <c r="F44" s="21">
        <f t="shared" si="1"/>
        <v>2.2815839583433228</v>
      </c>
      <c r="G44" s="21">
        <v>0</v>
      </c>
      <c r="H44" s="21">
        <f t="shared" si="8"/>
        <v>2.2815839583433228</v>
      </c>
      <c r="I44" s="21">
        <v>9</v>
      </c>
      <c r="J44" s="22">
        <f t="shared" si="2"/>
        <v>49.947337624341728</v>
      </c>
      <c r="K44" s="20">
        <f t="shared" si="9"/>
        <v>2.0762414020924238</v>
      </c>
      <c r="L44" s="20">
        <f t="shared" si="3"/>
        <v>9.1013321735558303E-2</v>
      </c>
      <c r="M44" s="20">
        <f t="shared" ref="M44:M49" si="11">+L44*28.3495</f>
        <v>2.5801821645422098</v>
      </c>
      <c r="N44" s="21">
        <v>79</v>
      </c>
      <c r="O44" s="21">
        <v>159.9</v>
      </c>
      <c r="P44" s="21">
        <f t="shared" si="5"/>
        <v>1.2747616697863327</v>
      </c>
      <c r="Q44" s="23">
        <f t="shared" si="6"/>
        <v>1.6136223668181425E-2</v>
      </c>
      <c r="R44" s="24"/>
    </row>
    <row r="45" spans="1:18" x14ac:dyDescent="0.25">
      <c r="A45" s="19">
        <v>2010</v>
      </c>
      <c r="B45" s="70">
        <v>3.8510817955700696</v>
      </c>
      <c r="C45" s="21">
        <f t="shared" si="7"/>
        <v>41.486249268578121</v>
      </c>
      <c r="D45" s="20">
        <f t="shared" si="0"/>
        <v>2.2534124023230366</v>
      </c>
      <c r="E45" s="21">
        <v>6</v>
      </c>
      <c r="F45" s="21">
        <f t="shared" si="1"/>
        <v>2.1182076581836542</v>
      </c>
      <c r="G45" s="21">
        <v>0</v>
      </c>
      <c r="H45" s="21">
        <f t="shared" si="8"/>
        <v>2.1182076581836542</v>
      </c>
      <c r="I45" s="21">
        <v>9</v>
      </c>
      <c r="J45" s="22">
        <f t="shared" si="2"/>
        <v>49.947337624341728</v>
      </c>
      <c r="K45" s="20">
        <f t="shared" si="9"/>
        <v>1.9275689689471254</v>
      </c>
      <c r="L45" s="20">
        <f t="shared" si="3"/>
        <v>8.4496173981243858E-2</v>
      </c>
      <c r="M45" s="20">
        <f t="shared" si="11"/>
        <v>2.3954242842812725</v>
      </c>
      <c r="N45" s="21">
        <v>79</v>
      </c>
      <c r="O45" s="21">
        <v>159.9</v>
      </c>
      <c r="P45" s="21">
        <f t="shared" si="5"/>
        <v>1.1834804156236431</v>
      </c>
      <c r="Q45" s="23">
        <f t="shared" si="6"/>
        <v>1.498076475472966E-2</v>
      </c>
      <c r="R45" s="24"/>
    </row>
    <row r="46" spans="1:18" x14ac:dyDescent="0.25">
      <c r="A46" s="31">
        <v>2011</v>
      </c>
      <c r="B46" s="80">
        <v>3.9701097074804466</v>
      </c>
      <c r="C46" s="27">
        <f t="shared" si="7"/>
        <v>41.486249268578121</v>
      </c>
      <c r="D46" s="33">
        <f t="shared" si="0"/>
        <v>2.323060097999091</v>
      </c>
      <c r="E46" s="32">
        <v>6</v>
      </c>
      <c r="F46" s="32">
        <f t="shared" si="1"/>
        <v>2.1836764921191456</v>
      </c>
      <c r="G46" s="32">
        <v>0</v>
      </c>
      <c r="H46" s="27">
        <f t="shared" si="8"/>
        <v>2.1836764921191456</v>
      </c>
      <c r="I46" s="32">
        <v>9</v>
      </c>
      <c r="J46" s="34">
        <f t="shared" si="2"/>
        <v>49.947337624341728</v>
      </c>
      <c r="K46" s="26">
        <f t="shared" si="9"/>
        <v>1.9871456078284224</v>
      </c>
      <c r="L46" s="33">
        <f t="shared" si="3"/>
        <v>8.7107752671930841E-2</v>
      </c>
      <c r="M46" s="33">
        <f t="shared" si="11"/>
        <v>2.4694612343729032</v>
      </c>
      <c r="N46" s="32">
        <v>79</v>
      </c>
      <c r="O46" s="27">
        <v>159.9</v>
      </c>
      <c r="P46" s="32">
        <f t="shared" si="5"/>
        <v>1.2200590213599709</v>
      </c>
      <c r="Q46" s="35">
        <f t="shared" si="6"/>
        <v>1.5443785080505961E-2</v>
      </c>
      <c r="R46" s="24"/>
    </row>
    <row r="47" spans="1:18" x14ac:dyDescent="0.25">
      <c r="A47" s="25">
        <v>2012</v>
      </c>
      <c r="B47" s="76">
        <v>3.9482552724340172</v>
      </c>
      <c r="C47" s="27">
        <f t="shared" si="7"/>
        <v>41.486249268578121</v>
      </c>
      <c r="D47" s="26">
        <f t="shared" ref="D47:D56" si="12">+B47-B47*(C47/100)</f>
        <v>2.3102722483522626</v>
      </c>
      <c r="E47" s="27">
        <v>6</v>
      </c>
      <c r="F47" s="27">
        <f t="shared" ref="F47:F56" si="13">+(D47-D47*(E47)/100)</f>
        <v>2.1716559134511271</v>
      </c>
      <c r="G47" s="27">
        <v>0</v>
      </c>
      <c r="H47" s="27">
        <f t="shared" si="8"/>
        <v>2.1716559134511271</v>
      </c>
      <c r="I47" s="27">
        <v>9</v>
      </c>
      <c r="J47" s="28">
        <f t="shared" ref="J47:J56" si="14">100-(K47/B47*100)</f>
        <v>49.947337624341728</v>
      </c>
      <c r="K47" s="26">
        <f t="shared" si="9"/>
        <v>1.9762068812405256</v>
      </c>
      <c r="L47" s="26">
        <f t="shared" ref="L47:L56" si="15">+(K47/365)*16</f>
        <v>8.6628246848899748E-2</v>
      </c>
      <c r="M47" s="26">
        <f t="shared" si="11"/>
        <v>2.4558674840428831</v>
      </c>
      <c r="N47" s="27">
        <v>79</v>
      </c>
      <c r="O47" s="27">
        <v>159.9</v>
      </c>
      <c r="P47" s="27">
        <f t="shared" ref="P47:P56" si="16">+Q47*N47</f>
        <v>1.2133429095646513</v>
      </c>
      <c r="Q47" s="29">
        <f t="shared" ref="Q47:Q56" si="17">+M47/O47</f>
        <v>1.5358771007147486E-2</v>
      </c>
      <c r="R47" s="24"/>
    </row>
    <row r="48" spans="1:18" x14ac:dyDescent="0.25">
      <c r="A48" s="25">
        <v>2013</v>
      </c>
      <c r="B48" s="76">
        <v>4.0332937483720803</v>
      </c>
      <c r="C48" s="27">
        <f t="shared" si="7"/>
        <v>41.486249268578121</v>
      </c>
      <c r="D48" s="26">
        <f t="shared" si="12"/>
        <v>2.3600314501884609</v>
      </c>
      <c r="E48" s="27">
        <v>6</v>
      </c>
      <c r="F48" s="27">
        <f t="shared" si="13"/>
        <v>2.2184295631771533</v>
      </c>
      <c r="G48" s="27">
        <v>0</v>
      </c>
      <c r="H48" s="27">
        <f t="shared" si="8"/>
        <v>2.2184295631771533</v>
      </c>
      <c r="I48" s="27">
        <v>9</v>
      </c>
      <c r="J48" s="28">
        <f t="shared" si="14"/>
        <v>49.947337624341728</v>
      </c>
      <c r="K48" s="26">
        <f t="shared" si="9"/>
        <v>2.0187709024912097</v>
      </c>
      <c r="L48" s="26">
        <f t="shared" si="15"/>
        <v>8.8494066958518788E-2</v>
      </c>
      <c r="M48" s="26">
        <f t="shared" si="11"/>
        <v>2.5087625512405283</v>
      </c>
      <c r="N48" s="27">
        <v>79</v>
      </c>
      <c r="O48" s="27">
        <v>159.9</v>
      </c>
      <c r="P48" s="27">
        <f t="shared" si="16"/>
        <v>1.2394761822889413</v>
      </c>
      <c r="Q48" s="29">
        <f t="shared" si="17"/>
        <v>1.5689571927708118E-2</v>
      </c>
      <c r="R48" s="24"/>
    </row>
    <row r="49" spans="1:18" x14ac:dyDescent="0.25">
      <c r="A49" s="25">
        <v>2014</v>
      </c>
      <c r="B49" s="76">
        <v>3.6998920557276027</v>
      </c>
      <c r="C49" s="27">
        <f t="shared" si="7"/>
        <v>41.486249268578121</v>
      </c>
      <c r="D49" s="26">
        <f t="shared" si="12"/>
        <v>2.1649456148201303</v>
      </c>
      <c r="E49" s="27">
        <v>6</v>
      </c>
      <c r="F49" s="27">
        <f t="shared" si="13"/>
        <v>2.0350488779309224</v>
      </c>
      <c r="G49" s="27">
        <v>0</v>
      </c>
      <c r="H49" s="27">
        <f t="shared" si="8"/>
        <v>2.0350488779309224</v>
      </c>
      <c r="I49" s="27">
        <v>9</v>
      </c>
      <c r="J49" s="28">
        <f t="shared" si="14"/>
        <v>49.947337624341728</v>
      </c>
      <c r="K49" s="26">
        <f t="shared" si="9"/>
        <v>1.8518944789171394</v>
      </c>
      <c r="L49" s="26">
        <f t="shared" si="15"/>
        <v>8.1178936062121176E-2</v>
      </c>
      <c r="M49" s="26">
        <f t="shared" si="11"/>
        <v>2.3013822478931041</v>
      </c>
      <c r="N49" s="27">
        <v>79</v>
      </c>
      <c r="O49" s="27">
        <v>159.9</v>
      </c>
      <c r="P49" s="27">
        <f t="shared" si="16"/>
        <v>1.1370181212229844</v>
      </c>
      <c r="Q49" s="29">
        <f t="shared" si="17"/>
        <v>1.4392634445860563E-2</v>
      </c>
      <c r="R49" s="24"/>
    </row>
    <row r="50" spans="1:18" x14ac:dyDescent="0.25">
      <c r="A50" s="31">
        <v>2015</v>
      </c>
      <c r="B50" s="80">
        <v>3.9054300113105067</v>
      </c>
      <c r="C50" s="27">
        <f t="shared" si="7"/>
        <v>41.486249268578121</v>
      </c>
      <c r="D50" s="33">
        <f t="shared" si="12"/>
        <v>2.285213581808371</v>
      </c>
      <c r="E50" s="32">
        <v>6</v>
      </c>
      <c r="F50" s="32">
        <f t="shared" si="13"/>
        <v>2.1481007668998688</v>
      </c>
      <c r="G50" s="32">
        <v>0</v>
      </c>
      <c r="H50" s="32">
        <f t="shared" si="8"/>
        <v>2.1481007668998688</v>
      </c>
      <c r="I50" s="32">
        <v>9</v>
      </c>
      <c r="J50" s="34">
        <f t="shared" si="14"/>
        <v>49.947337624341728</v>
      </c>
      <c r="K50" s="33">
        <f t="shared" si="9"/>
        <v>1.9547716978788807</v>
      </c>
      <c r="L50" s="33">
        <f t="shared" si="15"/>
        <v>8.568862237277286E-2</v>
      </c>
      <c r="M50" s="33">
        <f>+L50*28.3495</f>
        <v>2.429229599956924</v>
      </c>
      <c r="N50" s="32">
        <v>79</v>
      </c>
      <c r="O50" s="32">
        <v>159.9</v>
      </c>
      <c r="P50" s="32">
        <f t="shared" si="16"/>
        <v>1.2001822288717761</v>
      </c>
      <c r="Q50" s="35">
        <f t="shared" si="17"/>
        <v>1.5192180112300963E-2</v>
      </c>
      <c r="R50" s="24"/>
    </row>
    <row r="51" spans="1:18" x14ac:dyDescent="0.25">
      <c r="A51" s="36">
        <v>2016</v>
      </c>
      <c r="B51" s="83">
        <v>3.712638929245367</v>
      </c>
      <c r="C51" s="21">
        <f t="shared" si="7"/>
        <v>41.486249268578121</v>
      </c>
      <c r="D51" s="37">
        <f t="shared" si="12"/>
        <v>2.1724042886163644</v>
      </c>
      <c r="E51" s="38">
        <v>6</v>
      </c>
      <c r="F51" s="38">
        <f t="shared" si="13"/>
        <v>2.0420600312993824</v>
      </c>
      <c r="G51" s="38">
        <v>0</v>
      </c>
      <c r="H51" s="38">
        <f t="shared" si="8"/>
        <v>2.0420600312993824</v>
      </c>
      <c r="I51" s="38">
        <v>9</v>
      </c>
      <c r="J51" s="39">
        <f t="shared" si="14"/>
        <v>49.947337624341728</v>
      </c>
      <c r="K51" s="37">
        <f t="shared" si="9"/>
        <v>1.8582746284824381</v>
      </c>
      <c r="L51" s="37">
        <f t="shared" si="15"/>
        <v>8.1458613851284958E-2</v>
      </c>
      <c r="M51" s="37">
        <f>+L51*28.3495</f>
        <v>2.309310973377003</v>
      </c>
      <c r="N51" s="38">
        <v>79</v>
      </c>
      <c r="O51" s="38">
        <v>159.9</v>
      </c>
      <c r="P51" s="38">
        <f t="shared" si="16"/>
        <v>1.1409353777159676</v>
      </c>
      <c r="Q51" s="40">
        <f t="shared" si="17"/>
        <v>1.4442219971088199E-2</v>
      </c>
      <c r="R51" s="24"/>
    </row>
    <row r="52" spans="1:18" x14ac:dyDescent="0.25">
      <c r="A52" s="41">
        <v>2017</v>
      </c>
      <c r="B52" s="86">
        <v>3.6186473839368851</v>
      </c>
      <c r="C52" s="21">
        <f t="shared" si="7"/>
        <v>41.486249268578121</v>
      </c>
      <c r="D52" s="42">
        <f t="shared" si="12"/>
        <v>2.1174063100859479</v>
      </c>
      <c r="E52" s="43">
        <v>6</v>
      </c>
      <c r="F52" s="43">
        <f t="shared" si="13"/>
        <v>1.990361931480791</v>
      </c>
      <c r="G52" s="43">
        <v>0</v>
      </c>
      <c r="H52" s="43">
        <f>F52-(F52*G52/100)</f>
        <v>1.990361931480791</v>
      </c>
      <c r="I52" s="43">
        <v>9</v>
      </c>
      <c r="J52" s="45">
        <f t="shared" si="14"/>
        <v>49.947337624341728</v>
      </c>
      <c r="K52" s="42">
        <f>+H52-H52*I52/100</f>
        <v>1.8112293576475198</v>
      </c>
      <c r="L52" s="42">
        <f t="shared" si="15"/>
        <v>7.9396355403726901E-2</v>
      </c>
      <c r="M52" s="42">
        <f>+L52*28.3495</f>
        <v>2.2508469775179556</v>
      </c>
      <c r="N52" s="43">
        <v>79</v>
      </c>
      <c r="O52" s="43">
        <v>159.9</v>
      </c>
      <c r="P52" s="43">
        <f t="shared" si="16"/>
        <v>1.112050726853774</v>
      </c>
      <c r="Q52" s="47">
        <f t="shared" si="17"/>
        <v>1.4076591479161698E-2</v>
      </c>
      <c r="R52" s="24"/>
    </row>
    <row r="53" spans="1:18" x14ac:dyDescent="0.25">
      <c r="A53" s="41">
        <v>2018</v>
      </c>
      <c r="B53" s="86">
        <v>3.4220927205826905</v>
      </c>
      <c r="C53" s="21">
        <f t="shared" si="7"/>
        <v>41.486249268578121</v>
      </c>
      <c r="D53" s="42">
        <f t="shared" si="12"/>
        <v>2.0023948043198891</v>
      </c>
      <c r="E53" s="43">
        <v>6</v>
      </c>
      <c r="F53" s="43">
        <f t="shared" si="13"/>
        <v>1.8822511160606958</v>
      </c>
      <c r="G53" s="43">
        <v>0</v>
      </c>
      <c r="H53" s="43">
        <f>F53-(F53*G53/100)</f>
        <v>1.8822511160606958</v>
      </c>
      <c r="I53" s="43">
        <v>9</v>
      </c>
      <c r="J53" s="45">
        <f t="shared" si="14"/>
        <v>49.947337624341714</v>
      </c>
      <c r="K53" s="42">
        <f>+H53-H53*I53/100</f>
        <v>1.7128485156152333</v>
      </c>
      <c r="L53" s="42">
        <f t="shared" si="15"/>
        <v>7.5083770547517081E-2</v>
      </c>
      <c r="M53" s="42">
        <f>+L53*28.3495</f>
        <v>2.1285873531368353</v>
      </c>
      <c r="N53" s="43">
        <v>79</v>
      </c>
      <c r="O53" s="43">
        <v>159.9</v>
      </c>
      <c r="P53" s="43">
        <f t="shared" si="16"/>
        <v>1.0516472851645402</v>
      </c>
      <c r="Q53" s="47">
        <f t="shared" si="17"/>
        <v>1.3311990951449876E-2</v>
      </c>
      <c r="R53" s="24"/>
    </row>
    <row r="54" spans="1:18" ht="13.2" customHeight="1" x14ac:dyDescent="0.25">
      <c r="A54" s="41">
        <v>2019</v>
      </c>
      <c r="B54" s="86">
        <v>3.3625336757833639</v>
      </c>
      <c r="C54" s="21">
        <f t="shared" si="7"/>
        <v>41.486249268578121</v>
      </c>
      <c r="D54" s="42">
        <f t="shared" si="12"/>
        <v>1.9675445733079953</v>
      </c>
      <c r="E54" s="43">
        <v>6</v>
      </c>
      <c r="F54" s="43">
        <f t="shared" si="13"/>
        <v>1.8494918989095155</v>
      </c>
      <c r="G54" s="43">
        <v>0</v>
      </c>
      <c r="H54" s="43">
        <f>F54-(F54*G54/100)</f>
        <v>1.8494918989095155</v>
      </c>
      <c r="I54" s="43">
        <v>9</v>
      </c>
      <c r="J54" s="45">
        <f t="shared" si="14"/>
        <v>49.947337624341728</v>
      </c>
      <c r="K54" s="42">
        <f>+H54-H54*I54/100</f>
        <v>1.6830376280076591</v>
      </c>
      <c r="L54" s="42">
        <f t="shared" si="15"/>
        <v>7.3776991912664514E-2</v>
      </c>
      <c r="M54" s="42">
        <f>+L54*28.3495</f>
        <v>2.0915408322280826</v>
      </c>
      <c r="N54" s="43">
        <v>79</v>
      </c>
      <c r="O54" s="43">
        <v>159.9</v>
      </c>
      <c r="P54" s="43">
        <f t="shared" si="16"/>
        <v>1.0333441259913605</v>
      </c>
      <c r="Q54" s="47">
        <f t="shared" si="17"/>
        <v>1.3080305392295702E-2</v>
      </c>
      <c r="R54" s="24"/>
    </row>
    <row r="55" spans="1:18" ht="13.2" customHeight="1" x14ac:dyDescent="0.25">
      <c r="A55" s="41">
        <v>2020</v>
      </c>
      <c r="B55" s="86">
        <v>2.8688068533413822</v>
      </c>
      <c r="C55" s="21">
        <f t="shared" si="7"/>
        <v>41.486249268578121</v>
      </c>
      <c r="D55" s="42">
        <f t="shared" si="12"/>
        <v>1.678646491130124</v>
      </c>
      <c r="E55" s="43">
        <v>6</v>
      </c>
      <c r="F55" s="43">
        <f t="shared" si="13"/>
        <v>1.5779277016623166</v>
      </c>
      <c r="G55" s="43">
        <v>0</v>
      </c>
      <c r="H55" s="43">
        <f t="shared" ref="H55:H56" si="18">F55-(F55*G55/100)</f>
        <v>1.5779277016623166</v>
      </c>
      <c r="I55" s="43">
        <v>9</v>
      </c>
      <c r="J55" s="45">
        <f t="shared" si="14"/>
        <v>49.947337624341728</v>
      </c>
      <c r="K55" s="42">
        <f t="shared" ref="K55:K56" si="19">+H55-H55*I55/100</f>
        <v>1.4359142085127081</v>
      </c>
      <c r="L55" s="42">
        <f t="shared" si="15"/>
        <v>6.2944184482748855E-2</v>
      </c>
      <c r="M55" s="42">
        <f t="shared" ref="M55:M56" si="20">+L55*28.3495</f>
        <v>1.7844361579936887</v>
      </c>
      <c r="N55" s="43">
        <v>79</v>
      </c>
      <c r="O55" s="43">
        <v>159.9</v>
      </c>
      <c r="P55" s="43">
        <f t="shared" si="16"/>
        <v>0.88161636323640646</v>
      </c>
      <c r="Q55" s="47">
        <f t="shared" si="17"/>
        <v>1.1159700800460842E-2</v>
      </c>
      <c r="R55" s="24"/>
    </row>
    <row r="56" spans="1:18" ht="13.8" thickBot="1" x14ac:dyDescent="0.3">
      <c r="A56" s="132">
        <v>2021</v>
      </c>
      <c r="B56" s="162">
        <v>3.3215445854462113</v>
      </c>
      <c r="C56" s="134">
        <f t="shared" si="7"/>
        <v>41.486249268578121</v>
      </c>
      <c r="D56" s="133">
        <f t="shared" si="12"/>
        <v>1.9435603191610364</v>
      </c>
      <c r="E56" s="134">
        <v>6</v>
      </c>
      <c r="F56" s="134">
        <f t="shared" si="13"/>
        <v>1.8269467000113742</v>
      </c>
      <c r="G56" s="134">
        <v>0</v>
      </c>
      <c r="H56" s="134">
        <f t="shared" si="18"/>
        <v>1.8269467000113742</v>
      </c>
      <c r="I56" s="134">
        <v>9</v>
      </c>
      <c r="J56" s="135">
        <f t="shared" si="14"/>
        <v>49.947337624341728</v>
      </c>
      <c r="K56" s="133">
        <f t="shared" si="19"/>
        <v>1.6625214970103506</v>
      </c>
      <c r="L56" s="133">
        <f t="shared" si="15"/>
        <v>7.287765466346742E-2</v>
      </c>
      <c r="M56" s="133">
        <f t="shared" si="20"/>
        <v>2.0660450708819695</v>
      </c>
      <c r="N56" s="134">
        <v>79</v>
      </c>
      <c r="O56" s="134">
        <v>159.9</v>
      </c>
      <c r="P56" s="134">
        <f t="shared" si="16"/>
        <v>1.0207477210736435</v>
      </c>
      <c r="Q56" s="136">
        <f t="shared" si="17"/>
        <v>1.2920857228780298E-2</v>
      </c>
      <c r="R56" s="24"/>
    </row>
    <row r="57" spans="1:18" ht="15" customHeight="1" thickTop="1" x14ac:dyDescent="0.25">
      <c r="A57" s="9" t="s">
        <v>195</v>
      </c>
      <c r="D57" s="9"/>
    </row>
    <row r="58" spans="1:18" x14ac:dyDescent="0.25">
      <c r="A58" s="9"/>
      <c r="D58" s="9"/>
    </row>
    <row r="59" spans="1:18" ht="15" customHeight="1" x14ac:dyDescent="0.25">
      <c r="A59" s="91" t="s">
        <v>97</v>
      </c>
      <c r="D59" s="9"/>
    </row>
    <row r="60" spans="1:18" ht="15" customHeight="1" x14ac:dyDescent="0.25">
      <c r="A60" s="91" t="s">
        <v>104</v>
      </c>
      <c r="D60" s="9"/>
    </row>
    <row r="61" spans="1:18" ht="15" customHeight="1" x14ac:dyDescent="0.25">
      <c r="A61" s="178" t="s">
        <v>196</v>
      </c>
      <c r="D61" s="9"/>
    </row>
    <row r="62" spans="1:18" ht="15" customHeight="1" x14ac:dyDescent="0.25">
      <c r="A62" s="91" t="s">
        <v>99</v>
      </c>
      <c r="D62" s="9"/>
    </row>
    <row r="63" spans="1:18" ht="15" customHeight="1" x14ac:dyDescent="0.25">
      <c r="A63" s="91" t="s">
        <v>100</v>
      </c>
      <c r="D63" s="9"/>
    </row>
    <row r="64" spans="1:18" ht="13.2" customHeight="1" x14ac:dyDescent="0.25">
      <c r="A64" s="50"/>
      <c r="D64" s="9"/>
    </row>
    <row r="65" spans="1:4" ht="15" customHeight="1" x14ac:dyDescent="0.25">
      <c r="A65" s="9" t="s">
        <v>192</v>
      </c>
      <c r="D65" s="9"/>
    </row>
    <row r="66" spans="1:4" x14ac:dyDescent="0.25">
      <c r="A66" s="9"/>
      <c r="D66" s="9"/>
    </row>
    <row r="67" spans="1:4" x14ac:dyDescent="0.25">
      <c r="A67" s="9"/>
      <c r="D67" s="9"/>
    </row>
    <row r="68" spans="1:4" x14ac:dyDescent="0.25">
      <c r="A68" s="9"/>
      <c r="D68" s="9"/>
    </row>
    <row r="69" spans="1:4" x14ac:dyDescent="0.25">
      <c r="D69" s="9"/>
    </row>
    <row r="70" spans="1:4" x14ac:dyDescent="0.25">
      <c r="D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151</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24" t="s">
        <v>201</v>
      </c>
      <c r="D2" s="123" t="s">
        <v>3</v>
      </c>
      <c r="E2" s="123" t="s">
        <v>8</v>
      </c>
      <c r="F2" s="165" t="s">
        <v>5</v>
      </c>
      <c r="G2" s="174" t="s">
        <v>9</v>
      </c>
      <c r="H2" s="175"/>
      <c r="I2" s="175"/>
      <c r="J2" s="10" t="s">
        <v>6</v>
      </c>
      <c r="K2" s="12" t="s">
        <v>71</v>
      </c>
      <c r="L2" s="13"/>
      <c r="M2" s="13"/>
      <c r="N2" s="165" t="s">
        <v>138</v>
      </c>
      <c r="O2" s="165" t="s">
        <v>139</v>
      </c>
      <c r="P2" s="166" t="s">
        <v>140</v>
      </c>
      <c r="Q2" s="166" t="s">
        <v>141</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3">
        <v>0.19849779081055285</v>
      </c>
      <c r="C5" s="21">
        <f>(D5-B5)/B5*100</f>
        <v>51</v>
      </c>
      <c r="D5" s="23">
        <f>B5*1.51</f>
        <v>0.29973166412393482</v>
      </c>
      <c r="E5" s="21">
        <v>6</v>
      </c>
      <c r="F5" s="23">
        <f t="shared" ref="F5:F46" si="0">+(D5-D5*(E5)/100)</f>
        <v>0.28174776427649872</v>
      </c>
      <c r="G5" s="21">
        <v>0</v>
      </c>
      <c r="H5" s="23">
        <f>F5-(F5*G5/100)</f>
        <v>0.28174776427649872</v>
      </c>
      <c r="I5" s="21">
        <v>26</v>
      </c>
      <c r="J5" s="22">
        <f>100-(K5/D5*100)</f>
        <v>30.439999999999998</v>
      </c>
      <c r="K5" s="23">
        <f>+H5-H5*I5/100</f>
        <v>0.20849334556460905</v>
      </c>
      <c r="L5" s="23">
        <f t="shared" ref="L5:L46" si="1">+(K5/365)*16</f>
        <v>9.1394343261198482E-3</v>
      </c>
      <c r="M5" s="23">
        <f t="shared" ref="M5:M37" si="2">+L5*28.3495</f>
        <v>0.25909839342833463</v>
      </c>
      <c r="N5" s="21">
        <v>102</v>
      </c>
      <c r="O5" s="21">
        <v>161.9</v>
      </c>
      <c r="P5" s="21">
        <f t="shared" ref="P5:P46" si="3">+Q5*N5</f>
        <v>0.16323678894187851</v>
      </c>
      <c r="Q5" s="23">
        <f t="shared" ref="Q5:Q46" si="4">+M5/O5</f>
        <v>1.6003606759007697E-3</v>
      </c>
      <c r="R5" s="24"/>
    </row>
    <row r="6" spans="1:22" x14ac:dyDescent="0.25">
      <c r="A6" s="25">
        <v>1971</v>
      </c>
      <c r="B6" s="79">
        <v>0.23479324049505965</v>
      </c>
      <c r="C6" s="27">
        <f t="shared" ref="C6:C56" si="5">(D6-B6)/B6*100</f>
        <v>51.000000000000014</v>
      </c>
      <c r="D6" s="29">
        <f t="shared" ref="D6:D56" si="6">B6*1.51</f>
        <v>0.35453779314754008</v>
      </c>
      <c r="E6" s="27">
        <v>6</v>
      </c>
      <c r="F6" s="29">
        <f t="shared" si="0"/>
        <v>0.33326552555868766</v>
      </c>
      <c r="G6" s="27">
        <v>0</v>
      </c>
      <c r="H6" s="29">
        <f t="shared" ref="H6:H51" si="7">F6-(F6*G6/100)</f>
        <v>0.33326552555868766</v>
      </c>
      <c r="I6" s="27">
        <v>26</v>
      </c>
      <c r="J6" s="28">
        <f t="shared" ref="J6:J56" si="8">100-(K6/D6*100)</f>
        <v>30.440000000000012</v>
      </c>
      <c r="K6" s="29">
        <f t="shared" ref="K6:K51" si="9">+H6-H6*I6/100</f>
        <v>0.24661648891342886</v>
      </c>
      <c r="L6" s="29">
        <f t="shared" si="1"/>
        <v>1.0810585815383182E-2</v>
      </c>
      <c r="M6" s="29">
        <f t="shared" si="2"/>
        <v>0.30647470257320553</v>
      </c>
      <c r="N6" s="27">
        <v>102</v>
      </c>
      <c r="O6" s="27">
        <v>161.9</v>
      </c>
      <c r="P6" s="27">
        <f t="shared" si="3"/>
        <v>0.19308474158410724</v>
      </c>
      <c r="Q6" s="29">
        <f t="shared" si="4"/>
        <v>1.8929876625892867E-3</v>
      </c>
      <c r="R6" s="24"/>
    </row>
    <row r="7" spans="1:22" x14ac:dyDescent="0.25">
      <c r="A7" s="25">
        <v>1972</v>
      </c>
      <c r="B7" s="79">
        <v>0.12077422172188094</v>
      </c>
      <c r="C7" s="27">
        <f t="shared" si="5"/>
        <v>50.999999999999993</v>
      </c>
      <c r="D7" s="29">
        <f t="shared" si="6"/>
        <v>0.18236907480004022</v>
      </c>
      <c r="E7" s="27">
        <v>6</v>
      </c>
      <c r="F7" s="29">
        <f t="shared" si="0"/>
        <v>0.17142693031203782</v>
      </c>
      <c r="G7" s="27">
        <v>0</v>
      </c>
      <c r="H7" s="29">
        <f t="shared" si="7"/>
        <v>0.17142693031203782</v>
      </c>
      <c r="I7" s="27">
        <v>26</v>
      </c>
      <c r="J7" s="28">
        <f t="shared" si="8"/>
        <v>30.439999999999998</v>
      </c>
      <c r="K7" s="29">
        <f t="shared" si="9"/>
        <v>0.12685592843090798</v>
      </c>
      <c r="L7" s="29">
        <f t="shared" si="1"/>
        <v>5.5608078216288432E-3</v>
      </c>
      <c r="M7" s="29">
        <f t="shared" si="2"/>
        <v>0.15764612133926689</v>
      </c>
      <c r="N7" s="27">
        <v>102</v>
      </c>
      <c r="O7" s="27">
        <v>161.9</v>
      </c>
      <c r="P7" s="27">
        <f t="shared" si="3"/>
        <v>9.9319977619550484E-2</v>
      </c>
      <c r="Q7" s="29">
        <f t="shared" si="4"/>
        <v>9.7372527077990668E-4</v>
      </c>
      <c r="R7" s="24"/>
    </row>
    <row r="8" spans="1:22" x14ac:dyDescent="0.25">
      <c r="A8" s="25">
        <v>1973</v>
      </c>
      <c r="B8" s="79">
        <v>0.18582030956345247</v>
      </c>
      <c r="C8" s="27">
        <f t="shared" si="5"/>
        <v>51</v>
      </c>
      <c r="D8" s="29">
        <f t="shared" si="6"/>
        <v>0.28058866744081323</v>
      </c>
      <c r="E8" s="27">
        <v>6</v>
      </c>
      <c r="F8" s="29">
        <f t="shared" si="0"/>
        <v>0.26375334739436446</v>
      </c>
      <c r="G8" s="27">
        <v>0</v>
      </c>
      <c r="H8" s="29">
        <f t="shared" si="7"/>
        <v>0.26375334739436446</v>
      </c>
      <c r="I8" s="27">
        <v>26</v>
      </c>
      <c r="J8" s="28">
        <f t="shared" si="8"/>
        <v>30.439999999999998</v>
      </c>
      <c r="K8" s="29">
        <f t="shared" si="9"/>
        <v>0.1951774770718297</v>
      </c>
      <c r="L8" s="29">
        <f t="shared" si="1"/>
        <v>8.5557250223267812E-3</v>
      </c>
      <c r="M8" s="29">
        <f t="shared" si="2"/>
        <v>0.24255052652045309</v>
      </c>
      <c r="N8" s="27">
        <v>102</v>
      </c>
      <c r="O8" s="27">
        <v>161.9</v>
      </c>
      <c r="P8" s="27">
        <f t="shared" si="3"/>
        <v>0.15281132615865481</v>
      </c>
      <c r="Q8" s="29">
        <f t="shared" si="4"/>
        <v>1.4981502564574002E-3</v>
      </c>
      <c r="R8" s="24"/>
    </row>
    <row r="9" spans="1:22" x14ac:dyDescent="0.25">
      <c r="A9" s="25">
        <v>1974</v>
      </c>
      <c r="B9" s="79">
        <v>0.18412121246804161</v>
      </c>
      <c r="C9" s="27">
        <f t="shared" si="5"/>
        <v>51</v>
      </c>
      <c r="D9" s="29">
        <f t="shared" si="6"/>
        <v>0.27802303082674285</v>
      </c>
      <c r="E9" s="27">
        <v>6</v>
      </c>
      <c r="F9" s="29">
        <f t="shared" si="0"/>
        <v>0.2613416489771383</v>
      </c>
      <c r="G9" s="27">
        <v>0</v>
      </c>
      <c r="H9" s="29">
        <f t="shared" si="7"/>
        <v>0.2613416489771383</v>
      </c>
      <c r="I9" s="27">
        <v>26</v>
      </c>
      <c r="J9" s="28">
        <f t="shared" si="8"/>
        <v>30.439999999999984</v>
      </c>
      <c r="K9" s="29">
        <f t="shared" si="9"/>
        <v>0.19339282024308235</v>
      </c>
      <c r="L9" s="29">
        <f t="shared" si="1"/>
        <v>8.4774934901077192E-3</v>
      </c>
      <c r="M9" s="29">
        <f t="shared" si="2"/>
        <v>0.24033270169780876</v>
      </c>
      <c r="N9" s="27">
        <v>102</v>
      </c>
      <c r="O9" s="27">
        <v>161.9</v>
      </c>
      <c r="P9" s="27">
        <f t="shared" si="3"/>
        <v>0.15141405542419081</v>
      </c>
      <c r="Q9" s="29">
        <f t="shared" si="4"/>
        <v>1.4844515237665767E-3</v>
      </c>
      <c r="R9" s="24"/>
    </row>
    <row r="10" spans="1:22" x14ac:dyDescent="0.25">
      <c r="A10" s="25">
        <v>1975</v>
      </c>
      <c r="B10" s="79">
        <v>0.1622883376617926</v>
      </c>
      <c r="C10" s="27">
        <f t="shared" si="5"/>
        <v>51.000000000000014</v>
      </c>
      <c r="D10" s="29">
        <f t="shared" si="6"/>
        <v>0.24505538986930683</v>
      </c>
      <c r="E10" s="27">
        <v>6</v>
      </c>
      <c r="F10" s="29">
        <f t="shared" si="0"/>
        <v>0.23035206647714843</v>
      </c>
      <c r="G10" s="27">
        <v>0</v>
      </c>
      <c r="H10" s="29">
        <f t="shared" si="7"/>
        <v>0.23035206647714843</v>
      </c>
      <c r="I10" s="27">
        <v>26</v>
      </c>
      <c r="J10" s="28">
        <f t="shared" si="8"/>
        <v>30.439999999999984</v>
      </c>
      <c r="K10" s="29">
        <f t="shared" si="9"/>
        <v>0.17046052919308985</v>
      </c>
      <c r="L10" s="29">
        <f t="shared" si="1"/>
        <v>7.4722423755874999E-3</v>
      </c>
      <c r="M10" s="29">
        <f t="shared" si="2"/>
        <v>0.21183433522671782</v>
      </c>
      <c r="N10" s="27">
        <v>102</v>
      </c>
      <c r="O10" s="27">
        <v>161.9</v>
      </c>
      <c r="P10" s="27">
        <f t="shared" si="3"/>
        <v>0.13345955647390498</v>
      </c>
      <c r="Q10" s="29">
        <f t="shared" si="4"/>
        <v>1.3084270242539704E-3</v>
      </c>
      <c r="R10" s="24"/>
    </row>
    <row r="11" spans="1:22" x14ac:dyDescent="0.25">
      <c r="A11" s="19">
        <v>1976</v>
      </c>
      <c r="B11" s="73">
        <v>0.22121728074305677</v>
      </c>
      <c r="C11" s="21">
        <f t="shared" si="5"/>
        <v>51</v>
      </c>
      <c r="D11" s="23">
        <f t="shared" si="6"/>
        <v>0.33403809392201572</v>
      </c>
      <c r="E11" s="21">
        <v>6</v>
      </c>
      <c r="F11" s="23">
        <f t="shared" si="0"/>
        <v>0.31399580828669477</v>
      </c>
      <c r="G11" s="21">
        <v>0</v>
      </c>
      <c r="H11" s="23">
        <f t="shared" si="7"/>
        <v>0.31399580828669477</v>
      </c>
      <c r="I11" s="21">
        <v>26</v>
      </c>
      <c r="J11" s="22">
        <f t="shared" si="8"/>
        <v>30.439999999999998</v>
      </c>
      <c r="K11" s="23">
        <f t="shared" si="9"/>
        <v>0.23235689813215413</v>
      </c>
      <c r="L11" s="23">
        <f t="shared" si="1"/>
        <v>1.0185507863327304E-2</v>
      </c>
      <c r="M11" s="23">
        <f t="shared" si="2"/>
        <v>0.28875405517139741</v>
      </c>
      <c r="N11" s="21">
        <v>102</v>
      </c>
      <c r="O11" s="21">
        <v>161.9</v>
      </c>
      <c r="P11" s="21">
        <f t="shared" si="3"/>
        <v>0.18192040535813794</v>
      </c>
      <c r="Q11" s="23">
        <f t="shared" si="4"/>
        <v>1.7835333858640975E-3</v>
      </c>
      <c r="R11" s="24"/>
    </row>
    <row r="12" spans="1:22" x14ac:dyDescent="0.25">
      <c r="A12" s="19">
        <v>1977</v>
      </c>
      <c r="B12" s="73">
        <v>0.1549551458273136</v>
      </c>
      <c r="C12" s="21">
        <f t="shared" si="5"/>
        <v>51</v>
      </c>
      <c r="D12" s="23">
        <f t="shared" si="6"/>
        <v>0.23398227019924353</v>
      </c>
      <c r="E12" s="21">
        <v>6</v>
      </c>
      <c r="F12" s="23">
        <f t="shared" si="0"/>
        <v>0.21994333398728891</v>
      </c>
      <c r="G12" s="21">
        <v>0</v>
      </c>
      <c r="H12" s="23">
        <f t="shared" si="7"/>
        <v>0.21994333398728891</v>
      </c>
      <c r="I12" s="21">
        <v>26</v>
      </c>
      <c r="J12" s="22">
        <f t="shared" si="8"/>
        <v>30.439999999999998</v>
      </c>
      <c r="K12" s="23">
        <f t="shared" si="9"/>
        <v>0.16275806715059379</v>
      </c>
      <c r="L12" s="23">
        <f t="shared" si="1"/>
        <v>7.1346002038616459E-3</v>
      </c>
      <c r="M12" s="23">
        <f t="shared" si="2"/>
        <v>0.20226234847937571</v>
      </c>
      <c r="N12" s="21">
        <v>102</v>
      </c>
      <c r="O12" s="21">
        <v>161.9</v>
      </c>
      <c r="P12" s="21">
        <f t="shared" si="3"/>
        <v>0.1274290274545789</v>
      </c>
      <c r="Q12" s="23">
        <f t="shared" si="4"/>
        <v>1.2493041907311656E-3</v>
      </c>
      <c r="R12" s="24"/>
    </row>
    <row r="13" spans="1:22" x14ac:dyDescent="0.25">
      <c r="A13" s="19">
        <v>1978</v>
      </c>
      <c r="B13" s="73">
        <v>0.17082185772238861</v>
      </c>
      <c r="C13" s="21">
        <f t="shared" si="5"/>
        <v>51</v>
      </c>
      <c r="D13" s="23">
        <f t="shared" si="6"/>
        <v>0.25794100516080681</v>
      </c>
      <c r="E13" s="21">
        <v>6</v>
      </c>
      <c r="F13" s="23">
        <f t="shared" si="0"/>
        <v>0.2424645448511584</v>
      </c>
      <c r="G13" s="21">
        <v>0</v>
      </c>
      <c r="H13" s="23">
        <f t="shared" si="7"/>
        <v>0.2424645448511584</v>
      </c>
      <c r="I13" s="21">
        <v>26</v>
      </c>
      <c r="J13" s="22">
        <f t="shared" si="8"/>
        <v>30.440000000000012</v>
      </c>
      <c r="K13" s="23">
        <f t="shared" si="9"/>
        <v>0.1794237631898572</v>
      </c>
      <c r="L13" s="23">
        <f t="shared" si="1"/>
        <v>7.8651512631170272E-3</v>
      </c>
      <c r="M13" s="23">
        <f t="shared" si="2"/>
        <v>0.22297310573373616</v>
      </c>
      <c r="N13" s="21">
        <v>102</v>
      </c>
      <c r="O13" s="21">
        <v>161.9</v>
      </c>
      <c r="P13" s="21">
        <f t="shared" si="3"/>
        <v>0.14047718829426242</v>
      </c>
      <c r="Q13" s="23">
        <f t="shared" si="4"/>
        <v>1.3772273362182591E-3</v>
      </c>
      <c r="R13" s="24"/>
    </row>
    <row r="14" spans="1:22" x14ac:dyDescent="0.25">
      <c r="A14" s="19">
        <v>1979</v>
      </c>
      <c r="B14" s="73">
        <v>0.12584452875824081</v>
      </c>
      <c r="C14" s="21">
        <f t="shared" si="5"/>
        <v>50.999999999999993</v>
      </c>
      <c r="D14" s="23">
        <f t="shared" si="6"/>
        <v>0.19002523842494362</v>
      </c>
      <c r="E14" s="21">
        <v>6</v>
      </c>
      <c r="F14" s="23">
        <f t="shared" si="0"/>
        <v>0.17862372411944699</v>
      </c>
      <c r="G14" s="21">
        <v>0</v>
      </c>
      <c r="H14" s="23">
        <f t="shared" si="7"/>
        <v>0.17862372411944699</v>
      </c>
      <c r="I14" s="21">
        <v>26</v>
      </c>
      <c r="J14" s="22">
        <f t="shared" si="8"/>
        <v>30.439999999999998</v>
      </c>
      <c r="K14" s="23">
        <f t="shared" si="9"/>
        <v>0.13218155584839078</v>
      </c>
      <c r="L14" s="23">
        <f t="shared" si="1"/>
        <v>5.7942599823952124E-3</v>
      </c>
      <c r="M14" s="23">
        <f t="shared" si="2"/>
        <v>0.16426437337091307</v>
      </c>
      <c r="N14" s="21">
        <v>102</v>
      </c>
      <c r="O14" s="21">
        <v>161.9</v>
      </c>
      <c r="P14" s="21">
        <f t="shared" si="3"/>
        <v>0.10348959903541158</v>
      </c>
      <c r="Q14" s="23">
        <f t="shared" si="4"/>
        <v>1.0146039121118782E-3</v>
      </c>
      <c r="R14" s="24"/>
    </row>
    <row r="15" spans="1:22" x14ac:dyDescent="0.25">
      <c r="A15" s="19">
        <v>1980</v>
      </c>
      <c r="B15" s="73">
        <v>0.1183537476244806</v>
      </c>
      <c r="C15" s="21">
        <f t="shared" si="5"/>
        <v>51</v>
      </c>
      <c r="D15" s="23">
        <f t="shared" si="6"/>
        <v>0.17871415891296571</v>
      </c>
      <c r="E15" s="21">
        <v>6</v>
      </c>
      <c r="F15" s="23">
        <f t="shared" si="0"/>
        <v>0.16799130937818776</v>
      </c>
      <c r="G15" s="21">
        <v>0</v>
      </c>
      <c r="H15" s="23">
        <f t="shared" si="7"/>
        <v>0.16799130937818776</v>
      </c>
      <c r="I15" s="21">
        <v>26</v>
      </c>
      <c r="J15" s="22">
        <f t="shared" si="8"/>
        <v>30.439999999999998</v>
      </c>
      <c r="K15" s="23">
        <f t="shared" si="9"/>
        <v>0.12431356893985895</v>
      </c>
      <c r="L15" s="23">
        <f t="shared" si="1"/>
        <v>5.4493619261308038E-3</v>
      </c>
      <c r="M15" s="23">
        <f t="shared" si="2"/>
        <v>0.15448668592484521</v>
      </c>
      <c r="N15" s="21">
        <v>102</v>
      </c>
      <c r="O15" s="21">
        <v>161.9</v>
      </c>
      <c r="P15" s="21">
        <f t="shared" si="3"/>
        <v>9.7329474764263194E-2</v>
      </c>
      <c r="Q15" s="23">
        <f t="shared" si="4"/>
        <v>9.5421053690454116E-4</v>
      </c>
      <c r="R15" s="24"/>
    </row>
    <row r="16" spans="1:22" x14ac:dyDescent="0.25">
      <c r="A16" s="25">
        <v>1981</v>
      </c>
      <c r="B16" s="79">
        <v>0.13433233764793789</v>
      </c>
      <c r="C16" s="27">
        <f t="shared" si="5"/>
        <v>51</v>
      </c>
      <c r="D16" s="29">
        <f t="shared" si="6"/>
        <v>0.20284182984838622</v>
      </c>
      <c r="E16" s="27">
        <v>6</v>
      </c>
      <c r="F16" s="29">
        <f t="shared" si="0"/>
        <v>0.19067132005748305</v>
      </c>
      <c r="G16" s="27">
        <v>0</v>
      </c>
      <c r="H16" s="29">
        <f t="shared" si="7"/>
        <v>0.19067132005748305</v>
      </c>
      <c r="I16" s="27">
        <v>26</v>
      </c>
      <c r="J16" s="28">
        <f t="shared" si="8"/>
        <v>30.439999999999998</v>
      </c>
      <c r="K16" s="29">
        <f t="shared" si="9"/>
        <v>0.14109677684253746</v>
      </c>
      <c r="L16" s="29">
        <f t="shared" si="1"/>
        <v>6.1850641903578064E-3</v>
      </c>
      <c r="M16" s="29">
        <f t="shared" si="2"/>
        <v>0.17534347726454863</v>
      </c>
      <c r="N16" s="27">
        <v>102</v>
      </c>
      <c r="O16" s="27">
        <v>161.9</v>
      </c>
      <c r="P16" s="27">
        <f t="shared" si="3"/>
        <v>0.1104696397837181</v>
      </c>
      <c r="Q16" s="29">
        <f t="shared" si="4"/>
        <v>1.083035684154099E-3</v>
      </c>
      <c r="R16" s="24"/>
    </row>
    <row r="17" spans="1:18" x14ac:dyDescent="0.25">
      <c r="A17" s="25">
        <v>1982</v>
      </c>
      <c r="B17" s="79">
        <v>0.12466799964829958</v>
      </c>
      <c r="C17" s="27">
        <f t="shared" si="5"/>
        <v>51</v>
      </c>
      <c r="D17" s="29">
        <f t="shared" si="6"/>
        <v>0.18824867946893237</v>
      </c>
      <c r="E17" s="27">
        <v>6</v>
      </c>
      <c r="F17" s="29">
        <f t="shared" si="0"/>
        <v>0.17695375870079644</v>
      </c>
      <c r="G17" s="27">
        <v>0</v>
      </c>
      <c r="H17" s="29">
        <f t="shared" si="7"/>
        <v>0.17695375870079644</v>
      </c>
      <c r="I17" s="27">
        <v>26</v>
      </c>
      <c r="J17" s="28">
        <f t="shared" si="8"/>
        <v>30.439999999999984</v>
      </c>
      <c r="K17" s="29">
        <f t="shared" si="9"/>
        <v>0.13094578143858937</v>
      </c>
      <c r="L17" s="29">
        <f t="shared" si="1"/>
        <v>5.7400890493628214E-3</v>
      </c>
      <c r="M17" s="29">
        <f t="shared" si="2"/>
        <v>0.16272865450491131</v>
      </c>
      <c r="N17" s="27">
        <v>102</v>
      </c>
      <c r="O17" s="27">
        <v>161.9</v>
      </c>
      <c r="P17" s="27">
        <f t="shared" si="3"/>
        <v>0.10252206769302627</v>
      </c>
      <c r="Q17" s="29">
        <f t="shared" si="4"/>
        <v>1.0051183107159438E-3</v>
      </c>
      <c r="R17" s="24"/>
    </row>
    <row r="18" spans="1:18" x14ac:dyDescent="0.25">
      <c r="A18" s="25">
        <v>1983</v>
      </c>
      <c r="B18" s="79">
        <v>0.10183635598724353</v>
      </c>
      <c r="C18" s="27">
        <f t="shared" si="5"/>
        <v>51</v>
      </c>
      <c r="D18" s="29">
        <f t="shared" si="6"/>
        <v>0.15377289754073772</v>
      </c>
      <c r="E18" s="27">
        <v>6</v>
      </c>
      <c r="F18" s="29">
        <f t="shared" si="0"/>
        <v>0.14454652368829346</v>
      </c>
      <c r="G18" s="27">
        <v>0</v>
      </c>
      <c r="H18" s="29">
        <f t="shared" si="7"/>
        <v>0.14454652368829346</v>
      </c>
      <c r="I18" s="27">
        <v>26</v>
      </c>
      <c r="J18" s="28">
        <f t="shared" si="8"/>
        <v>30.439999999999998</v>
      </c>
      <c r="K18" s="29">
        <f t="shared" si="9"/>
        <v>0.10696442752933716</v>
      </c>
      <c r="L18" s="29">
        <f t="shared" si="1"/>
        <v>4.688851617724369E-3</v>
      </c>
      <c r="M18" s="29">
        <f t="shared" si="2"/>
        <v>0.13292659893667699</v>
      </c>
      <c r="N18" s="27">
        <v>102</v>
      </c>
      <c r="O18" s="27">
        <v>161.9</v>
      </c>
      <c r="P18" s="27">
        <f t="shared" si="3"/>
        <v>8.3746220454237519E-2</v>
      </c>
      <c r="Q18" s="29">
        <f t="shared" si="4"/>
        <v>8.2104137700232855E-4</v>
      </c>
      <c r="R18" s="24"/>
    </row>
    <row r="19" spans="1:18" x14ac:dyDescent="0.25">
      <c r="A19" s="25">
        <v>1984</v>
      </c>
      <c r="B19" s="79">
        <v>9.0672924602739735E-2</v>
      </c>
      <c r="C19" s="27">
        <f t="shared" si="5"/>
        <v>50.999999999999993</v>
      </c>
      <c r="D19" s="29">
        <f t="shared" si="6"/>
        <v>0.13691611615013699</v>
      </c>
      <c r="E19" s="27">
        <v>6</v>
      </c>
      <c r="F19" s="29">
        <f t="shared" si="0"/>
        <v>0.12870114918112877</v>
      </c>
      <c r="G19" s="27">
        <v>0</v>
      </c>
      <c r="H19" s="29">
        <f t="shared" si="7"/>
        <v>0.12870114918112877</v>
      </c>
      <c r="I19" s="27">
        <v>26</v>
      </c>
      <c r="J19" s="28">
        <f t="shared" si="8"/>
        <v>30.439999999999998</v>
      </c>
      <c r="K19" s="29">
        <f t="shared" si="9"/>
        <v>9.523885039403529E-2</v>
      </c>
      <c r="L19" s="29">
        <f t="shared" si="1"/>
        <v>4.1748537159029169E-3</v>
      </c>
      <c r="M19" s="29">
        <f t="shared" si="2"/>
        <v>0.11835501541898974</v>
      </c>
      <c r="N19" s="27">
        <v>102</v>
      </c>
      <c r="O19" s="27">
        <v>161.9</v>
      </c>
      <c r="P19" s="27">
        <f t="shared" si="3"/>
        <v>7.4565852827281981E-2</v>
      </c>
      <c r="Q19" s="29">
        <f t="shared" si="4"/>
        <v>7.3103777281648998E-4</v>
      </c>
      <c r="R19" s="24"/>
    </row>
    <row r="20" spans="1:18" x14ac:dyDescent="0.25">
      <c r="A20" s="25">
        <v>1985</v>
      </c>
      <c r="B20" s="79">
        <v>0.1129130873764574</v>
      </c>
      <c r="C20" s="27">
        <f t="shared" si="5"/>
        <v>51</v>
      </c>
      <c r="D20" s="29">
        <f t="shared" si="6"/>
        <v>0.17049876193845068</v>
      </c>
      <c r="E20" s="27">
        <v>6</v>
      </c>
      <c r="F20" s="29">
        <f t="shared" si="0"/>
        <v>0.16026883622214363</v>
      </c>
      <c r="G20" s="27">
        <v>0</v>
      </c>
      <c r="H20" s="29">
        <f t="shared" si="7"/>
        <v>0.16026883622214363</v>
      </c>
      <c r="I20" s="27">
        <v>26</v>
      </c>
      <c r="J20" s="28">
        <f t="shared" si="8"/>
        <v>30.439999999999998</v>
      </c>
      <c r="K20" s="29">
        <f t="shared" si="9"/>
        <v>0.11859893880438629</v>
      </c>
      <c r="L20" s="29">
        <f t="shared" si="1"/>
        <v>5.1988575914251522E-3</v>
      </c>
      <c r="M20" s="29">
        <f t="shared" si="2"/>
        <v>0.14738501328810735</v>
      </c>
      <c r="N20" s="27">
        <v>102</v>
      </c>
      <c r="O20" s="27">
        <v>161.9</v>
      </c>
      <c r="P20" s="27">
        <f t="shared" si="3"/>
        <v>9.2855289409431441E-2</v>
      </c>
      <c r="Q20" s="29">
        <f t="shared" si="4"/>
        <v>9.1034597460226902E-4</v>
      </c>
      <c r="R20" s="24"/>
    </row>
    <row r="21" spans="1:18" x14ac:dyDescent="0.25">
      <c r="A21" s="19">
        <v>1986</v>
      </c>
      <c r="B21" s="73">
        <v>0.10878439217563757</v>
      </c>
      <c r="C21" s="21">
        <f t="shared" si="5"/>
        <v>51</v>
      </c>
      <c r="D21" s="23">
        <f t="shared" si="6"/>
        <v>0.16426443218521272</v>
      </c>
      <c r="E21" s="21">
        <v>6</v>
      </c>
      <c r="F21" s="23">
        <f t="shared" si="0"/>
        <v>0.15440856625409996</v>
      </c>
      <c r="G21" s="21">
        <v>0</v>
      </c>
      <c r="H21" s="23">
        <f t="shared" si="7"/>
        <v>0.15440856625409996</v>
      </c>
      <c r="I21" s="21">
        <v>26</v>
      </c>
      <c r="J21" s="22">
        <f t="shared" si="8"/>
        <v>30.439999999999984</v>
      </c>
      <c r="K21" s="23">
        <f t="shared" si="9"/>
        <v>0.11426233902803398</v>
      </c>
      <c r="L21" s="23">
        <f t="shared" si="1"/>
        <v>5.0087600669823113E-3</v>
      </c>
      <c r="M21" s="23">
        <f t="shared" si="2"/>
        <v>0.14199584351891503</v>
      </c>
      <c r="N21" s="21">
        <v>102</v>
      </c>
      <c r="O21" s="21">
        <v>161.9</v>
      </c>
      <c r="P21" s="21">
        <f t="shared" si="3"/>
        <v>8.9460012593757465E-2</v>
      </c>
      <c r="Q21" s="23">
        <f t="shared" si="4"/>
        <v>8.7705894699762214E-4</v>
      </c>
      <c r="R21" s="24"/>
    </row>
    <row r="22" spans="1:18" x14ac:dyDescent="0.25">
      <c r="A22" s="19">
        <v>1987</v>
      </c>
      <c r="B22" s="73">
        <v>0.11569080431485779</v>
      </c>
      <c r="C22" s="21">
        <f t="shared" si="5"/>
        <v>51</v>
      </c>
      <c r="D22" s="23">
        <f t="shared" si="6"/>
        <v>0.17469311451543526</v>
      </c>
      <c r="E22" s="21">
        <v>6</v>
      </c>
      <c r="F22" s="23">
        <f t="shared" si="0"/>
        <v>0.16421152764450914</v>
      </c>
      <c r="G22" s="21">
        <v>0</v>
      </c>
      <c r="H22" s="23">
        <f t="shared" si="7"/>
        <v>0.16421152764450914</v>
      </c>
      <c r="I22" s="21">
        <v>26</v>
      </c>
      <c r="J22" s="22">
        <f t="shared" si="8"/>
        <v>30.439999999999998</v>
      </c>
      <c r="K22" s="23">
        <f t="shared" si="9"/>
        <v>0.12151653045693676</v>
      </c>
      <c r="L22" s="23">
        <f t="shared" si="1"/>
        <v>5.3267520200301049E-3</v>
      </c>
      <c r="M22" s="23">
        <f t="shared" si="2"/>
        <v>0.15101075639184344</v>
      </c>
      <c r="N22" s="21">
        <v>102</v>
      </c>
      <c r="O22" s="21">
        <v>161.9</v>
      </c>
      <c r="P22" s="21">
        <f t="shared" si="3"/>
        <v>9.5139574749648112E-2</v>
      </c>
      <c r="Q22" s="23">
        <f t="shared" si="4"/>
        <v>9.3274092891811879E-4</v>
      </c>
      <c r="R22" s="24"/>
    </row>
    <row r="23" spans="1:18" x14ac:dyDescent="0.25">
      <c r="A23" s="19">
        <v>1988</v>
      </c>
      <c r="B23" s="73">
        <v>0.11532762118513679</v>
      </c>
      <c r="C23" s="21">
        <f t="shared" si="5"/>
        <v>51.000000000000014</v>
      </c>
      <c r="D23" s="23">
        <f t="shared" si="6"/>
        <v>0.17414470798955656</v>
      </c>
      <c r="E23" s="21">
        <v>6</v>
      </c>
      <c r="F23" s="23">
        <f t="shared" si="0"/>
        <v>0.16369602551018317</v>
      </c>
      <c r="G23" s="21">
        <v>0</v>
      </c>
      <c r="H23" s="23">
        <f t="shared" si="7"/>
        <v>0.16369602551018317</v>
      </c>
      <c r="I23" s="21">
        <v>26</v>
      </c>
      <c r="J23" s="22">
        <f t="shared" si="8"/>
        <v>30.439999999999998</v>
      </c>
      <c r="K23" s="23">
        <f t="shared" si="9"/>
        <v>0.12113505887753553</v>
      </c>
      <c r="L23" s="23">
        <f t="shared" si="1"/>
        <v>5.3100299781933388E-3</v>
      </c>
      <c r="M23" s="23">
        <f t="shared" si="2"/>
        <v>0.15053669486679205</v>
      </c>
      <c r="N23" s="21">
        <v>102</v>
      </c>
      <c r="O23" s="21">
        <v>161.9</v>
      </c>
      <c r="P23" s="21">
        <f t="shared" si="3"/>
        <v>9.4840907204526176E-2</v>
      </c>
      <c r="Q23" s="23">
        <f t="shared" si="4"/>
        <v>9.2981281573064885E-4</v>
      </c>
      <c r="R23" s="24"/>
    </row>
    <row r="24" spans="1:18" x14ac:dyDescent="0.25">
      <c r="A24" s="19">
        <v>1989</v>
      </c>
      <c r="B24" s="73">
        <v>0.10760943892580019</v>
      </c>
      <c r="C24" s="21">
        <f t="shared" si="5"/>
        <v>51</v>
      </c>
      <c r="D24" s="23">
        <f t="shared" si="6"/>
        <v>0.16249025277795828</v>
      </c>
      <c r="E24" s="21">
        <v>6</v>
      </c>
      <c r="F24" s="23">
        <f t="shared" si="0"/>
        <v>0.15274083761128079</v>
      </c>
      <c r="G24" s="21">
        <v>0</v>
      </c>
      <c r="H24" s="23">
        <f t="shared" si="7"/>
        <v>0.15274083761128079</v>
      </c>
      <c r="I24" s="21">
        <v>26</v>
      </c>
      <c r="J24" s="22">
        <f t="shared" si="8"/>
        <v>30.439999999999998</v>
      </c>
      <c r="K24" s="23">
        <f t="shared" si="9"/>
        <v>0.11302821983234779</v>
      </c>
      <c r="L24" s="23">
        <f t="shared" si="1"/>
        <v>4.9546616912809986E-3</v>
      </c>
      <c r="M24" s="23">
        <f t="shared" si="2"/>
        <v>0.14046218161697066</v>
      </c>
      <c r="N24" s="21">
        <v>102</v>
      </c>
      <c r="O24" s="21">
        <v>161.9</v>
      </c>
      <c r="P24" s="21">
        <f t="shared" si="3"/>
        <v>8.8493777176843771E-2</v>
      </c>
      <c r="Q24" s="23">
        <f t="shared" si="4"/>
        <v>8.6758605075337031E-4</v>
      </c>
      <c r="R24" s="24"/>
    </row>
    <row r="25" spans="1:18" x14ac:dyDescent="0.25">
      <c r="A25" s="19">
        <v>1990</v>
      </c>
      <c r="B25" s="73">
        <v>8.0942786377652912E-2</v>
      </c>
      <c r="C25" s="21">
        <f t="shared" si="5"/>
        <v>51</v>
      </c>
      <c r="D25" s="23">
        <f t="shared" si="6"/>
        <v>0.1222236074302559</v>
      </c>
      <c r="E25" s="21">
        <v>6</v>
      </c>
      <c r="F25" s="23">
        <f t="shared" si="0"/>
        <v>0.11489019098444055</v>
      </c>
      <c r="G25" s="21">
        <v>0</v>
      </c>
      <c r="H25" s="23">
        <f t="shared" si="7"/>
        <v>0.11489019098444055</v>
      </c>
      <c r="I25" s="21">
        <v>26</v>
      </c>
      <c r="J25" s="22">
        <f t="shared" si="8"/>
        <v>30.439999999999998</v>
      </c>
      <c r="K25" s="23">
        <f t="shared" si="9"/>
        <v>8.5018741328485997E-2</v>
      </c>
      <c r="L25" s="23">
        <f t="shared" si="1"/>
        <v>3.7268489349473314E-3</v>
      </c>
      <c r="M25" s="23">
        <f t="shared" si="2"/>
        <v>0.10565430388128937</v>
      </c>
      <c r="N25" s="21">
        <v>102</v>
      </c>
      <c r="O25" s="21">
        <v>161.9</v>
      </c>
      <c r="P25" s="21">
        <f t="shared" si="3"/>
        <v>6.656416921489508E-2</v>
      </c>
      <c r="Q25" s="23">
        <f t="shared" si="4"/>
        <v>6.5258989426367729E-4</v>
      </c>
      <c r="R25" s="24"/>
    </row>
    <row r="26" spans="1:18" x14ac:dyDescent="0.25">
      <c r="A26" s="25">
        <v>1991</v>
      </c>
      <c r="B26" s="79">
        <v>5.8069833608775281E-2</v>
      </c>
      <c r="C26" s="27">
        <f t="shared" si="5"/>
        <v>51</v>
      </c>
      <c r="D26" s="29">
        <f t="shared" si="6"/>
        <v>8.7685448749250675E-2</v>
      </c>
      <c r="E26" s="27">
        <v>6</v>
      </c>
      <c r="F26" s="29">
        <f t="shared" si="0"/>
        <v>8.2424321824295627E-2</v>
      </c>
      <c r="G26" s="27">
        <v>0</v>
      </c>
      <c r="H26" s="29">
        <f t="shared" si="7"/>
        <v>8.2424321824295627E-2</v>
      </c>
      <c r="I26" s="27">
        <v>26</v>
      </c>
      <c r="J26" s="28">
        <f t="shared" si="8"/>
        <v>30.440000000000012</v>
      </c>
      <c r="K26" s="29">
        <f t="shared" si="9"/>
        <v>6.0993998149978759E-2</v>
      </c>
      <c r="L26" s="29">
        <f t="shared" si="1"/>
        <v>2.6737095079442746E-3</v>
      </c>
      <c r="M26" s="29">
        <f t="shared" si="2"/>
        <v>7.5798327695466211E-2</v>
      </c>
      <c r="N26" s="27">
        <v>102</v>
      </c>
      <c r="O26" s="27">
        <v>161.9</v>
      </c>
      <c r="P26" s="27">
        <f t="shared" si="3"/>
        <v>4.7754350987878648E-2</v>
      </c>
      <c r="Q26" s="29">
        <f t="shared" si="4"/>
        <v>4.6817991164586908E-4</v>
      </c>
      <c r="R26" s="24"/>
    </row>
    <row r="27" spans="1:18" x14ac:dyDescent="0.25">
      <c r="A27" s="25">
        <v>1992</v>
      </c>
      <c r="B27" s="79">
        <v>0.10940305803357234</v>
      </c>
      <c r="C27" s="27">
        <f t="shared" si="5"/>
        <v>51.000000000000014</v>
      </c>
      <c r="D27" s="29">
        <f t="shared" si="6"/>
        <v>0.16519861763069424</v>
      </c>
      <c r="E27" s="27">
        <v>6</v>
      </c>
      <c r="F27" s="29">
        <f t="shared" si="0"/>
        <v>0.1552867005728526</v>
      </c>
      <c r="G27" s="27">
        <v>0</v>
      </c>
      <c r="H27" s="29">
        <f t="shared" si="7"/>
        <v>0.1552867005728526</v>
      </c>
      <c r="I27" s="27">
        <v>26</v>
      </c>
      <c r="J27" s="28">
        <f t="shared" si="8"/>
        <v>30.439999999999998</v>
      </c>
      <c r="K27" s="29">
        <f t="shared" si="9"/>
        <v>0.11491215842391092</v>
      </c>
      <c r="L27" s="29">
        <f t="shared" si="1"/>
        <v>5.0372453007741774E-3</v>
      </c>
      <c r="M27" s="29">
        <f t="shared" si="2"/>
        <v>0.14280338565429754</v>
      </c>
      <c r="N27" s="27">
        <v>102</v>
      </c>
      <c r="O27" s="27">
        <v>161.9</v>
      </c>
      <c r="P27" s="27">
        <f t="shared" si="3"/>
        <v>8.9968779102769292E-2</v>
      </c>
      <c r="Q27" s="29">
        <f t="shared" si="4"/>
        <v>8.8204685394871853E-4</v>
      </c>
      <c r="R27" s="24"/>
    </row>
    <row r="28" spans="1:18" x14ac:dyDescent="0.25">
      <c r="A28" s="25">
        <v>1993</v>
      </c>
      <c r="B28" s="79">
        <v>7.2664146458436357E-2</v>
      </c>
      <c r="C28" s="27">
        <f t="shared" si="5"/>
        <v>51.000000000000014</v>
      </c>
      <c r="D28" s="29">
        <f t="shared" si="6"/>
        <v>0.10972286115223891</v>
      </c>
      <c r="E28" s="27">
        <v>6</v>
      </c>
      <c r="F28" s="29">
        <f t="shared" si="0"/>
        <v>0.10313948948310457</v>
      </c>
      <c r="G28" s="27">
        <v>0</v>
      </c>
      <c r="H28" s="29">
        <f t="shared" si="7"/>
        <v>0.10313948948310457</v>
      </c>
      <c r="I28" s="27">
        <v>26</v>
      </c>
      <c r="J28" s="28">
        <f t="shared" si="8"/>
        <v>30.439999999999998</v>
      </c>
      <c r="K28" s="29">
        <f t="shared" si="9"/>
        <v>7.6323222217497377E-2</v>
      </c>
      <c r="L28" s="29">
        <f t="shared" si="1"/>
        <v>3.3456754944656384E-3</v>
      </c>
      <c r="M28" s="29">
        <f t="shared" si="2"/>
        <v>9.4848227430353607E-2</v>
      </c>
      <c r="N28" s="27">
        <v>102</v>
      </c>
      <c r="O28" s="27">
        <v>161.9</v>
      </c>
      <c r="P28" s="27">
        <f t="shared" si="3"/>
        <v>5.9756140814676145E-2</v>
      </c>
      <c r="Q28" s="29">
        <f t="shared" si="4"/>
        <v>5.8584451779094258E-4</v>
      </c>
      <c r="R28" s="24"/>
    </row>
    <row r="29" spans="1:18" x14ac:dyDescent="0.25">
      <c r="A29" s="25">
        <v>1994</v>
      </c>
      <c r="B29" s="79">
        <v>8.6088998395919838E-2</v>
      </c>
      <c r="C29" s="27">
        <f t="shared" si="5"/>
        <v>51</v>
      </c>
      <c r="D29" s="29">
        <f t="shared" si="6"/>
        <v>0.12999438757783896</v>
      </c>
      <c r="E29" s="27">
        <v>6</v>
      </c>
      <c r="F29" s="29">
        <f t="shared" si="0"/>
        <v>0.12219472432316862</v>
      </c>
      <c r="G29" s="27">
        <v>0</v>
      </c>
      <c r="H29" s="29">
        <f t="shared" si="7"/>
        <v>0.12219472432316862</v>
      </c>
      <c r="I29" s="27">
        <v>26</v>
      </c>
      <c r="J29" s="28">
        <f t="shared" si="8"/>
        <v>30.439999999999998</v>
      </c>
      <c r="K29" s="29">
        <f t="shared" si="9"/>
        <v>9.0424095999144777E-2</v>
      </c>
      <c r="L29" s="29">
        <f t="shared" si="1"/>
        <v>3.9637959890036064E-3</v>
      </c>
      <c r="M29" s="29">
        <f t="shared" si="2"/>
        <v>0.11237163439025774</v>
      </c>
      <c r="N29" s="27">
        <v>102</v>
      </c>
      <c r="O29" s="27">
        <v>161.9</v>
      </c>
      <c r="P29" s="27">
        <f t="shared" si="3"/>
        <v>7.0796211907389064E-2</v>
      </c>
      <c r="Q29" s="29">
        <f t="shared" si="4"/>
        <v>6.9408050889597118E-4</v>
      </c>
      <c r="R29" s="24"/>
    </row>
    <row r="30" spans="1:18" x14ac:dyDescent="0.25">
      <c r="A30" s="25">
        <v>1995</v>
      </c>
      <c r="B30" s="79">
        <v>4.7441829226205705E-2</v>
      </c>
      <c r="C30" s="27">
        <f t="shared" si="5"/>
        <v>51.000000000000014</v>
      </c>
      <c r="D30" s="29">
        <f t="shared" si="6"/>
        <v>7.163716213157062E-2</v>
      </c>
      <c r="E30" s="27">
        <v>6</v>
      </c>
      <c r="F30" s="29">
        <f t="shared" si="0"/>
        <v>6.7338932403676388E-2</v>
      </c>
      <c r="G30" s="27">
        <v>0</v>
      </c>
      <c r="H30" s="29">
        <f t="shared" si="7"/>
        <v>6.7338932403676388E-2</v>
      </c>
      <c r="I30" s="27">
        <v>26</v>
      </c>
      <c r="J30" s="28">
        <f t="shared" si="8"/>
        <v>30.439999999999998</v>
      </c>
      <c r="K30" s="29">
        <f t="shared" si="9"/>
        <v>4.9830809978720525E-2</v>
      </c>
      <c r="L30" s="29">
        <f t="shared" si="1"/>
        <v>2.1843642730398037E-3</v>
      </c>
      <c r="M30" s="29">
        <f t="shared" si="2"/>
        <v>6.1925634958541913E-2</v>
      </c>
      <c r="N30" s="27">
        <v>102</v>
      </c>
      <c r="O30" s="27">
        <v>161.9</v>
      </c>
      <c r="P30" s="27">
        <f t="shared" si="3"/>
        <v>3.9014297503219733E-2</v>
      </c>
      <c r="Q30" s="29">
        <f t="shared" si="4"/>
        <v>3.8249311277666406E-4</v>
      </c>
      <c r="R30" s="24"/>
    </row>
    <row r="31" spans="1:18" x14ac:dyDescent="0.25">
      <c r="A31" s="19">
        <v>1996</v>
      </c>
      <c r="B31" s="73">
        <v>4.6706905106668549E-2</v>
      </c>
      <c r="C31" s="21">
        <f t="shared" si="5"/>
        <v>51.000000000000014</v>
      </c>
      <c r="D31" s="23">
        <f t="shared" si="6"/>
        <v>7.0527426711069513E-2</v>
      </c>
      <c r="E31" s="21">
        <v>6</v>
      </c>
      <c r="F31" s="23">
        <f t="shared" si="0"/>
        <v>6.6295781108405338E-2</v>
      </c>
      <c r="G31" s="21">
        <v>0</v>
      </c>
      <c r="H31" s="23">
        <f t="shared" si="7"/>
        <v>6.6295781108405338E-2</v>
      </c>
      <c r="I31" s="21">
        <v>26</v>
      </c>
      <c r="J31" s="22">
        <f t="shared" si="8"/>
        <v>30.439999999999998</v>
      </c>
      <c r="K31" s="23">
        <f t="shared" si="9"/>
        <v>4.9058878020219951E-2</v>
      </c>
      <c r="L31" s="23">
        <f t="shared" si="1"/>
        <v>2.1505261597904637E-3</v>
      </c>
      <c r="M31" s="23">
        <f t="shared" si="2"/>
        <v>6.0966341366979745E-2</v>
      </c>
      <c r="N31" s="21">
        <v>102</v>
      </c>
      <c r="O31" s="21">
        <v>161.9</v>
      </c>
      <c r="P31" s="21">
        <f t="shared" si="3"/>
        <v>3.8409924764866793E-2</v>
      </c>
      <c r="Q31" s="23">
        <f t="shared" si="4"/>
        <v>3.7656788985163521E-4</v>
      </c>
      <c r="R31" s="24"/>
    </row>
    <row r="32" spans="1:18" x14ac:dyDescent="0.25">
      <c r="A32" s="19">
        <v>1997</v>
      </c>
      <c r="B32" s="73">
        <v>6.8018926496313886E-2</v>
      </c>
      <c r="C32" s="21">
        <f t="shared" si="5"/>
        <v>51.000000000000014</v>
      </c>
      <c r="D32" s="23">
        <f t="shared" si="6"/>
        <v>0.10270857900943398</v>
      </c>
      <c r="E32" s="21">
        <v>6</v>
      </c>
      <c r="F32" s="23">
        <f t="shared" si="0"/>
        <v>9.6546064268867943E-2</v>
      </c>
      <c r="G32" s="21">
        <v>0</v>
      </c>
      <c r="H32" s="23">
        <f t="shared" si="7"/>
        <v>9.6546064268867943E-2</v>
      </c>
      <c r="I32" s="21">
        <v>26</v>
      </c>
      <c r="J32" s="22">
        <f t="shared" si="8"/>
        <v>30.439999999999984</v>
      </c>
      <c r="K32" s="23">
        <f t="shared" si="9"/>
        <v>7.1444087558962283E-2</v>
      </c>
      <c r="L32" s="23">
        <f t="shared" si="1"/>
        <v>3.131795619023004E-3</v>
      </c>
      <c r="M32" s="23">
        <f t="shared" si="2"/>
        <v>8.8784839901492649E-2</v>
      </c>
      <c r="N32" s="21">
        <v>102</v>
      </c>
      <c r="O32" s="21">
        <v>161.9</v>
      </c>
      <c r="P32" s="21">
        <f t="shared" si="3"/>
        <v>5.5936094317184992E-2</v>
      </c>
      <c r="Q32" s="23">
        <f t="shared" si="4"/>
        <v>5.4839308154102935E-4</v>
      </c>
      <c r="R32" s="24"/>
    </row>
    <row r="33" spans="1:18" x14ac:dyDescent="0.25">
      <c r="A33" s="19">
        <v>1998</v>
      </c>
      <c r="B33" s="73">
        <v>5.7207029736239007E-2</v>
      </c>
      <c r="C33" s="21">
        <f t="shared" si="5"/>
        <v>51</v>
      </c>
      <c r="D33" s="23">
        <f t="shared" si="6"/>
        <v>8.6382614901720903E-2</v>
      </c>
      <c r="E33" s="21">
        <v>6</v>
      </c>
      <c r="F33" s="23">
        <f t="shared" si="0"/>
        <v>8.1199658007617651E-2</v>
      </c>
      <c r="G33" s="21">
        <v>0</v>
      </c>
      <c r="H33" s="23">
        <f t="shared" si="7"/>
        <v>8.1199658007617651E-2</v>
      </c>
      <c r="I33" s="21">
        <v>26</v>
      </c>
      <c r="J33" s="22">
        <f t="shared" si="8"/>
        <v>30.439999999999984</v>
      </c>
      <c r="K33" s="23">
        <f t="shared" si="9"/>
        <v>6.0087746925637064E-2</v>
      </c>
      <c r="L33" s="23">
        <f t="shared" si="1"/>
        <v>2.6339834268772414E-3</v>
      </c>
      <c r="M33" s="23">
        <f t="shared" si="2"/>
        <v>7.4672113160256348E-2</v>
      </c>
      <c r="N33" s="21">
        <v>102</v>
      </c>
      <c r="O33" s="21">
        <v>161.9</v>
      </c>
      <c r="P33" s="21">
        <f t="shared" si="3"/>
        <v>4.7044814961989791E-2</v>
      </c>
      <c r="Q33" s="23">
        <f t="shared" si="4"/>
        <v>4.6122367609793911E-4</v>
      </c>
      <c r="R33" s="24"/>
    </row>
    <row r="34" spans="1:18" x14ac:dyDescent="0.25">
      <c r="A34" s="19">
        <v>1999</v>
      </c>
      <c r="B34" s="73">
        <v>4.2753688109246367E-2</v>
      </c>
      <c r="C34" s="21">
        <f t="shared" si="5"/>
        <v>51</v>
      </c>
      <c r="D34" s="23">
        <f t="shared" si="6"/>
        <v>6.4558069044962016E-2</v>
      </c>
      <c r="E34" s="21">
        <v>6</v>
      </c>
      <c r="F34" s="23">
        <f t="shared" si="0"/>
        <v>6.0684584902264298E-2</v>
      </c>
      <c r="G34" s="21">
        <v>0</v>
      </c>
      <c r="H34" s="23">
        <f t="shared" si="7"/>
        <v>6.0684584902264298E-2</v>
      </c>
      <c r="I34" s="21">
        <v>26</v>
      </c>
      <c r="J34" s="22">
        <f t="shared" si="8"/>
        <v>30.439999999999998</v>
      </c>
      <c r="K34" s="23">
        <f t="shared" si="9"/>
        <v>4.4906592827675576E-2</v>
      </c>
      <c r="L34" s="23">
        <f t="shared" si="1"/>
        <v>1.9685081787474226E-3</v>
      </c>
      <c r="M34" s="23">
        <f t="shared" si="2"/>
        <v>5.5806222613400056E-2</v>
      </c>
      <c r="N34" s="21">
        <v>102</v>
      </c>
      <c r="O34" s="21">
        <v>161.9</v>
      </c>
      <c r="P34" s="21">
        <f t="shared" si="3"/>
        <v>3.5158954333334186E-2</v>
      </c>
      <c r="Q34" s="23">
        <f t="shared" si="4"/>
        <v>3.4469563071896263E-4</v>
      </c>
      <c r="R34" s="24"/>
    </row>
    <row r="35" spans="1:18" x14ac:dyDescent="0.25">
      <c r="A35" s="19">
        <v>2000</v>
      </c>
      <c r="B35" s="73">
        <v>4.2704759775857921E-2</v>
      </c>
      <c r="C35" s="21">
        <f t="shared" si="5"/>
        <v>51.000000000000014</v>
      </c>
      <c r="D35" s="23">
        <f t="shared" si="6"/>
        <v>6.4484187261545464E-2</v>
      </c>
      <c r="E35" s="21">
        <v>6</v>
      </c>
      <c r="F35" s="23">
        <f t="shared" si="0"/>
        <v>6.0615136025852737E-2</v>
      </c>
      <c r="G35" s="21">
        <v>0</v>
      </c>
      <c r="H35" s="23">
        <f t="shared" si="7"/>
        <v>6.0615136025852737E-2</v>
      </c>
      <c r="I35" s="21">
        <v>26</v>
      </c>
      <c r="J35" s="22">
        <f t="shared" si="8"/>
        <v>30.439999999999998</v>
      </c>
      <c r="K35" s="23">
        <f t="shared" si="9"/>
        <v>4.4855200659131025E-2</v>
      </c>
      <c r="L35" s="23">
        <f t="shared" si="1"/>
        <v>1.9662553713591683E-3</v>
      </c>
      <c r="M35" s="23">
        <f t="shared" si="2"/>
        <v>5.5742356650346742E-2</v>
      </c>
      <c r="N35" s="21">
        <v>102</v>
      </c>
      <c r="O35" s="21">
        <v>161.9</v>
      </c>
      <c r="P35" s="21">
        <f t="shared" si="3"/>
        <v>3.5118717593177071E-2</v>
      </c>
      <c r="Q35" s="23">
        <f t="shared" si="4"/>
        <v>3.4430115287428499E-4</v>
      </c>
      <c r="R35" s="24"/>
    </row>
    <row r="36" spans="1:18" x14ac:dyDescent="0.25">
      <c r="A36" s="25">
        <v>2001</v>
      </c>
      <c r="B36" s="79">
        <v>3.5492785149742669E-2</v>
      </c>
      <c r="C36" s="27">
        <f t="shared" si="5"/>
        <v>51.000000000000014</v>
      </c>
      <c r="D36" s="29">
        <f t="shared" si="6"/>
        <v>5.3594105576111432E-2</v>
      </c>
      <c r="E36" s="27">
        <v>6</v>
      </c>
      <c r="F36" s="29">
        <f t="shared" si="0"/>
        <v>5.0378459241544743E-2</v>
      </c>
      <c r="G36" s="27">
        <v>0</v>
      </c>
      <c r="H36" s="29">
        <f t="shared" si="7"/>
        <v>5.0378459241544743E-2</v>
      </c>
      <c r="I36" s="27">
        <v>26</v>
      </c>
      <c r="J36" s="28">
        <f t="shared" si="8"/>
        <v>30.440000000000012</v>
      </c>
      <c r="K36" s="29">
        <f t="shared" si="9"/>
        <v>3.7280059838743107E-2</v>
      </c>
      <c r="L36" s="29">
        <f t="shared" si="1"/>
        <v>1.6341944038901087E-3</v>
      </c>
      <c r="M36" s="29">
        <f t="shared" si="2"/>
        <v>4.6328594253082632E-2</v>
      </c>
      <c r="N36" s="27">
        <v>102</v>
      </c>
      <c r="O36" s="27">
        <v>161.9</v>
      </c>
      <c r="P36" s="27">
        <f t="shared" si="3"/>
        <v>2.9187872846290475E-2</v>
      </c>
      <c r="Q36" s="29">
        <f t="shared" si="4"/>
        <v>2.8615561614010271E-4</v>
      </c>
      <c r="R36" s="24"/>
    </row>
    <row r="37" spans="1:18" x14ac:dyDescent="0.25">
      <c r="A37" s="25">
        <v>2002</v>
      </c>
      <c r="B37" s="79">
        <v>2.7983405958165647E-2</v>
      </c>
      <c r="C37" s="27">
        <f t="shared" si="5"/>
        <v>51.000000000000014</v>
      </c>
      <c r="D37" s="29">
        <f t="shared" si="6"/>
        <v>4.2254942996830129E-2</v>
      </c>
      <c r="E37" s="27">
        <v>6</v>
      </c>
      <c r="F37" s="29">
        <f t="shared" si="0"/>
        <v>3.9719646417020318E-2</v>
      </c>
      <c r="G37" s="27">
        <v>0</v>
      </c>
      <c r="H37" s="29">
        <f t="shared" si="7"/>
        <v>3.9719646417020318E-2</v>
      </c>
      <c r="I37" s="27">
        <v>26</v>
      </c>
      <c r="J37" s="28">
        <f t="shared" si="8"/>
        <v>30.440000000000012</v>
      </c>
      <c r="K37" s="29">
        <f t="shared" si="9"/>
        <v>2.9392538348595034E-2</v>
      </c>
      <c r="L37" s="29">
        <f t="shared" si="1"/>
        <v>1.2884400371986865E-3</v>
      </c>
      <c r="M37" s="29">
        <f t="shared" si="2"/>
        <v>3.6526630834564158E-2</v>
      </c>
      <c r="N37" s="27">
        <v>102</v>
      </c>
      <c r="O37" s="27">
        <v>161.9</v>
      </c>
      <c r="P37" s="27">
        <f t="shared" si="3"/>
        <v>2.3012454262665499E-2</v>
      </c>
      <c r="Q37" s="29">
        <f t="shared" si="4"/>
        <v>2.25612296692799E-4</v>
      </c>
      <c r="R37" s="24"/>
    </row>
    <row r="38" spans="1:18" x14ac:dyDescent="0.25">
      <c r="A38" s="25">
        <v>2003</v>
      </c>
      <c r="B38" s="79">
        <v>2.6170694480002574E-2</v>
      </c>
      <c r="C38" s="27">
        <f t="shared" si="5"/>
        <v>50.999999999999993</v>
      </c>
      <c r="D38" s="29">
        <f t="shared" si="6"/>
        <v>3.9517748664803884E-2</v>
      </c>
      <c r="E38" s="27">
        <v>6</v>
      </c>
      <c r="F38" s="29">
        <f t="shared" si="0"/>
        <v>3.714668374491565E-2</v>
      </c>
      <c r="G38" s="27">
        <v>0</v>
      </c>
      <c r="H38" s="29">
        <f t="shared" si="7"/>
        <v>3.714668374491565E-2</v>
      </c>
      <c r="I38" s="27">
        <v>26</v>
      </c>
      <c r="J38" s="28">
        <f t="shared" si="8"/>
        <v>30.439999999999998</v>
      </c>
      <c r="K38" s="29">
        <f t="shared" si="9"/>
        <v>2.748854597123758E-2</v>
      </c>
      <c r="L38" s="29">
        <f t="shared" si="1"/>
        <v>1.2049773576432912E-3</v>
      </c>
      <c r="M38" s="29">
        <f t="shared" ref="M38:M43" si="10">+L38*28.3495</f>
        <v>3.4160505600508484E-2</v>
      </c>
      <c r="N38" s="27">
        <v>102</v>
      </c>
      <c r="O38" s="27">
        <v>161.9</v>
      </c>
      <c r="P38" s="27">
        <f t="shared" si="3"/>
        <v>2.1521751521012138E-2</v>
      </c>
      <c r="Q38" s="29">
        <f t="shared" si="4"/>
        <v>2.1099756393149155E-4</v>
      </c>
      <c r="R38" s="24"/>
    </row>
    <row r="39" spans="1:18" x14ac:dyDescent="0.25">
      <c r="A39" s="25">
        <v>2004</v>
      </c>
      <c r="B39" s="79">
        <v>2.7004332734449098E-2</v>
      </c>
      <c r="C39" s="27">
        <f t="shared" si="5"/>
        <v>51.000000000000014</v>
      </c>
      <c r="D39" s="29">
        <f t="shared" si="6"/>
        <v>4.0776542429018139E-2</v>
      </c>
      <c r="E39" s="27">
        <v>6</v>
      </c>
      <c r="F39" s="29">
        <f t="shared" si="0"/>
        <v>3.8329949883277051E-2</v>
      </c>
      <c r="G39" s="27">
        <v>0</v>
      </c>
      <c r="H39" s="29">
        <f t="shared" si="7"/>
        <v>3.8329949883277051E-2</v>
      </c>
      <c r="I39" s="27">
        <v>26</v>
      </c>
      <c r="J39" s="28">
        <f t="shared" si="8"/>
        <v>30.439999999999998</v>
      </c>
      <c r="K39" s="29">
        <f t="shared" si="9"/>
        <v>2.8364162913625018E-2</v>
      </c>
      <c r="L39" s="29">
        <f t="shared" si="1"/>
        <v>1.2433605660767131E-3</v>
      </c>
      <c r="M39" s="29">
        <f t="shared" si="10"/>
        <v>3.5248650367991775E-2</v>
      </c>
      <c r="N39" s="27">
        <v>102</v>
      </c>
      <c r="O39" s="27">
        <v>161.9</v>
      </c>
      <c r="P39" s="27">
        <f t="shared" si="3"/>
        <v>2.2207302887802108E-2</v>
      </c>
      <c r="Q39" s="29">
        <f t="shared" si="4"/>
        <v>2.1771865576276575E-4</v>
      </c>
      <c r="R39" s="24"/>
    </row>
    <row r="40" spans="1:18" x14ac:dyDescent="0.25">
      <c r="A40" s="25">
        <v>2005</v>
      </c>
      <c r="B40" s="79">
        <v>2.2527056846457144E-2</v>
      </c>
      <c r="C40" s="27">
        <f t="shared" si="5"/>
        <v>51.000000000000014</v>
      </c>
      <c r="D40" s="29">
        <f t="shared" si="6"/>
        <v>3.401585583815029E-2</v>
      </c>
      <c r="E40" s="27">
        <v>6</v>
      </c>
      <c r="F40" s="29">
        <f t="shared" si="0"/>
        <v>3.1974904487861271E-2</v>
      </c>
      <c r="G40" s="27">
        <v>0</v>
      </c>
      <c r="H40" s="29">
        <f t="shared" si="7"/>
        <v>3.1974904487861271E-2</v>
      </c>
      <c r="I40" s="27">
        <v>26</v>
      </c>
      <c r="J40" s="28">
        <f t="shared" si="8"/>
        <v>30.439999999999998</v>
      </c>
      <c r="K40" s="29">
        <f t="shared" si="9"/>
        <v>2.3661429321017342E-2</v>
      </c>
      <c r="L40" s="29">
        <f t="shared" si="1"/>
        <v>1.0372133400993904E-3</v>
      </c>
      <c r="M40" s="29">
        <f t="shared" si="10"/>
        <v>2.9404479585147667E-2</v>
      </c>
      <c r="N40" s="27">
        <v>102</v>
      </c>
      <c r="O40" s="27">
        <v>161.9</v>
      </c>
      <c r="P40" s="27">
        <f t="shared" si="3"/>
        <v>1.8525367002378394E-2</v>
      </c>
      <c r="Q40" s="29">
        <f t="shared" si="4"/>
        <v>1.8162124512135681E-4</v>
      </c>
      <c r="R40" s="24"/>
    </row>
    <row r="41" spans="1:18" x14ac:dyDescent="0.25">
      <c r="A41" s="19">
        <v>2006</v>
      </c>
      <c r="B41" s="73">
        <v>2.6409424155326044E-2</v>
      </c>
      <c r="C41" s="21">
        <f t="shared" si="5"/>
        <v>51.000000000000014</v>
      </c>
      <c r="D41" s="23">
        <f t="shared" si="6"/>
        <v>3.987823047454233E-2</v>
      </c>
      <c r="E41" s="21">
        <v>6</v>
      </c>
      <c r="F41" s="23">
        <f t="shared" si="0"/>
        <v>3.7485536646069788E-2</v>
      </c>
      <c r="G41" s="21">
        <v>0</v>
      </c>
      <c r="H41" s="23">
        <f t="shared" si="7"/>
        <v>3.7485536646069788E-2</v>
      </c>
      <c r="I41" s="21">
        <v>26</v>
      </c>
      <c r="J41" s="22">
        <f t="shared" si="8"/>
        <v>30.439999999999998</v>
      </c>
      <c r="K41" s="23">
        <f t="shared" si="9"/>
        <v>2.7739297118091644E-2</v>
      </c>
      <c r="L41" s="23">
        <f t="shared" si="1"/>
        <v>1.2159691887382639E-3</v>
      </c>
      <c r="M41" s="23">
        <f t="shared" si="10"/>
        <v>3.4472118516135408E-2</v>
      </c>
      <c r="N41" s="21">
        <v>102</v>
      </c>
      <c r="O41" s="21">
        <v>161.9</v>
      </c>
      <c r="P41" s="21">
        <f t="shared" si="3"/>
        <v>2.1718073432030954E-2</v>
      </c>
      <c r="Q41" s="23">
        <f t="shared" si="4"/>
        <v>2.1292228854932307E-4</v>
      </c>
      <c r="R41" s="24"/>
    </row>
    <row r="42" spans="1:18" x14ac:dyDescent="0.25">
      <c r="A42" s="19">
        <v>2007</v>
      </c>
      <c r="B42" s="73">
        <v>2.0406774416551594E-2</v>
      </c>
      <c r="C42" s="21">
        <f t="shared" si="5"/>
        <v>51</v>
      </c>
      <c r="D42" s="23">
        <f t="shared" si="6"/>
        <v>3.0814229368992908E-2</v>
      </c>
      <c r="E42" s="21">
        <v>6</v>
      </c>
      <c r="F42" s="23">
        <f t="shared" si="0"/>
        <v>2.8965375606853333E-2</v>
      </c>
      <c r="G42" s="21">
        <v>0</v>
      </c>
      <c r="H42" s="23">
        <f t="shared" si="7"/>
        <v>2.8965375606853333E-2</v>
      </c>
      <c r="I42" s="21">
        <v>26</v>
      </c>
      <c r="J42" s="22">
        <f t="shared" si="8"/>
        <v>30.439999999999984</v>
      </c>
      <c r="K42" s="23">
        <f t="shared" si="9"/>
        <v>2.1434377949071468E-2</v>
      </c>
      <c r="L42" s="23">
        <f t="shared" si="1"/>
        <v>9.395891703702561E-4</v>
      </c>
      <c r="M42" s="23">
        <f t="shared" si="10"/>
        <v>2.6636883185411575E-2</v>
      </c>
      <c r="N42" s="21">
        <v>102</v>
      </c>
      <c r="O42" s="21">
        <v>161.9</v>
      </c>
      <c r="P42" s="21">
        <f t="shared" si="3"/>
        <v>1.678172998710303E-2</v>
      </c>
      <c r="Q42" s="23">
        <f t="shared" si="4"/>
        <v>1.6452676457944147E-4</v>
      </c>
      <c r="R42" s="24"/>
    </row>
    <row r="43" spans="1:18" x14ac:dyDescent="0.25">
      <c r="A43" s="19">
        <v>2008</v>
      </c>
      <c r="B43" s="73">
        <v>1.7796140314258909E-2</v>
      </c>
      <c r="C43" s="21">
        <f t="shared" si="5"/>
        <v>50.999999999999993</v>
      </c>
      <c r="D43" s="23">
        <f t="shared" si="6"/>
        <v>2.6872171874530951E-2</v>
      </c>
      <c r="E43" s="21">
        <v>6</v>
      </c>
      <c r="F43" s="23">
        <f t="shared" si="0"/>
        <v>2.5259841562059095E-2</v>
      </c>
      <c r="G43" s="21">
        <v>0</v>
      </c>
      <c r="H43" s="23">
        <f t="shared" si="7"/>
        <v>2.5259841562059095E-2</v>
      </c>
      <c r="I43" s="21">
        <v>26</v>
      </c>
      <c r="J43" s="22">
        <f t="shared" si="8"/>
        <v>30.439999999999998</v>
      </c>
      <c r="K43" s="23">
        <f t="shared" si="9"/>
        <v>1.8692282755923731E-2</v>
      </c>
      <c r="L43" s="23">
        <f t="shared" si="1"/>
        <v>8.1938773724597172E-4</v>
      </c>
      <c r="M43" s="23">
        <f t="shared" si="10"/>
        <v>2.3229232657054674E-2</v>
      </c>
      <c r="N43" s="21">
        <v>102</v>
      </c>
      <c r="O43" s="21">
        <v>161.9</v>
      </c>
      <c r="P43" s="21">
        <f t="shared" si="3"/>
        <v>1.4634847010621226E-2</v>
      </c>
      <c r="Q43" s="23">
        <f t="shared" si="4"/>
        <v>1.4347889226099241E-4</v>
      </c>
      <c r="R43" s="24"/>
    </row>
    <row r="44" spans="1:18" x14ac:dyDescent="0.25">
      <c r="A44" s="19">
        <v>2009</v>
      </c>
      <c r="B44" s="73">
        <v>1.7781659700595732E-2</v>
      </c>
      <c r="C44" s="21">
        <f t="shared" si="5"/>
        <v>50.999999999999993</v>
      </c>
      <c r="D44" s="23">
        <f t="shared" si="6"/>
        <v>2.6850306147899555E-2</v>
      </c>
      <c r="E44" s="21">
        <v>6</v>
      </c>
      <c r="F44" s="23">
        <f t="shared" si="0"/>
        <v>2.5239287779025583E-2</v>
      </c>
      <c r="G44" s="21">
        <v>0</v>
      </c>
      <c r="H44" s="23">
        <f t="shared" si="7"/>
        <v>2.5239287779025583E-2</v>
      </c>
      <c r="I44" s="21">
        <v>26</v>
      </c>
      <c r="J44" s="22">
        <f t="shared" si="8"/>
        <v>30.439999999999998</v>
      </c>
      <c r="K44" s="23">
        <f t="shared" si="9"/>
        <v>1.867707295647893E-2</v>
      </c>
      <c r="L44" s="23">
        <f t="shared" si="1"/>
        <v>8.1872100631140518E-4</v>
      </c>
      <c r="M44" s="23">
        <f t="shared" ref="M44:M49" si="11">+L44*28.3495</f>
        <v>2.3210331168425181E-2</v>
      </c>
      <c r="N44" s="21">
        <v>102</v>
      </c>
      <c r="O44" s="21">
        <v>161.9</v>
      </c>
      <c r="P44" s="21">
        <f t="shared" si="3"/>
        <v>1.462293872254088E-2</v>
      </c>
      <c r="Q44" s="23">
        <f t="shared" si="4"/>
        <v>1.4336214433863608E-4</v>
      </c>
      <c r="R44" s="24"/>
    </row>
    <row r="45" spans="1:18" x14ac:dyDescent="0.25">
      <c r="A45" s="19">
        <v>2010</v>
      </c>
      <c r="B45" s="73">
        <v>1.2954689598616821E-2</v>
      </c>
      <c r="C45" s="21">
        <f t="shared" si="5"/>
        <v>51</v>
      </c>
      <c r="D45" s="23">
        <f t="shared" si="6"/>
        <v>1.95615812939114E-2</v>
      </c>
      <c r="E45" s="21">
        <v>6</v>
      </c>
      <c r="F45" s="23">
        <f t="shared" si="0"/>
        <v>1.8387886416276717E-2</v>
      </c>
      <c r="G45" s="21">
        <v>0</v>
      </c>
      <c r="H45" s="23">
        <f t="shared" si="7"/>
        <v>1.8387886416276717E-2</v>
      </c>
      <c r="I45" s="21">
        <v>26</v>
      </c>
      <c r="J45" s="22">
        <f t="shared" si="8"/>
        <v>30.439999999999984</v>
      </c>
      <c r="K45" s="23">
        <f t="shared" si="9"/>
        <v>1.3607035948044771E-2</v>
      </c>
      <c r="L45" s="23">
        <f t="shared" si="1"/>
        <v>5.964728086814146E-4</v>
      </c>
      <c r="M45" s="23">
        <f t="shared" si="11"/>
        <v>1.6909705889713762E-2</v>
      </c>
      <c r="N45" s="21">
        <v>102</v>
      </c>
      <c r="O45" s="21">
        <v>161.9</v>
      </c>
      <c r="P45" s="21">
        <f t="shared" si="3"/>
        <v>1.0653428046638689E-2</v>
      </c>
      <c r="Q45" s="23">
        <f t="shared" si="4"/>
        <v>1.0444537300626165E-4</v>
      </c>
      <c r="R45" s="24"/>
    </row>
    <row r="46" spans="1:18" x14ac:dyDescent="0.25">
      <c r="A46" s="31">
        <v>2011</v>
      </c>
      <c r="B46" s="82">
        <v>1.3243273395091328E-2</v>
      </c>
      <c r="C46" s="27">
        <f t="shared" si="5"/>
        <v>50.999999999999993</v>
      </c>
      <c r="D46" s="29">
        <f t="shared" si="6"/>
        <v>1.9997342826587904E-2</v>
      </c>
      <c r="E46" s="32">
        <v>6</v>
      </c>
      <c r="F46" s="35">
        <f t="shared" si="0"/>
        <v>1.8797502256992629E-2</v>
      </c>
      <c r="G46" s="32">
        <v>0</v>
      </c>
      <c r="H46" s="29">
        <f t="shared" si="7"/>
        <v>1.8797502256992629E-2</v>
      </c>
      <c r="I46" s="32">
        <v>26</v>
      </c>
      <c r="J46" s="28">
        <f t="shared" si="8"/>
        <v>30.439999999999984</v>
      </c>
      <c r="K46" s="29">
        <f t="shared" si="9"/>
        <v>1.3910151670174547E-2</v>
      </c>
      <c r="L46" s="35">
        <f t="shared" si="1"/>
        <v>6.0976007321313086E-4</v>
      </c>
      <c r="M46" s="35">
        <f t="shared" si="11"/>
        <v>1.7286393195555652E-2</v>
      </c>
      <c r="N46" s="32">
        <v>102</v>
      </c>
      <c r="O46" s="27">
        <v>161.9</v>
      </c>
      <c r="P46" s="32">
        <f t="shared" si="3"/>
        <v>1.0890748029318571E-2</v>
      </c>
      <c r="Q46" s="35">
        <f t="shared" si="4"/>
        <v>1.0677203950312324E-4</v>
      </c>
      <c r="R46" s="24"/>
    </row>
    <row r="47" spans="1:18" x14ac:dyDescent="0.25">
      <c r="A47" s="25">
        <v>2012</v>
      </c>
      <c r="B47" s="79">
        <v>8.0853864261711556E-3</v>
      </c>
      <c r="C47" s="27">
        <f t="shared" si="5"/>
        <v>51.000000000000014</v>
      </c>
      <c r="D47" s="29">
        <f t="shared" si="6"/>
        <v>1.2208933503518446E-2</v>
      </c>
      <c r="E47" s="27">
        <v>6</v>
      </c>
      <c r="F47" s="29">
        <f t="shared" ref="F47:F56" si="12">+(D47-D47*(E47)/100)</f>
        <v>1.1476397493307339E-2</v>
      </c>
      <c r="G47" s="27">
        <v>0</v>
      </c>
      <c r="H47" s="29">
        <f t="shared" si="7"/>
        <v>1.1476397493307339E-2</v>
      </c>
      <c r="I47" s="27">
        <v>26</v>
      </c>
      <c r="J47" s="28">
        <f t="shared" si="8"/>
        <v>30.439999999999998</v>
      </c>
      <c r="K47" s="29">
        <f t="shared" si="9"/>
        <v>8.4925341450474302E-3</v>
      </c>
      <c r="L47" s="29">
        <f t="shared" ref="L47:L56" si="13">+(K47/365)*16</f>
        <v>3.7227546937194212E-4</v>
      </c>
      <c r="M47" s="29">
        <f t="shared" si="11"/>
        <v>1.0553823418959872E-2</v>
      </c>
      <c r="N47" s="27">
        <v>102</v>
      </c>
      <c r="O47" s="27">
        <v>161.9</v>
      </c>
      <c r="P47" s="27">
        <f t="shared" ref="P47:P54" si="14">+Q47*N47</f>
        <v>6.6491043158363608E-3</v>
      </c>
      <c r="Q47" s="29">
        <f t="shared" ref="Q47:Q54" si="15">+M47/O47</f>
        <v>6.518729721408197E-5</v>
      </c>
      <c r="R47" s="24"/>
    </row>
    <row r="48" spans="1:18" x14ac:dyDescent="0.25">
      <c r="A48" s="25">
        <v>2013</v>
      </c>
      <c r="B48" s="79">
        <v>1.2459249798266717E-2</v>
      </c>
      <c r="C48" s="27">
        <f t="shared" si="5"/>
        <v>50.999999999999993</v>
      </c>
      <c r="D48" s="29">
        <f t="shared" si="6"/>
        <v>1.8813467195382742E-2</v>
      </c>
      <c r="E48" s="27">
        <v>6</v>
      </c>
      <c r="F48" s="29">
        <f t="shared" si="12"/>
        <v>1.7684659163659779E-2</v>
      </c>
      <c r="G48" s="27">
        <v>0</v>
      </c>
      <c r="H48" s="29">
        <f t="shared" si="7"/>
        <v>1.7684659163659779E-2</v>
      </c>
      <c r="I48" s="27">
        <v>26</v>
      </c>
      <c r="J48" s="28">
        <f t="shared" si="8"/>
        <v>30.439999999999984</v>
      </c>
      <c r="K48" s="29">
        <f t="shared" si="9"/>
        <v>1.3086647781108237E-2</v>
      </c>
      <c r="L48" s="29">
        <f t="shared" si="13"/>
        <v>5.7366127259652548E-4</v>
      </c>
      <c r="M48" s="29">
        <f t="shared" si="11"/>
        <v>1.6263010247475198E-2</v>
      </c>
      <c r="N48" s="27">
        <v>102</v>
      </c>
      <c r="O48" s="27">
        <v>161.9</v>
      </c>
      <c r="P48" s="27">
        <f t="shared" si="14"/>
        <v>1.0245997808786104E-2</v>
      </c>
      <c r="Q48" s="29">
        <f t="shared" si="15"/>
        <v>1.0045095890966768E-4</v>
      </c>
      <c r="R48" s="24"/>
    </row>
    <row r="49" spans="1:18" x14ac:dyDescent="0.25">
      <c r="A49" s="25">
        <v>2014</v>
      </c>
      <c r="B49" s="79">
        <v>8.1736376405993991E-3</v>
      </c>
      <c r="C49" s="27">
        <f t="shared" si="5"/>
        <v>51.000000000000014</v>
      </c>
      <c r="D49" s="29">
        <f t="shared" si="6"/>
        <v>1.2342192837305093E-2</v>
      </c>
      <c r="E49" s="27">
        <v>6</v>
      </c>
      <c r="F49" s="29">
        <f t="shared" si="12"/>
        <v>1.1601661267066788E-2</v>
      </c>
      <c r="G49" s="27">
        <v>0</v>
      </c>
      <c r="H49" s="29">
        <f t="shared" si="7"/>
        <v>1.1601661267066788E-2</v>
      </c>
      <c r="I49" s="27">
        <v>26</v>
      </c>
      <c r="J49" s="28">
        <f t="shared" si="8"/>
        <v>30.439999999999984</v>
      </c>
      <c r="K49" s="29">
        <f t="shared" si="9"/>
        <v>8.5852293376294242E-3</v>
      </c>
      <c r="L49" s="29">
        <f t="shared" si="13"/>
        <v>3.7633882027964601E-4</v>
      </c>
      <c r="M49" s="29">
        <f t="shared" si="11"/>
        <v>1.0669017385517824E-2</v>
      </c>
      <c r="N49" s="27">
        <v>102</v>
      </c>
      <c r="O49" s="27">
        <v>161.9</v>
      </c>
      <c r="P49" s="27">
        <f t="shared" si="14"/>
        <v>6.7216786493070908E-3</v>
      </c>
      <c r="Q49" s="29">
        <f t="shared" si="15"/>
        <v>6.5898810287324418E-5</v>
      </c>
      <c r="R49" s="24"/>
    </row>
    <row r="50" spans="1:18" x14ac:dyDescent="0.25">
      <c r="A50" s="31">
        <v>2015</v>
      </c>
      <c r="B50" s="82">
        <v>1.3220149223083814E-2</v>
      </c>
      <c r="C50" s="27">
        <f t="shared" si="5"/>
        <v>50.999999999999993</v>
      </c>
      <c r="D50" s="29">
        <f t="shared" si="6"/>
        <v>1.9962425326856558E-2</v>
      </c>
      <c r="E50" s="32">
        <v>6</v>
      </c>
      <c r="F50" s="35">
        <f t="shared" si="12"/>
        <v>1.8764679807245166E-2</v>
      </c>
      <c r="G50" s="32">
        <v>0</v>
      </c>
      <c r="H50" s="35">
        <f t="shared" si="7"/>
        <v>1.8764679807245166E-2</v>
      </c>
      <c r="I50" s="32">
        <v>26</v>
      </c>
      <c r="J50" s="28">
        <f t="shared" si="8"/>
        <v>30.439999999999984</v>
      </c>
      <c r="K50" s="35">
        <f t="shared" si="9"/>
        <v>1.3885863057361423E-2</v>
      </c>
      <c r="L50" s="35">
        <f t="shared" si="13"/>
        <v>6.0869536689803498E-4</v>
      </c>
      <c r="M50" s="35">
        <f>+L50*28.3495</f>
        <v>1.7256209303875843E-2</v>
      </c>
      <c r="N50" s="32">
        <v>102</v>
      </c>
      <c r="O50" s="32">
        <v>161.9</v>
      </c>
      <c r="P50" s="32">
        <f t="shared" si="14"/>
        <v>1.0871731618254082E-2</v>
      </c>
      <c r="Q50" s="35">
        <f t="shared" si="15"/>
        <v>1.0658560410053022E-4</v>
      </c>
      <c r="R50" s="24"/>
    </row>
    <row r="51" spans="1:18" x14ac:dyDescent="0.25">
      <c r="A51" s="36">
        <v>2016</v>
      </c>
      <c r="B51" s="85">
        <v>4.7938009022265434E-3</v>
      </c>
      <c r="C51" s="21">
        <f t="shared" si="5"/>
        <v>50.999999999999993</v>
      </c>
      <c r="D51" s="23">
        <f t="shared" si="6"/>
        <v>7.2386393623620803E-3</v>
      </c>
      <c r="E51" s="38">
        <v>6</v>
      </c>
      <c r="F51" s="40">
        <f t="shared" si="12"/>
        <v>6.8043210006203557E-3</v>
      </c>
      <c r="G51" s="38">
        <v>0</v>
      </c>
      <c r="H51" s="40">
        <f t="shared" si="7"/>
        <v>6.8043210006203557E-3</v>
      </c>
      <c r="I51" s="38">
        <v>26</v>
      </c>
      <c r="J51" s="22">
        <f t="shared" si="8"/>
        <v>30.439999999999998</v>
      </c>
      <c r="K51" s="40">
        <f t="shared" si="9"/>
        <v>5.0351975404590629E-3</v>
      </c>
      <c r="L51" s="40">
        <f t="shared" si="13"/>
        <v>2.2072098807491782E-4</v>
      </c>
      <c r="M51" s="40">
        <f>+L51*28.3495</f>
        <v>6.257329651429883E-3</v>
      </c>
      <c r="N51" s="38">
        <v>102</v>
      </c>
      <c r="O51" s="38">
        <v>161.9</v>
      </c>
      <c r="P51" s="38">
        <f t="shared" si="14"/>
        <v>3.9422336284487217E-3</v>
      </c>
      <c r="Q51" s="40">
        <f t="shared" si="15"/>
        <v>3.8649349298516877E-5</v>
      </c>
      <c r="R51" s="24"/>
    </row>
    <row r="52" spans="1:18" x14ac:dyDescent="0.25">
      <c r="A52" s="41">
        <v>2017</v>
      </c>
      <c r="B52" s="88">
        <v>4.9566844224180791E-3</v>
      </c>
      <c r="C52" s="21">
        <f t="shared" si="5"/>
        <v>51</v>
      </c>
      <c r="D52" s="23">
        <f t="shared" si="6"/>
        <v>7.4845934778512997E-3</v>
      </c>
      <c r="E52" s="43">
        <v>6</v>
      </c>
      <c r="F52" s="47">
        <f t="shared" si="12"/>
        <v>7.0355178691802215E-3</v>
      </c>
      <c r="G52" s="43">
        <v>0</v>
      </c>
      <c r="H52" s="47">
        <f>F52-(F52*G52/100)</f>
        <v>7.0355178691802215E-3</v>
      </c>
      <c r="I52" s="43">
        <v>26</v>
      </c>
      <c r="J52" s="22">
        <f t="shared" si="8"/>
        <v>30.439999999999998</v>
      </c>
      <c r="K52" s="47">
        <f>+H52-H52*I52/100</f>
        <v>5.2062832231933639E-3</v>
      </c>
      <c r="L52" s="47">
        <f t="shared" si="13"/>
        <v>2.2822063444135295E-4</v>
      </c>
      <c r="M52" s="47">
        <f>+L52*28.3495</f>
        <v>6.4699408760951352E-3</v>
      </c>
      <c r="N52" s="43">
        <v>102</v>
      </c>
      <c r="O52" s="43">
        <v>161.9</v>
      </c>
      <c r="P52" s="43">
        <f t="shared" si="14"/>
        <v>4.0761826396646305E-3</v>
      </c>
      <c r="Q52" s="47">
        <f t="shared" si="15"/>
        <v>3.9962574898672851E-5</v>
      </c>
      <c r="R52" s="24"/>
    </row>
    <row r="53" spans="1:18" x14ac:dyDescent="0.25">
      <c r="A53" s="41">
        <v>2018</v>
      </c>
      <c r="B53" s="88">
        <v>4.529339180536762E-3</v>
      </c>
      <c r="C53" s="21">
        <f t="shared" si="5"/>
        <v>50.999999999999993</v>
      </c>
      <c r="D53" s="46">
        <f t="shared" si="6"/>
        <v>6.8393021626105104E-3</v>
      </c>
      <c r="E53" s="43">
        <v>6</v>
      </c>
      <c r="F53" s="47">
        <f t="shared" si="12"/>
        <v>6.42894403285388E-3</v>
      </c>
      <c r="G53" s="43">
        <v>0</v>
      </c>
      <c r="H53" s="47">
        <f>F53-(F53*G53/100)</f>
        <v>6.42894403285388E-3</v>
      </c>
      <c r="I53" s="43">
        <v>26</v>
      </c>
      <c r="J53" s="98">
        <f t="shared" si="8"/>
        <v>30.439999999999998</v>
      </c>
      <c r="K53" s="47">
        <f>+H53-H53*I53/100</f>
        <v>4.7574185843118708E-3</v>
      </c>
      <c r="L53" s="47">
        <f t="shared" si="13"/>
        <v>2.0854437629860256E-4</v>
      </c>
      <c r="M53" s="47">
        <f>+L53*28.3495</f>
        <v>5.912128795877233E-3</v>
      </c>
      <c r="N53" s="43">
        <v>102</v>
      </c>
      <c r="O53" s="43">
        <v>161.9</v>
      </c>
      <c r="P53" s="43">
        <f t="shared" si="14"/>
        <v>3.7247506928936237E-3</v>
      </c>
      <c r="Q53" s="47">
        <f t="shared" si="15"/>
        <v>3.6517163655819842E-5</v>
      </c>
      <c r="R53" s="24"/>
    </row>
    <row r="54" spans="1:18" ht="13.2" customHeight="1" x14ac:dyDescent="0.25">
      <c r="A54" s="41">
        <v>2019</v>
      </c>
      <c r="B54" s="88">
        <v>4.0290466625638767E-3</v>
      </c>
      <c r="C54" s="21">
        <f t="shared" si="5"/>
        <v>50.999999999999993</v>
      </c>
      <c r="D54" s="23">
        <f t="shared" si="6"/>
        <v>6.0838604604714535E-3</v>
      </c>
      <c r="E54" s="43">
        <v>6</v>
      </c>
      <c r="F54" s="47">
        <f t="shared" si="12"/>
        <v>5.7188288328431664E-3</v>
      </c>
      <c r="G54" s="43">
        <v>0</v>
      </c>
      <c r="H54" s="47">
        <f>F54-(F54*G54/100)</f>
        <v>5.7188288328431664E-3</v>
      </c>
      <c r="I54" s="43">
        <v>26</v>
      </c>
      <c r="J54" s="22">
        <f t="shared" si="8"/>
        <v>30.439999999999998</v>
      </c>
      <c r="K54" s="47">
        <f>+H54-H54*I54/100</f>
        <v>4.2319333363039432E-3</v>
      </c>
      <c r="L54" s="47">
        <f t="shared" si="13"/>
        <v>1.8550940652291257E-4</v>
      </c>
      <c r="M54" s="47">
        <f>+L54*28.3495</f>
        <v>5.25909892022131E-3</v>
      </c>
      <c r="N54" s="43">
        <v>102</v>
      </c>
      <c r="O54" s="43">
        <v>161.9</v>
      </c>
      <c r="P54" s="43">
        <f t="shared" si="14"/>
        <v>3.3133297706150313E-3</v>
      </c>
      <c r="Q54" s="47">
        <f t="shared" si="15"/>
        <v>3.248362520210815E-5</v>
      </c>
    </row>
    <row r="55" spans="1:18" ht="13.2" customHeight="1" x14ac:dyDescent="0.25">
      <c r="A55" s="41">
        <v>2020</v>
      </c>
      <c r="B55" s="88">
        <v>8.3867762952724665E-3</v>
      </c>
      <c r="C55" s="21">
        <f t="shared" si="5"/>
        <v>50.999999999999993</v>
      </c>
      <c r="D55" s="46">
        <f t="shared" si="6"/>
        <v>1.2664032205861424E-2</v>
      </c>
      <c r="E55" s="43">
        <v>6</v>
      </c>
      <c r="F55" s="47">
        <f t="shared" si="12"/>
        <v>1.1904190273509738E-2</v>
      </c>
      <c r="G55" s="43">
        <v>0</v>
      </c>
      <c r="H55" s="47">
        <f t="shared" ref="H55:H56" si="16">F55-(F55*G55/100)</f>
        <v>1.1904190273509738E-2</v>
      </c>
      <c r="I55" s="43">
        <v>26</v>
      </c>
      <c r="J55" s="98">
        <f t="shared" si="8"/>
        <v>30.439999999999998</v>
      </c>
      <c r="K55" s="47">
        <f t="shared" ref="K55:K56" si="17">+H55-H55*I55/100</f>
        <v>8.8091008023972062E-3</v>
      </c>
      <c r="L55" s="47">
        <f t="shared" si="13"/>
        <v>3.8615236394069948E-4</v>
      </c>
      <c r="M55" s="47">
        <f t="shared" ref="M55:M56" si="18">+L55*28.3495</f>
        <v>1.094722644153686E-2</v>
      </c>
      <c r="N55" s="43">
        <v>102</v>
      </c>
      <c r="O55" s="43">
        <v>161.9</v>
      </c>
      <c r="P55" s="43">
        <f t="shared" ref="P55:P56" si="19">+Q55*N55</f>
        <v>6.8969555098008627E-3</v>
      </c>
      <c r="Q55" s="47">
        <f t="shared" ref="Q55:Q56" si="20">+M55/O55</f>
        <v>6.7617210880400612E-5</v>
      </c>
    </row>
    <row r="56" spans="1:18" ht="13.8" customHeight="1" thickBot="1" x14ac:dyDescent="0.3">
      <c r="A56" s="132">
        <v>2021</v>
      </c>
      <c r="B56" s="159">
        <v>9.0007026438252025E-3</v>
      </c>
      <c r="C56" s="134">
        <f t="shared" si="5"/>
        <v>50.999999999999993</v>
      </c>
      <c r="D56" s="136">
        <f t="shared" si="6"/>
        <v>1.3591060992176055E-2</v>
      </c>
      <c r="E56" s="134">
        <v>6</v>
      </c>
      <c r="F56" s="136">
        <f t="shared" si="12"/>
        <v>1.2775597332645492E-2</v>
      </c>
      <c r="G56" s="134">
        <v>0</v>
      </c>
      <c r="H56" s="136">
        <f t="shared" si="16"/>
        <v>1.2775597332645492E-2</v>
      </c>
      <c r="I56" s="134">
        <v>26</v>
      </c>
      <c r="J56" s="135">
        <f t="shared" si="8"/>
        <v>30.439999999999998</v>
      </c>
      <c r="K56" s="136">
        <f t="shared" si="17"/>
        <v>9.4539420261576645E-3</v>
      </c>
      <c r="L56" s="136">
        <f t="shared" si="13"/>
        <v>4.1441937648910309E-4</v>
      </c>
      <c r="M56" s="136">
        <f t="shared" si="18"/>
        <v>1.1748582113777828E-2</v>
      </c>
      <c r="N56" s="134">
        <v>102</v>
      </c>
      <c r="O56" s="134">
        <v>161.9</v>
      </c>
      <c r="P56" s="134">
        <f t="shared" si="19"/>
        <v>7.4018244323986321E-3</v>
      </c>
      <c r="Q56" s="136">
        <f t="shared" si="20"/>
        <v>7.2566906199986587E-5</v>
      </c>
    </row>
    <row r="57" spans="1:18" ht="15" customHeight="1" thickTop="1" x14ac:dyDescent="0.25">
      <c r="A57" s="9" t="s">
        <v>195</v>
      </c>
      <c r="D57" s="9"/>
    </row>
    <row r="58" spans="1:18" x14ac:dyDescent="0.25">
      <c r="A58" s="9"/>
      <c r="D58" s="9"/>
    </row>
    <row r="59" spans="1:18" ht="15" customHeight="1" x14ac:dyDescent="0.25">
      <c r="A59" s="9" t="s">
        <v>97</v>
      </c>
      <c r="D59" s="9"/>
    </row>
    <row r="60" spans="1:18" ht="15" customHeight="1" x14ac:dyDescent="0.25">
      <c r="A60" s="9" t="s">
        <v>104</v>
      </c>
      <c r="D60" s="9"/>
    </row>
    <row r="61" spans="1:18" ht="15" customHeight="1" x14ac:dyDescent="0.25">
      <c r="A61" s="9" t="s">
        <v>142</v>
      </c>
      <c r="D61" s="9"/>
    </row>
    <row r="62" spans="1:18" ht="15" customHeight="1" x14ac:dyDescent="0.25">
      <c r="A62" s="131" t="s">
        <v>198</v>
      </c>
      <c r="D62" s="9"/>
    </row>
    <row r="63" spans="1:18" ht="15" customHeight="1" x14ac:dyDescent="0.25">
      <c r="A63" s="9" t="s">
        <v>143</v>
      </c>
      <c r="D63" s="9"/>
    </row>
    <row r="64" spans="1:18" ht="15" customHeight="1" x14ac:dyDescent="0.25">
      <c r="A64" s="9" t="s">
        <v>144</v>
      </c>
      <c r="D64" s="9"/>
    </row>
    <row r="65" spans="1:4" ht="13.2" customHeight="1" x14ac:dyDescent="0.25">
      <c r="A65" s="9"/>
      <c r="D65" s="9"/>
    </row>
    <row r="66" spans="1:4" ht="15" customHeight="1" x14ac:dyDescent="0.25">
      <c r="A66" s="9" t="s">
        <v>192</v>
      </c>
      <c r="D66" s="9"/>
    </row>
    <row r="67" spans="1:4" x14ac:dyDescent="0.25">
      <c r="A67" s="9"/>
      <c r="D67" s="9"/>
    </row>
    <row r="68" spans="1:4" x14ac:dyDescent="0.25">
      <c r="A68" s="9"/>
      <c r="D68" s="9"/>
    </row>
    <row r="69" spans="1:4" x14ac:dyDescent="0.25">
      <c r="A69" s="9"/>
      <c r="D69" s="9"/>
    </row>
    <row r="70" spans="1:4" x14ac:dyDescent="0.25">
      <c r="A70" s="9"/>
      <c r="D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3" width="10.88671875" style="9" customWidth="1"/>
    <col min="4" max="4" width="10.88671875" style="65" customWidth="1"/>
    <col min="5"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152</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24" t="s">
        <v>201</v>
      </c>
      <c r="D2" s="123" t="s">
        <v>3</v>
      </c>
      <c r="E2" s="123" t="s">
        <v>8</v>
      </c>
      <c r="F2" s="165" t="s">
        <v>5</v>
      </c>
      <c r="G2" s="174" t="s">
        <v>9</v>
      </c>
      <c r="H2" s="175"/>
      <c r="I2" s="175"/>
      <c r="J2" s="10" t="s">
        <v>6</v>
      </c>
      <c r="K2" s="12" t="s">
        <v>71</v>
      </c>
      <c r="L2" s="13"/>
      <c r="M2" s="13"/>
      <c r="N2" s="165" t="s">
        <v>138</v>
      </c>
      <c r="O2" s="165" t="s">
        <v>139</v>
      </c>
      <c r="P2" s="166" t="s">
        <v>140</v>
      </c>
      <c r="Q2" s="166" t="s">
        <v>141</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s="99" customFormat="1"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02"/>
      <c r="T4" s="102"/>
      <c r="U4" s="102"/>
      <c r="V4" s="102"/>
    </row>
    <row r="5" spans="1:22" x14ac:dyDescent="0.25">
      <c r="A5" s="19">
        <v>1970</v>
      </c>
      <c r="B5" s="70">
        <v>0.96168112597587729</v>
      </c>
      <c r="C5" s="21">
        <f>(D5-B5)/B5*100</f>
        <v>6</v>
      </c>
      <c r="D5" s="20">
        <f>B5*1.06</f>
        <v>1.0193819935344299</v>
      </c>
      <c r="E5" s="21">
        <v>6</v>
      </c>
      <c r="F5" s="21">
        <f t="shared" ref="F5:F46" si="0">+(D5-D5*(E5)/100)</f>
        <v>0.95821907392236416</v>
      </c>
      <c r="G5" s="21">
        <v>0</v>
      </c>
      <c r="H5" s="20">
        <f>F5-(F5*G5/100)</f>
        <v>0.95821907392236416</v>
      </c>
      <c r="I5" s="21">
        <v>25</v>
      </c>
      <c r="J5" s="22">
        <f>100-(K5/D5*100)</f>
        <v>29.5</v>
      </c>
      <c r="K5" s="20">
        <f>+H5-H5*I5/100</f>
        <v>0.71866430544177318</v>
      </c>
      <c r="L5" s="20">
        <f t="shared" ref="L5:L46" si="1">+(K5/365)*16</f>
        <v>3.1503092841283206E-2</v>
      </c>
      <c r="M5" s="20">
        <f t="shared" ref="M5:M37" si="2">+L5*28.3495</f>
        <v>0.89309693050395822</v>
      </c>
      <c r="N5" s="21">
        <v>155</v>
      </c>
      <c r="O5" s="21">
        <v>87.4</v>
      </c>
      <c r="P5" s="21">
        <f t="shared" ref="P5:P46" si="3">+Q5*N5</f>
        <v>1.5838675540974085</v>
      </c>
      <c r="Q5" s="23">
        <f t="shared" ref="Q5:Q46" si="4">+M5/O5</f>
        <v>1.0218500349015539E-2</v>
      </c>
      <c r="R5" s="24"/>
    </row>
    <row r="6" spans="1:22" x14ac:dyDescent="0.25">
      <c r="A6" s="25">
        <v>1971</v>
      </c>
      <c r="B6" s="76">
        <v>1.0102627341081696</v>
      </c>
      <c r="C6" s="27">
        <f t="shared" ref="C6:C56" si="5">(D6-B6)/B6*100</f>
        <v>5.9999999999999982</v>
      </c>
      <c r="D6" s="26">
        <f t="shared" ref="D6:D56" si="6">B6*1.06</f>
        <v>1.0708784981546597</v>
      </c>
      <c r="E6" s="27">
        <v>6</v>
      </c>
      <c r="F6" s="27">
        <f t="shared" si="0"/>
        <v>1.0066257882653802</v>
      </c>
      <c r="G6" s="27">
        <v>0</v>
      </c>
      <c r="H6" s="26">
        <f t="shared" ref="H6:H51" si="7">F6-(F6*G6/100)</f>
        <v>1.0066257882653802</v>
      </c>
      <c r="I6" s="27">
        <v>25</v>
      </c>
      <c r="J6" s="28">
        <f t="shared" ref="J6:J56" si="8">100-(K6/D6*100)</f>
        <v>29.5</v>
      </c>
      <c r="K6" s="26">
        <f t="shared" ref="K6:K51" si="9">+H6-H6*I6/100</f>
        <v>0.75496934119903514</v>
      </c>
      <c r="L6" s="26">
        <f t="shared" si="1"/>
        <v>3.309454646351935E-2</v>
      </c>
      <c r="M6" s="26">
        <f t="shared" si="2"/>
        <v>0.93821384496754179</v>
      </c>
      <c r="N6" s="27">
        <v>155</v>
      </c>
      <c r="O6" s="27">
        <v>87.4</v>
      </c>
      <c r="P6" s="27">
        <f t="shared" si="3"/>
        <v>1.6638803886724138</v>
      </c>
      <c r="Q6" s="29">
        <f t="shared" si="4"/>
        <v>1.0734712184983316E-2</v>
      </c>
      <c r="R6" s="24"/>
    </row>
    <row r="7" spans="1:22" x14ac:dyDescent="0.25">
      <c r="A7" s="25">
        <v>1972</v>
      </c>
      <c r="B7" s="76">
        <v>0.81778436701548252</v>
      </c>
      <c r="C7" s="27">
        <f t="shared" si="5"/>
        <v>6.0000000000000098</v>
      </c>
      <c r="D7" s="26">
        <f t="shared" si="6"/>
        <v>0.86685142903641155</v>
      </c>
      <c r="E7" s="27">
        <v>6</v>
      </c>
      <c r="F7" s="27">
        <f t="shared" si="0"/>
        <v>0.81484034329422683</v>
      </c>
      <c r="G7" s="27">
        <v>0</v>
      </c>
      <c r="H7" s="26">
        <f t="shared" si="7"/>
        <v>0.81484034329422683</v>
      </c>
      <c r="I7" s="27">
        <v>25</v>
      </c>
      <c r="J7" s="28">
        <f t="shared" si="8"/>
        <v>29.5</v>
      </c>
      <c r="K7" s="26">
        <f t="shared" si="9"/>
        <v>0.61113025747067007</v>
      </c>
      <c r="L7" s="26">
        <f t="shared" si="1"/>
        <v>2.6789271560358138E-2</v>
      </c>
      <c r="M7" s="26">
        <f t="shared" si="2"/>
        <v>0.75946245410037305</v>
      </c>
      <c r="N7" s="27">
        <v>155</v>
      </c>
      <c r="O7" s="27">
        <v>87.4</v>
      </c>
      <c r="P7" s="27">
        <f t="shared" si="3"/>
        <v>1.3468727732901351</v>
      </c>
      <c r="Q7" s="29">
        <f t="shared" si="4"/>
        <v>8.6895017631621625E-3</v>
      </c>
      <c r="R7" s="24"/>
    </row>
    <row r="8" spans="1:22" x14ac:dyDescent="0.25">
      <c r="A8" s="25">
        <v>1973</v>
      </c>
      <c r="B8" s="76">
        <v>0.91037501101079799</v>
      </c>
      <c r="C8" s="27">
        <f t="shared" si="5"/>
        <v>6.0000000000000009</v>
      </c>
      <c r="D8" s="26">
        <f t="shared" si="6"/>
        <v>0.96499751167144587</v>
      </c>
      <c r="E8" s="27">
        <v>6</v>
      </c>
      <c r="F8" s="27">
        <f t="shared" si="0"/>
        <v>0.90709766097115918</v>
      </c>
      <c r="G8" s="27">
        <v>0</v>
      </c>
      <c r="H8" s="26">
        <f t="shared" si="7"/>
        <v>0.90709766097115918</v>
      </c>
      <c r="I8" s="27">
        <v>25</v>
      </c>
      <c r="J8" s="28">
        <f t="shared" si="8"/>
        <v>29.5</v>
      </c>
      <c r="K8" s="26">
        <f t="shared" si="9"/>
        <v>0.68032324572836944</v>
      </c>
      <c r="L8" s="26">
        <f t="shared" si="1"/>
        <v>2.9822388853846332E-2</v>
      </c>
      <c r="M8" s="26">
        <f t="shared" si="2"/>
        <v>0.84544981281211662</v>
      </c>
      <c r="N8" s="27">
        <v>155</v>
      </c>
      <c r="O8" s="27">
        <v>87.4</v>
      </c>
      <c r="P8" s="27">
        <f t="shared" si="3"/>
        <v>1.4993675170008933</v>
      </c>
      <c r="Q8" s="29">
        <f t="shared" si="4"/>
        <v>9.673338819360602E-3</v>
      </c>
      <c r="R8" s="24"/>
    </row>
    <row r="9" spans="1:22" x14ac:dyDescent="0.25">
      <c r="A9" s="25">
        <v>1974</v>
      </c>
      <c r="B9" s="76">
        <v>0.78951593723428048</v>
      </c>
      <c r="C9" s="27">
        <f t="shared" si="5"/>
        <v>6.0000000000000027</v>
      </c>
      <c r="D9" s="26">
        <f t="shared" si="6"/>
        <v>0.83688689346833733</v>
      </c>
      <c r="E9" s="27">
        <v>6</v>
      </c>
      <c r="F9" s="27">
        <f t="shared" si="0"/>
        <v>0.78667367986023706</v>
      </c>
      <c r="G9" s="27">
        <v>0</v>
      </c>
      <c r="H9" s="26">
        <f t="shared" si="7"/>
        <v>0.78667367986023706</v>
      </c>
      <c r="I9" s="27">
        <v>25</v>
      </c>
      <c r="J9" s="28">
        <f t="shared" si="8"/>
        <v>29.5</v>
      </c>
      <c r="K9" s="26">
        <f t="shared" si="9"/>
        <v>0.59000525989517782</v>
      </c>
      <c r="L9" s="26">
        <f t="shared" si="1"/>
        <v>2.586324426937766E-2</v>
      </c>
      <c r="M9" s="26">
        <f t="shared" si="2"/>
        <v>0.73321004341472196</v>
      </c>
      <c r="N9" s="27">
        <v>155</v>
      </c>
      <c r="O9" s="27">
        <v>87.4</v>
      </c>
      <c r="P9" s="27">
        <f t="shared" si="3"/>
        <v>1.3003152943853762</v>
      </c>
      <c r="Q9" s="29">
        <f t="shared" si="4"/>
        <v>8.3891309315185566E-3</v>
      </c>
      <c r="R9" s="24"/>
    </row>
    <row r="10" spans="1:22" x14ac:dyDescent="0.25">
      <c r="A10" s="25">
        <v>1975</v>
      </c>
      <c r="B10" s="76">
        <v>0.96729595448052086</v>
      </c>
      <c r="C10" s="27">
        <f t="shared" si="5"/>
        <v>6.0000000000000071</v>
      </c>
      <c r="D10" s="26">
        <f t="shared" si="6"/>
        <v>1.0253337117493522</v>
      </c>
      <c r="E10" s="27">
        <v>6</v>
      </c>
      <c r="F10" s="27">
        <f t="shared" si="0"/>
        <v>0.96381368904439102</v>
      </c>
      <c r="G10" s="27">
        <v>0</v>
      </c>
      <c r="H10" s="26">
        <f t="shared" si="7"/>
        <v>0.96381368904439102</v>
      </c>
      <c r="I10" s="27">
        <v>25</v>
      </c>
      <c r="J10" s="28">
        <f t="shared" si="8"/>
        <v>29.5</v>
      </c>
      <c r="K10" s="26">
        <f t="shared" si="9"/>
        <v>0.72286026678329329</v>
      </c>
      <c r="L10" s="26">
        <f t="shared" si="1"/>
        <v>3.1687025393240253E-2</v>
      </c>
      <c r="M10" s="26">
        <f t="shared" si="2"/>
        <v>0.89831132638566458</v>
      </c>
      <c r="N10" s="27">
        <v>155</v>
      </c>
      <c r="O10" s="27">
        <v>87.4</v>
      </c>
      <c r="P10" s="27">
        <f t="shared" si="3"/>
        <v>1.5931150525146223</v>
      </c>
      <c r="Q10" s="29">
        <f t="shared" si="4"/>
        <v>1.0278161629126596E-2</v>
      </c>
      <c r="R10" s="24"/>
    </row>
    <row r="11" spans="1:22" x14ac:dyDescent="0.25">
      <c r="A11" s="19">
        <v>1976</v>
      </c>
      <c r="B11" s="70">
        <v>1.0441650838016745</v>
      </c>
      <c r="C11" s="21">
        <f t="shared" si="5"/>
        <v>5.9999999999999947</v>
      </c>
      <c r="D11" s="20">
        <f t="shared" si="6"/>
        <v>1.1068149888297749</v>
      </c>
      <c r="E11" s="21">
        <v>6</v>
      </c>
      <c r="F11" s="21">
        <f t="shared" si="0"/>
        <v>1.0404060894999885</v>
      </c>
      <c r="G11" s="21">
        <v>0</v>
      </c>
      <c r="H11" s="20">
        <f t="shared" si="7"/>
        <v>1.0404060894999885</v>
      </c>
      <c r="I11" s="21">
        <v>25</v>
      </c>
      <c r="J11" s="22">
        <f t="shared" si="8"/>
        <v>29.5</v>
      </c>
      <c r="K11" s="20">
        <f t="shared" si="9"/>
        <v>0.7803045671249913</v>
      </c>
      <c r="L11" s="20">
        <f t="shared" si="1"/>
        <v>3.4205131709588658E-2</v>
      </c>
      <c r="M11" s="20">
        <f t="shared" si="2"/>
        <v>0.96969838140098363</v>
      </c>
      <c r="N11" s="21">
        <v>155</v>
      </c>
      <c r="O11" s="21">
        <v>87.4</v>
      </c>
      <c r="P11" s="21">
        <f t="shared" si="3"/>
        <v>1.7197168091207373</v>
      </c>
      <c r="Q11" s="23">
        <f t="shared" si="4"/>
        <v>1.109494715561766E-2</v>
      </c>
      <c r="R11" s="24"/>
    </row>
    <row r="12" spans="1:22" x14ac:dyDescent="0.25">
      <c r="A12" s="19">
        <v>1977</v>
      </c>
      <c r="B12" s="70">
        <v>1.1281896153286273</v>
      </c>
      <c r="C12" s="21">
        <f t="shared" si="5"/>
        <v>5.9999999999999973</v>
      </c>
      <c r="D12" s="20">
        <f t="shared" si="6"/>
        <v>1.1958809922483449</v>
      </c>
      <c r="E12" s="21">
        <v>6</v>
      </c>
      <c r="F12" s="21">
        <f t="shared" si="0"/>
        <v>1.1241281327134443</v>
      </c>
      <c r="G12" s="21">
        <v>0</v>
      </c>
      <c r="H12" s="20">
        <f t="shared" si="7"/>
        <v>1.1241281327134443</v>
      </c>
      <c r="I12" s="21">
        <v>25</v>
      </c>
      <c r="J12" s="22">
        <f t="shared" si="8"/>
        <v>29.5</v>
      </c>
      <c r="K12" s="20">
        <f t="shared" si="9"/>
        <v>0.84309609953508313</v>
      </c>
      <c r="L12" s="20">
        <f t="shared" si="1"/>
        <v>3.6957637239894058E-2</v>
      </c>
      <c r="M12" s="20">
        <f t="shared" si="2"/>
        <v>1.0477305369323766</v>
      </c>
      <c r="N12" s="21">
        <v>155</v>
      </c>
      <c r="O12" s="21">
        <v>87.4</v>
      </c>
      <c r="P12" s="21">
        <f t="shared" si="3"/>
        <v>1.8581033549716059</v>
      </c>
      <c r="Q12" s="23">
        <f t="shared" si="4"/>
        <v>1.1987763580461974E-2</v>
      </c>
      <c r="R12" s="24"/>
    </row>
    <row r="13" spans="1:22" x14ac:dyDescent="0.25">
      <c r="A13" s="19">
        <v>1978</v>
      </c>
      <c r="B13" s="70">
        <v>1.7922044974046885</v>
      </c>
      <c r="C13" s="21">
        <f t="shared" si="5"/>
        <v>6.0000000000000009</v>
      </c>
      <c r="D13" s="20">
        <f t="shared" si="6"/>
        <v>1.8997367672489698</v>
      </c>
      <c r="E13" s="21">
        <v>6</v>
      </c>
      <c r="F13" s="21">
        <f t="shared" si="0"/>
        <v>1.7857525612140317</v>
      </c>
      <c r="G13" s="21">
        <v>0</v>
      </c>
      <c r="H13" s="20">
        <f t="shared" si="7"/>
        <v>1.7857525612140317</v>
      </c>
      <c r="I13" s="21">
        <v>25</v>
      </c>
      <c r="J13" s="22">
        <f t="shared" si="8"/>
        <v>29.5</v>
      </c>
      <c r="K13" s="20">
        <f t="shared" si="9"/>
        <v>1.3393144209105239</v>
      </c>
      <c r="L13" s="20">
        <f t="shared" si="1"/>
        <v>5.8709673245392828E-2</v>
      </c>
      <c r="M13" s="20">
        <f t="shared" si="2"/>
        <v>1.664389881670264</v>
      </c>
      <c r="N13" s="21">
        <v>155</v>
      </c>
      <c r="O13" s="21">
        <v>87.4</v>
      </c>
      <c r="P13" s="21">
        <f t="shared" si="3"/>
        <v>2.9517211860285002</v>
      </c>
      <c r="Q13" s="23">
        <f t="shared" si="4"/>
        <v>1.9043362490506453E-2</v>
      </c>
      <c r="R13" s="24"/>
    </row>
    <row r="14" spans="1:22" x14ac:dyDescent="0.25">
      <c r="A14" s="19">
        <v>1979</v>
      </c>
      <c r="B14" s="70">
        <v>0.88323109151446966</v>
      </c>
      <c r="C14" s="21">
        <f t="shared" si="5"/>
        <v>6.0000000000000098</v>
      </c>
      <c r="D14" s="20">
        <f t="shared" si="6"/>
        <v>0.93622495700533792</v>
      </c>
      <c r="E14" s="21">
        <v>6</v>
      </c>
      <c r="F14" s="21">
        <f t="shared" si="0"/>
        <v>0.88005145958501763</v>
      </c>
      <c r="G14" s="21">
        <v>0</v>
      </c>
      <c r="H14" s="20">
        <f t="shared" si="7"/>
        <v>0.88005145958501763</v>
      </c>
      <c r="I14" s="21">
        <v>25</v>
      </c>
      <c r="J14" s="22">
        <f t="shared" si="8"/>
        <v>29.5</v>
      </c>
      <c r="K14" s="20">
        <f t="shared" si="9"/>
        <v>0.66003859468876325</v>
      </c>
      <c r="L14" s="20">
        <f t="shared" si="1"/>
        <v>2.8933198671288251E-2</v>
      </c>
      <c r="M14" s="20">
        <f t="shared" si="2"/>
        <v>0.82024171573168625</v>
      </c>
      <c r="N14" s="21">
        <v>155</v>
      </c>
      <c r="O14" s="21">
        <v>87.4</v>
      </c>
      <c r="P14" s="21">
        <f t="shared" si="3"/>
        <v>1.4546620816751872</v>
      </c>
      <c r="Q14" s="23">
        <f t="shared" si="4"/>
        <v>9.3849166559689494E-3</v>
      </c>
      <c r="R14" s="24"/>
    </row>
    <row r="15" spans="1:22" x14ac:dyDescent="0.25">
      <c r="A15" s="19">
        <v>1980</v>
      </c>
      <c r="B15" s="70">
        <v>0.52000086986205429</v>
      </c>
      <c r="C15" s="21">
        <f t="shared" si="5"/>
        <v>6.0000000000000044</v>
      </c>
      <c r="D15" s="20">
        <f t="shared" si="6"/>
        <v>0.55120092205377758</v>
      </c>
      <c r="E15" s="21">
        <v>6</v>
      </c>
      <c r="F15" s="21">
        <f t="shared" si="0"/>
        <v>0.51812886673055092</v>
      </c>
      <c r="G15" s="21">
        <v>0</v>
      </c>
      <c r="H15" s="20">
        <f t="shared" si="7"/>
        <v>0.51812886673055092</v>
      </c>
      <c r="I15" s="21">
        <v>25</v>
      </c>
      <c r="J15" s="22">
        <f t="shared" si="8"/>
        <v>29.5</v>
      </c>
      <c r="K15" s="20">
        <f t="shared" si="9"/>
        <v>0.38859665004791322</v>
      </c>
      <c r="L15" s="20">
        <f t="shared" si="1"/>
        <v>1.7034373700730441E-2</v>
      </c>
      <c r="M15" s="20">
        <f t="shared" si="2"/>
        <v>0.4829159772288576</v>
      </c>
      <c r="N15" s="21">
        <v>155</v>
      </c>
      <c r="O15" s="21">
        <v>87.4</v>
      </c>
      <c r="P15" s="21">
        <f t="shared" si="3"/>
        <v>0.85642993673309986</v>
      </c>
      <c r="Q15" s="23">
        <f t="shared" si="4"/>
        <v>5.5253544305361281E-3</v>
      </c>
      <c r="R15" s="24"/>
    </row>
    <row r="16" spans="1:22" x14ac:dyDescent="0.25">
      <c r="A16" s="25">
        <v>1981</v>
      </c>
      <c r="B16" s="76">
        <v>0.59020933583029889</v>
      </c>
      <c r="C16" s="27">
        <f t="shared" si="5"/>
        <v>6.0000000000000071</v>
      </c>
      <c r="D16" s="26">
        <f t="shared" si="6"/>
        <v>0.62562189598011686</v>
      </c>
      <c r="E16" s="27">
        <v>6</v>
      </c>
      <c r="F16" s="27">
        <f t="shared" si="0"/>
        <v>0.58808458222130988</v>
      </c>
      <c r="G16" s="27">
        <v>0</v>
      </c>
      <c r="H16" s="26">
        <f t="shared" si="7"/>
        <v>0.58808458222130988</v>
      </c>
      <c r="I16" s="27">
        <v>25</v>
      </c>
      <c r="J16" s="28">
        <f t="shared" si="8"/>
        <v>29.5</v>
      </c>
      <c r="K16" s="26">
        <f t="shared" si="9"/>
        <v>0.44106343666598241</v>
      </c>
      <c r="L16" s="26">
        <f t="shared" si="1"/>
        <v>1.9334287634673201E-2</v>
      </c>
      <c r="M16" s="26">
        <f t="shared" si="2"/>
        <v>0.54811738729916792</v>
      </c>
      <c r="N16" s="27">
        <v>155</v>
      </c>
      <c r="O16" s="27">
        <v>87.4</v>
      </c>
      <c r="P16" s="27">
        <f t="shared" si="3"/>
        <v>0.97206172804772339</v>
      </c>
      <c r="Q16" s="29">
        <f t="shared" si="4"/>
        <v>6.2713659874046668E-3</v>
      </c>
      <c r="R16" s="24"/>
    </row>
    <row r="17" spans="1:18" x14ac:dyDescent="0.25">
      <c r="A17" s="25">
        <v>1982</v>
      </c>
      <c r="B17" s="76">
        <v>1.3895154653118629</v>
      </c>
      <c r="C17" s="27">
        <f t="shared" si="5"/>
        <v>6.0000000000000027</v>
      </c>
      <c r="D17" s="26">
        <f t="shared" si="6"/>
        <v>1.4728863932305747</v>
      </c>
      <c r="E17" s="27">
        <v>6</v>
      </c>
      <c r="F17" s="27">
        <f t="shared" si="0"/>
        <v>1.3845132096367403</v>
      </c>
      <c r="G17" s="27">
        <v>0</v>
      </c>
      <c r="H17" s="26">
        <f t="shared" si="7"/>
        <v>1.3845132096367403</v>
      </c>
      <c r="I17" s="27">
        <v>25</v>
      </c>
      <c r="J17" s="28">
        <f t="shared" si="8"/>
        <v>29.5</v>
      </c>
      <c r="K17" s="26">
        <f t="shared" si="9"/>
        <v>1.0383849072275553</v>
      </c>
      <c r="L17" s="26">
        <f t="shared" si="1"/>
        <v>4.5518242508605165E-2</v>
      </c>
      <c r="M17" s="26">
        <f t="shared" si="2"/>
        <v>1.290419415997702</v>
      </c>
      <c r="N17" s="27">
        <v>155</v>
      </c>
      <c r="O17" s="27">
        <v>87.4</v>
      </c>
      <c r="P17" s="27">
        <f t="shared" si="3"/>
        <v>2.2885012526275035</v>
      </c>
      <c r="Q17" s="29">
        <f t="shared" si="4"/>
        <v>1.4764524210500023E-2</v>
      </c>
      <c r="R17" s="24"/>
    </row>
    <row r="18" spans="1:18" x14ac:dyDescent="0.25">
      <c r="A18" s="25">
        <v>1983</v>
      </c>
      <c r="B18" s="76">
        <v>1.0309665175650846</v>
      </c>
      <c r="C18" s="27">
        <f t="shared" si="5"/>
        <v>6.0000000000000133</v>
      </c>
      <c r="D18" s="26">
        <f t="shared" si="6"/>
        <v>1.0928245086189898</v>
      </c>
      <c r="E18" s="27">
        <v>6</v>
      </c>
      <c r="F18" s="27">
        <f t="shared" si="0"/>
        <v>1.0272550381018504</v>
      </c>
      <c r="G18" s="27">
        <v>0</v>
      </c>
      <c r="H18" s="26">
        <f t="shared" si="7"/>
        <v>1.0272550381018504</v>
      </c>
      <c r="I18" s="27">
        <v>25</v>
      </c>
      <c r="J18" s="28">
        <f t="shared" si="8"/>
        <v>29.5</v>
      </c>
      <c r="K18" s="26">
        <f t="shared" si="9"/>
        <v>0.77044127857638778</v>
      </c>
      <c r="L18" s="26">
        <f t="shared" si="1"/>
        <v>3.3772768375951244E-2</v>
      </c>
      <c r="M18" s="26">
        <f t="shared" si="2"/>
        <v>0.9574410970740298</v>
      </c>
      <c r="N18" s="27">
        <v>155</v>
      </c>
      <c r="O18" s="27">
        <v>87.4</v>
      </c>
      <c r="P18" s="27">
        <f t="shared" si="3"/>
        <v>1.6979790623166431</v>
      </c>
      <c r="Q18" s="29">
        <f t="shared" si="4"/>
        <v>1.095470362784931E-2</v>
      </c>
      <c r="R18" s="24"/>
    </row>
    <row r="19" spans="1:18" x14ac:dyDescent="0.25">
      <c r="A19" s="25">
        <v>1984</v>
      </c>
      <c r="B19" s="76">
        <v>1.1874404077462817</v>
      </c>
      <c r="C19" s="27">
        <f t="shared" si="5"/>
        <v>6.0000000000000098</v>
      </c>
      <c r="D19" s="26">
        <f t="shared" si="6"/>
        <v>1.2586868322110587</v>
      </c>
      <c r="E19" s="27">
        <v>6</v>
      </c>
      <c r="F19" s="27">
        <f t="shared" si="0"/>
        <v>1.1831656222783953</v>
      </c>
      <c r="G19" s="27">
        <v>0</v>
      </c>
      <c r="H19" s="26">
        <f t="shared" si="7"/>
        <v>1.1831656222783953</v>
      </c>
      <c r="I19" s="27">
        <v>25</v>
      </c>
      <c r="J19" s="28">
        <f t="shared" si="8"/>
        <v>29.5</v>
      </c>
      <c r="K19" s="26">
        <f t="shared" si="9"/>
        <v>0.88737421670879646</v>
      </c>
      <c r="L19" s="26">
        <f t="shared" si="1"/>
        <v>3.8898595800933543E-2</v>
      </c>
      <c r="M19" s="26">
        <f t="shared" si="2"/>
        <v>1.1027557416585654</v>
      </c>
      <c r="N19" s="27">
        <v>155</v>
      </c>
      <c r="O19" s="27">
        <v>87.4</v>
      </c>
      <c r="P19" s="27">
        <f t="shared" si="3"/>
        <v>1.9556881001953963</v>
      </c>
      <c r="Q19" s="29">
        <f t="shared" si="4"/>
        <v>1.2617342581905782E-2</v>
      </c>
      <c r="R19" s="24"/>
    </row>
    <row r="20" spans="1:18" x14ac:dyDescent="0.25">
      <c r="A20" s="25">
        <v>1985</v>
      </c>
      <c r="B20" s="76">
        <v>1.3263514988792133</v>
      </c>
      <c r="C20" s="27">
        <f t="shared" si="5"/>
        <v>6.0000000000000098</v>
      </c>
      <c r="D20" s="26">
        <f t="shared" si="6"/>
        <v>1.4059325888119663</v>
      </c>
      <c r="E20" s="27">
        <v>6</v>
      </c>
      <c r="F20" s="27">
        <f t="shared" si="0"/>
        <v>1.3215766334832484</v>
      </c>
      <c r="G20" s="27">
        <v>0</v>
      </c>
      <c r="H20" s="26">
        <f t="shared" si="7"/>
        <v>1.3215766334832484</v>
      </c>
      <c r="I20" s="27">
        <v>25</v>
      </c>
      <c r="J20" s="28">
        <f t="shared" si="8"/>
        <v>29.5</v>
      </c>
      <c r="K20" s="26">
        <f t="shared" si="9"/>
        <v>0.99118247511243629</v>
      </c>
      <c r="L20" s="26">
        <f t="shared" si="1"/>
        <v>4.3449094799449264E-2</v>
      </c>
      <c r="M20" s="26">
        <f t="shared" si="2"/>
        <v>1.2317601130169868</v>
      </c>
      <c r="N20" s="27">
        <v>155</v>
      </c>
      <c r="O20" s="27">
        <v>87.4</v>
      </c>
      <c r="P20" s="27">
        <f t="shared" si="3"/>
        <v>2.1844715963115897</v>
      </c>
      <c r="Q20" s="29">
        <f t="shared" si="4"/>
        <v>1.4093365137494127E-2</v>
      </c>
      <c r="R20" s="24"/>
    </row>
    <row r="21" spans="1:18" x14ac:dyDescent="0.25">
      <c r="A21" s="19">
        <v>1986</v>
      </c>
      <c r="B21" s="70">
        <v>1.4054217312370687</v>
      </c>
      <c r="C21" s="21">
        <f t="shared" si="5"/>
        <v>6.0000000000000062</v>
      </c>
      <c r="D21" s="20">
        <f t="shared" si="6"/>
        <v>1.4897470351112929</v>
      </c>
      <c r="E21" s="21">
        <v>6</v>
      </c>
      <c r="F21" s="21">
        <f t="shared" si="0"/>
        <v>1.4003622130046154</v>
      </c>
      <c r="G21" s="21">
        <v>0</v>
      </c>
      <c r="H21" s="20">
        <f t="shared" si="7"/>
        <v>1.4003622130046154</v>
      </c>
      <c r="I21" s="21">
        <v>25</v>
      </c>
      <c r="J21" s="22">
        <f t="shared" si="8"/>
        <v>29.5</v>
      </c>
      <c r="K21" s="20">
        <f t="shared" si="9"/>
        <v>1.0502716597534616</v>
      </c>
      <c r="L21" s="20">
        <f t="shared" si="1"/>
        <v>4.6039305633028452E-2</v>
      </c>
      <c r="M21" s="20">
        <f t="shared" si="2"/>
        <v>1.30519129504354</v>
      </c>
      <c r="N21" s="21">
        <v>155</v>
      </c>
      <c r="O21" s="21">
        <v>87.4</v>
      </c>
      <c r="P21" s="21">
        <f t="shared" si="3"/>
        <v>2.3146985209582231</v>
      </c>
      <c r="Q21" s="23">
        <f t="shared" si="4"/>
        <v>1.4933538844891762E-2</v>
      </c>
      <c r="R21" s="24"/>
    </row>
    <row r="22" spans="1:18" x14ac:dyDescent="0.25">
      <c r="A22" s="19">
        <v>1987</v>
      </c>
      <c r="B22" s="70">
        <v>1.2676213729516257</v>
      </c>
      <c r="C22" s="21">
        <f t="shared" si="5"/>
        <v>5.9999999999999982</v>
      </c>
      <c r="D22" s="20">
        <f t="shared" si="6"/>
        <v>1.3436786553287232</v>
      </c>
      <c r="E22" s="21">
        <v>6</v>
      </c>
      <c r="F22" s="21">
        <f t="shared" si="0"/>
        <v>1.2630579360089997</v>
      </c>
      <c r="G22" s="21">
        <v>0</v>
      </c>
      <c r="H22" s="20">
        <f t="shared" si="7"/>
        <v>1.2630579360089997</v>
      </c>
      <c r="I22" s="21">
        <v>25</v>
      </c>
      <c r="J22" s="22">
        <f t="shared" si="8"/>
        <v>29.5</v>
      </c>
      <c r="K22" s="20">
        <f t="shared" si="9"/>
        <v>0.94729345200674975</v>
      </c>
      <c r="L22" s="20">
        <f t="shared" si="1"/>
        <v>4.1525192416734233E-2</v>
      </c>
      <c r="M22" s="20">
        <f t="shared" si="2"/>
        <v>1.1772184424182071</v>
      </c>
      <c r="N22" s="21">
        <v>155</v>
      </c>
      <c r="O22" s="21">
        <v>87.4</v>
      </c>
      <c r="P22" s="21">
        <f t="shared" si="3"/>
        <v>2.087744377286294</v>
      </c>
      <c r="Q22" s="23">
        <f t="shared" si="4"/>
        <v>1.346931856313738E-2</v>
      </c>
      <c r="R22" s="24"/>
    </row>
    <row r="23" spans="1:18" x14ac:dyDescent="0.25">
      <c r="A23" s="19">
        <v>1988</v>
      </c>
      <c r="B23" s="70">
        <v>1.1631743981301357</v>
      </c>
      <c r="C23" s="21">
        <f t="shared" si="5"/>
        <v>6.0000000000000036</v>
      </c>
      <c r="D23" s="20">
        <f t="shared" si="6"/>
        <v>1.2329648620179439</v>
      </c>
      <c r="E23" s="21">
        <v>6</v>
      </c>
      <c r="F23" s="21">
        <f t="shared" si="0"/>
        <v>1.1589869702968671</v>
      </c>
      <c r="G23" s="21">
        <v>0</v>
      </c>
      <c r="H23" s="20">
        <f t="shared" si="7"/>
        <v>1.1589869702968671</v>
      </c>
      <c r="I23" s="21">
        <v>25</v>
      </c>
      <c r="J23" s="22">
        <f t="shared" si="8"/>
        <v>29.500000000000014</v>
      </c>
      <c r="K23" s="20">
        <f t="shared" si="9"/>
        <v>0.8692402277226503</v>
      </c>
      <c r="L23" s="20">
        <f t="shared" si="1"/>
        <v>3.8103681215239465E-2</v>
      </c>
      <c r="M23" s="20">
        <f t="shared" si="2"/>
        <v>1.0802203106114312</v>
      </c>
      <c r="N23" s="21">
        <v>155</v>
      </c>
      <c r="O23" s="21">
        <v>87.4</v>
      </c>
      <c r="P23" s="21">
        <f t="shared" si="3"/>
        <v>1.9157225188188998</v>
      </c>
      <c r="Q23" s="23">
        <f t="shared" si="4"/>
        <v>1.2359500121412256E-2</v>
      </c>
      <c r="R23" s="24"/>
    </row>
    <row r="24" spans="1:18" x14ac:dyDescent="0.25">
      <c r="A24" s="19">
        <v>1989</v>
      </c>
      <c r="B24" s="70">
        <v>1.3508178471022554</v>
      </c>
      <c r="C24" s="21">
        <f t="shared" si="5"/>
        <v>6.0000000000000009</v>
      </c>
      <c r="D24" s="20">
        <f t="shared" si="6"/>
        <v>1.4318669179283907</v>
      </c>
      <c r="E24" s="21">
        <v>6</v>
      </c>
      <c r="F24" s="21">
        <f t="shared" si="0"/>
        <v>1.3459549028526872</v>
      </c>
      <c r="G24" s="21">
        <v>0</v>
      </c>
      <c r="H24" s="20">
        <f t="shared" si="7"/>
        <v>1.3459549028526872</v>
      </c>
      <c r="I24" s="21">
        <v>25</v>
      </c>
      <c r="J24" s="22">
        <f t="shared" si="8"/>
        <v>29.500000000000014</v>
      </c>
      <c r="K24" s="20">
        <f t="shared" si="9"/>
        <v>1.0094661771395153</v>
      </c>
      <c r="L24" s="20">
        <f t="shared" si="1"/>
        <v>4.4250572148581489E-2</v>
      </c>
      <c r="M24" s="20">
        <f t="shared" si="2"/>
        <v>1.2544815951262109</v>
      </c>
      <c r="N24" s="21">
        <v>155</v>
      </c>
      <c r="O24" s="21">
        <v>87.4</v>
      </c>
      <c r="P24" s="21">
        <f t="shared" si="3"/>
        <v>2.2247671309446533</v>
      </c>
      <c r="Q24" s="23">
        <f t="shared" si="4"/>
        <v>1.4353336328675182E-2</v>
      </c>
      <c r="R24" s="24"/>
    </row>
    <row r="25" spans="1:18" x14ac:dyDescent="0.25">
      <c r="A25" s="19">
        <v>1990</v>
      </c>
      <c r="B25" s="70">
        <v>1.2910762765436063</v>
      </c>
      <c r="C25" s="21">
        <f t="shared" si="5"/>
        <v>6.0000000000000107</v>
      </c>
      <c r="D25" s="20">
        <f t="shared" si="6"/>
        <v>1.3685408531362229</v>
      </c>
      <c r="E25" s="21">
        <v>6</v>
      </c>
      <c r="F25" s="21">
        <f t="shared" si="0"/>
        <v>1.2864284019480494</v>
      </c>
      <c r="G25" s="21">
        <v>0</v>
      </c>
      <c r="H25" s="20">
        <f t="shared" si="7"/>
        <v>1.2864284019480494</v>
      </c>
      <c r="I25" s="21">
        <v>25</v>
      </c>
      <c r="J25" s="22">
        <f t="shared" si="8"/>
        <v>29.5</v>
      </c>
      <c r="K25" s="20">
        <f t="shared" si="9"/>
        <v>0.96482130146103706</v>
      </c>
      <c r="L25" s="20">
        <f t="shared" si="1"/>
        <v>4.2293536502401627E-2</v>
      </c>
      <c r="M25" s="20">
        <f t="shared" si="2"/>
        <v>1.199000613074835</v>
      </c>
      <c r="N25" s="21">
        <v>155</v>
      </c>
      <c r="O25" s="21">
        <v>87.4</v>
      </c>
      <c r="P25" s="21">
        <f t="shared" si="3"/>
        <v>2.1263740849725332</v>
      </c>
      <c r="Q25" s="23">
        <f t="shared" si="4"/>
        <v>1.3718542483693762E-2</v>
      </c>
      <c r="R25" s="24"/>
    </row>
    <row r="26" spans="1:18" x14ac:dyDescent="0.25">
      <c r="A26" s="25">
        <v>1991</v>
      </c>
      <c r="B26" s="76">
        <v>0.84426226376892421</v>
      </c>
      <c r="C26" s="27">
        <f t="shared" si="5"/>
        <v>6.0000000000000027</v>
      </c>
      <c r="D26" s="26">
        <f t="shared" si="6"/>
        <v>0.89491799959505969</v>
      </c>
      <c r="E26" s="27">
        <v>6</v>
      </c>
      <c r="F26" s="27">
        <f t="shared" si="0"/>
        <v>0.84122291961935614</v>
      </c>
      <c r="G26" s="27">
        <v>0</v>
      </c>
      <c r="H26" s="26">
        <f t="shared" si="7"/>
        <v>0.84122291961935614</v>
      </c>
      <c r="I26" s="27">
        <v>25</v>
      </c>
      <c r="J26" s="28">
        <f t="shared" si="8"/>
        <v>29.5</v>
      </c>
      <c r="K26" s="26">
        <f t="shared" si="9"/>
        <v>0.63091718971451716</v>
      </c>
      <c r="L26" s="26">
        <f t="shared" si="1"/>
        <v>2.7656643932691162E-2</v>
      </c>
      <c r="M26" s="26">
        <f t="shared" si="2"/>
        <v>0.78405202716982803</v>
      </c>
      <c r="N26" s="27">
        <v>155</v>
      </c>
      <c r="O26" s="27">
        <v>87.4</v>
      </c>
      <c r="P26" s="27">
        <f t="shared" si="3"/>
        <v>1.3904812838824181</v>
      </c>
      <c r="Q26" s="29">
        <f t="shared" si="4"/>
        <v>8.9708469927897942E-3</v>
      </c>
      <c r="R26" s="24"/>
    </row>
    <row r="27" spans="1:18" x14ac:dyDescent="0.25">
      <c r="A27" s="25">
        <v>1992</v>
      </c>
      <c r="B27" s="76">
        <v>1.6057519468308579</v>
      </c>
      <c r="C27" s="27">
        <f t="shared" si="5"/>
        <v>6</v>
      </c>
      <c r="D27" s="26">
        <f t="shared" si="6"/>
        <v>1.7020970636407093</v>
      </c>
      <c r="E27" s="27">
        <v>6</v>
      </c>
      <c r="F27" s="27">
        <f t="shared" si="0"/>
        <v>1.5999712398222667</v>
      </c>
      <c r="G27" s="27">
        <v>0</v>
      </c>
      <c r="H27" s="26">
        <f t="shared" si="7"/>
        <v>1.5999712398222667</v>
      </c>
      <c r="I27" s="27">
        <v>25</v>
      </c>
      <c r="J27" s="28">
        <f t="shared" si="8"/>
        <v>29.5</v>
      </c>
      <c r="K27" s="26">
        <f t="shared" si="9"/>
        <v>1.1999784298667</v>
      </c>
      <c r="L27" s="26">
        <f t="shared" si="1"/>
        <v>5.2601794185937537E-2</v>
      </c>
      <c r="M27" s="26">
        <f t="shared" si="2"/>
        <v>1.4912345642742362</v>
      </c>
      <c r="N27" s="27">
        <v>155</v>
      </c>
      <c r="O27" s="27">
        <v>87.4</v>
      </c>
      <c r="P27" s="27">
        <f t="shared" si="3"/>
        <v>2.6446379572369176</v>
      </c>
      <c r="Q27" s="29">
        <f t="shared" si="4"/>
        <v>1.7062180369270437E-2</v>
      </c>
      <c r="R27" s="24"/>
    </row>
    <row r="28" spans="1:18" x14ac:dyDescent="0.25">
      <c r="A28" s="25">
        <v>1993</v>
      </c>
      <c r="B28" s="76">
        <v>1.3020581274074148</v>
      </c>
      <c r="C28" s="27">
        <f t="shared" si="5"/>
        <v>6.000000000000008</v>
      </c>
      <c r="D28" s="26">
        <f t="shared" si="6"/>
        <v>1.3801816150518598</v>
      </c>
      <c r="E28" s="27">
        <v>6</v>
      </c>
      <c r="F28" s="27">
        <f t="shared" si="0"/>
        <v>1.2973707181487482</v>
      </c>
      <c r="G28" s="27">
        <v>0</v>
      </c>
      <c r="H28" s="26">
        <f t="shared" si="7"/>
        <v>1.2973707181487482</v>
      </c>
      <c r="I28" s="27">
        <v>25</v>
      </c>
      <c r="J28" s="28">
        <f t="shared" si="8"/>
        <v>29.5</v>
      </c>
      <c r="K28" s="26">
        <f t="shared" si="9"/>
        <v>0.97302803861156106</v>
      </c>
      <c r="L28" s="26">
        <f t="shared" si="1"/>
        <v>4.2653283884342405E-2</v>
      </c>
      <c r="M28" s="26">
        <f t="shared" si="2"/>
        <v>1.2091992714791651</v>
      </c>
      <c r="N28" s="27">
        <v>155</v>
      </c>
      <c r="O28" s="27">
        <v>87.4</v>
      </c>
      <c r="P28" s="27">
        <f t="shared" si="3"/>
        <v>2.1444609505637362</v>
      </c>
      <c r="Q28" s="29">
        <f t="shared" si="4"/>
        <v>1.383523193912088E-2</v>
      </c>
      <c r="R28" s="24"/>
    </row>
    <row r="29" spans="1:18" x14ac:dyDescent="0.25">
      <c r="A29" s="25">
        <v>1994</v>
      </c>
      <c r="B29" s="76">
        <v>0.95841239121384714</v>
      </c>
      <c r="C29" s="27">
        <f t="shared" si="5"/>
        <v>6.0000000000000027</v>
      </c>
      <c r="D29" s="26">
        <f t="shared" si="6"/>
        <v>1.015917134686678</v>
      </c>
      <c r="E29" s="27">
        <v>6</v>
      </c>
      <c r="F29" s="27">
        <f t="shared" si="0"/>
        <v>0.95496210660547731</v>
      </c>
      <c r="G29" s="27">
        <v>0</v>
      </c>
      <c r="H29" s="26">
        <f t="shared" si="7"/>
        <v>0.95496210660547731</v>
      </c>
      <c r="I29" s="27">
        <v>25</v>
      </c>
      <c r="J29" s="28">
        <f t="shared" si="8"/>
        <v>29.5</v>
      </c>
      <c r="K29" s="26">
        <f t="shared" si="9"/>
        <v>0.71622157995410796</v>
      </c>
      <c r="L29" s="26">
        <f t="shared" si="1"/>
        <v>3.1396014463741719E-2</v>
      </c>
      <c r="M29" s="26">
        <f t="shared" si="2"/>
        <v>0.89006131203984584</v>
      </c>
      <c r="N29" s="27">
        <v>155</v>
      </c>
      <c r="O29" s="27">
        <v>87.4</v>
      </c>
      <c r="P29" s="27">
        <f t="shared" si="3"/>
        <v>1.5784840202079644</v>
      </c>
      <c r="Q29" s="29">
        <f t="shared" si="4"/>
        <v>1.0183767872309448E-2</v>
      </c>
      <c r="R29" s="24"/>
    </row>
    <row r="30" spans="1:18" x14ac:dyDescent="0.25">
      <c r="A30" s="25">
        <v>1995</v>
      </c>
      <c r="B30" s="76">
        <v>0.89661154160804335</v>
      </c>
      <c r="C30" s="27">
        <f t="shared" si="5"/>
        <v>6.0000000000000071</v>
      </c>
      <c r="D30" s="26">
        <f t="shared" si="6"/>
        <v>0.95040823410452602</v>
      </c>
      <c r="E30" s="27">
        <v>6</v>
      </c>
      <c r="F30" s="27">
        <f t="shared" si="0"/>
        <v>0.89338374005825449</v>
      </c>
      <c r="G30" s="27">
        <v>0</v>
      </c>
      <c r="H30" s="26">
        <f t="shared" si="7"/>
        <v>0.89338374005825449</v>
      </c>
      <c r="I30" s="27">
        <v>25</v>
      </c>
      <c r="J30" s="28">
        <f t="shared" si="8"/>
        <v>29.5</v>
      </c>
      <c r="K30" s="26">
        <f t="shared" si="9"/>
        <v>0.67003780504369093</v>
      </c>
      <c r="L30" s="26">
        <f t="shared" si="1"/>
        <v>2.9371520221093302E-2</v>
      </c>
      <c r="M30" s="26">
        <f t="shared" si="2"/>
        <v>0.83266791250788452</v>
      </c>
      <c r="N30" s="27">
        <v>155</v>
      </c>
      <c r="O30" s="27">
        <v>87.4</v>
      </c>
      <c r="P30" s="27">
        <f t="shared" si="3"/>
        <v>1.4766993871707335</v>
      </c>
      <c r="Q30" s="29">
        <f t="shared" si="4"/>
        <v>9.5270928204563444E-3</v>
      </c>
      <c r="R30" s="24"/>
    </row>
    <row r="31" spans="1:18" x14ac:dyDescent="0.25">
      <c r="A31" s="19">
        <v>1996</v>
      </c>
      <c r="B31" s="70">
        <v>1.5645226081080896</v>
      </c>
      <c r="C31" s="21">
        <f t="shared" si="5"/>
        <v>6.0000000000000071</v>
      </c>
      <c r="D31" s="20">
        <f t="shared" si="6"/>
        <v>1.6583939645945751</v>
      </c>
      <c r="E31" s="21">
        <v>6</v>
      </c>
      <c r="F31" s="21">
        <f t="shared" si="0"/>
        <v>1.5588903267189007</v>
      </c>
      <c r="G31" s="21">
        <v>0</v>
      </c>
      <c r="H31" s="20">
        <f t="shared" si="7"/>
        <v>1.5588903267189007</v>
      </c>
      <c r="I31" s="21">
        <v>25</v>
      </c>
      <c r="J31" s="22">
        <f t="shared" si="8"/>
        <v>29.5</v>
      </c>
      <c r="K31" s="20">
        <f t="shared" si="9"/>
        <v>1.1691677450391755</v>
      </c>
      <c r="L31" s="20">
        <f t="shared" si="1"/>
        <v>5.1251188823635094E-2</v>
      </c>
      <c r="M31" s="20">
        <f t="shared" si="2"/>
        <v>1.452945577555643</v>
      </c>
      <c r="N31" s="21">
        <v>155</v>
      </c>
      <c r="O31" s="21">
        <v>87.4</v>
      </c>
      <c r="P31" s="21">
        <f t="shared" si="3"/>
        <v>2.5767341478389549</v>
      </c>
      <c r="Q31" s="23">
        <f t="shared" si="4"/>
        <v>1.6624091276380353E-2</v>
      </c>
      <c r="R31" s="24"/>
    </row>
    <row r="32" spans="1:18" x14ac:dyDescent="0.25">
      <c r="A32" s="19">
        <v>1997</v>
      </c>
      <c r="B32" s="70">
        <v>1.1625578497686009</v>
      </c>
      <c r="C32" s="21">
        <f t="shared" si="5"/>
        <v>6.0000000000000009</v>
      </c>
      <c r="D32" s="20">
        <f t="shared" si="6"/>
        <v>1.2323113207547169</v>
      </c>
      <c r="E32" s="21">
        <v>6</v>
      </c>
      <c r="F32" s="21">
        <f t="shared" si="0"/>
        <v>1.158372641509434</v>
      </c>
      <c r="G32" s="21">
        <v>0</v>
      </c>
      <c r="H32" s="20">
        <f t="shared" si="7"/>
        <v>1.158372641509434</v>
      </c>
      <c r="I32" s="21">
        <v>25</v>
      </c>
      <c r="J32" s="22">
        <f t="shared" si="8"/>
        <v>29.5</v>
      </c>
      <c r="K32" s="20">
        <f t="shared" si="9"/>
        <v>0.86877948113207548</v>
      </c>
      <c r="L32" s="20">
        <f t="shared" si="1"/>
        <v>3.8083484104419744E-2</v>
      </c>
      <c r="M32" s="20">
        <f t="shared" si="2"/>
        <v>1.0796477326182474</v>
      </c>
      <c r="N32" s="21">
        <v>155</v>
      </c>
      <c r="O32" s="21">
        <v>87.4</v>
      </c>
      <c r="P32" s="21">
        <f t="shared" si="3"/>
        <v>1.914707077297807</v>
      </c>
      <c r="Q32" s="23">
        <f t="shared" si="4"/>
        <v>1.2352948885792303E-2</v>
      </c>
      <c r="R32" s="24"/>
    </row>
    <row r="33" spans="1:18" x14ac:dyDescent="0.25">
      <c r="A33" s="19">
        <v>1998</v>
      </c>
      <c r="B33" s="70">
        <v>1.0581074824368344</v>
      </c>
      <c r="C33" s="21">
        <f t="shared" si="5"/>
        <v>6.0000000000000071</v>
      </c>
      <c r="D33" s="20">
        <f t="shared" si="6"/>
        <v>1.1215939313830445</v>
      </c>
      <c r="E33" s="21">
        <v>6</v>
      </c>
      <c r="F33" s="21">
        <f t="shared" si="0"/>
        <v>1.0542982955000619</v>
      </c>
      <c r="G33" s="21">
        <v>0</v>
      </c>
      <c r="H33" s="20">
        <f t="shared" si="7"/>
        <v>1.0542982955000619</v>
      </c>
      <c r="I33" s="21">
        <v>25</v>
      </c>
      <c r="J33" s="22">
        <f t="shared" si="8"/>
        <v>29.5</v>
      </c>
      <c r="K33" s="20">
        <f t="shared" si="9"/>
        <v>0.79072372162504645</v>
      </c>
      <c r="L33" s="20">
        <f t="shared" si="1"/>
        <v>3.4661861769865049E-2</v>
      </c>
      <c r="M33" s="20">
        <f t="shared" si="2"/>
        <v>0.98264645024478914</v>
      </c>
      <c r="N33" s="21">
        <v>155</v>
      </c>
      <c r="O33" s="21">
        <v>87.4</v>
      </c>
      <c r="P33" s="21">
        <f t="shared" si="3"/>
        <v>1.7426796314409874</v>
      </c>
      <c r="Q33" s="23">
        <f t="shared" si="4"/>
        <v>1.1243094396393467E-2</v>
      </c>
      <c r="R33" s="24"/>
    </row>
    <row r="34" spans="1:18" x14ac:dyDescent="0.25">
      <c r="A34" s="19">
        <v>1999</v>
      </c>
      <c r="B34" s="70">
        <v>1.3886018442735688</v>
      </c>
      <c r="C34" s="21">
        <f t="shared" si="5"/>
        <v>6.0000000000000053</v>
      </c>
      <c r="D34" s="20">
        <f t="shared" si="6"/>
        <v>1.471917954929983</v>
      </c>
      <c r="E34" s="21">
        <v>6</v>
      </c>
      <c r="F34" s="21">
        <f t="shared" si="0"/>
        <v>1.383602877634184</v>
      </c>
      <c r="G34" s="21">
        <v>0</v>
      </c>
      <c r="H34" s="20">
        <f t="shared" si="7"/>
        <v>1.383602877634184</v>
      </c>
      <c r="I34" s="21">
        <v>25</v>
      </c>
      <c r="J34" s="22">
        <f t="shared" si="8"/>
        <v>29.5</v>
      </c>
      <c r="K34" s="20">
        <f t="shared" si="9"/>
        <v>1.037702158225638</v>
      </c>
      <c r="L34" s="20">
        <f t="shared" si="1"/>
        <v>4.548831378523345E-2</v>
      </c>
      <c r="M34" s="20">
        <f t="shared" si="2"/>
        <v>1.2895709516544756</v>
      </c>
      <c r="N34" s="21">
        <v>155</v>
      </c>
      <c r="O34" s="21">
        <v>87.4</v>
      </c>
      <c r="P34" s="21">
        <f t="shared" si="3"/>
        <v>2.2869965389753282</v>
      </c>
      <c r="Q34" s="23">
        <f t="shared" si="4"/>
        <v>1.4754816380485989E-2</v>
      </c>
      <c r="R34" s="24"/>
    </row>
    <row r="35" spans="1:18" x14ac:dyDescent="0.25">
      <c r="A35" s="19">
        <v>2000</v>
      </c>
      <c r="B35" s="70">
        <v>0.90125179227017838</v>
      </c>
      <c r="C35" s="21">
        <f t="shared" si="5"/>
        <v>6</v>
      </c>
      <c r="D35" s="20">
        <f t="shared" si="6"/>
        <v>0.95532689980638907</v>
      </c>
      <c r="E35" s="21">
        <v>6</v>
      </c>
      <c r="F35" s="21">
        <f t="shared" si="0"/>
        <v>0.89800728581800571</v>
      </c>
      <c r="G35" s="21">
        <v>0</v>
      </c>
      <c r="H35" s="20">
        <f t="shared" si="7"/>
        <v>0.89800728581800571</v>
      </c>
      <c r="I35" s="21">
        <v>25</v>
      </c>
      <c r="J35" s="22">
        <f t="shared" si="8"/>
        <v>29.5</v>
      </c>
      <c r="K35" s="20">
        <f t="shared" si="9"/>
        <v>0.67350546436350434</v>
      </c>
      <c r="L35" s="20">
        <f t="shared" si="1"/>
        <v>2.9523527204975534E-2</v>
      </c>
      <c r="M35" s="20">
        <f t="shared" si="2"/>
        <v>0.83697723449745387</v>
      </c>
      <c r="N35" s="21">
        <v>155</v>
      </c>
      <c r="O35" s="21">
        <v>87.4</v>
      </c>
      <c r="P35" s="21">
        <f t="shared" si="3"/>
        <v>1.4843417774268346</v>
      </c>
      <c r="Q35" s="23">
        <f t="shared" si="4"/>
        <v>9.5763985640440943E-3</v>
      </c>
      <c r="R35" s="24"/>
    </row>
    <row r="36" spans="1:18" x14ac:dyDescent="0.25">
      <c r="A36" s="25">
        <v>2001</v>
      </c>
      <c r="B36" s="76">
        <v>1.4943562416097753</v>
      </c>
      <c r="C36" s="27">
        <f t="shared" si="5"/>
        <v>6.0000000000000071</v>
      </c>
      <c r="D36" s="26">
        <f t="shared" si="6"/>
        <v>1.5840176161063619</v>
      </c>
      <c r="E36" s="27">
        <v>6</v>
      </c>
      <c r="F36" s="27">
        <f t="shared" si="0"/>
        <v>1.4889765591399802</v>
      </c>
      <c r="G36" s="27">
        <v>0</v>
      </c>
      <c r="H36" s="26">
        <f t="shared" si="7"/>
        <v>1.4889765591399802</v>
      </c>
      <c r="I36" s="27">
        <v>25</v>
      </c>
      <c r="J36" s="28">
        <f t="shared" si="8"/>
        <v>29.5</v>
      </c>
      <c r="K36" s="26">
        <f t="shared" si="9"/>
        <v>1.1167324193549852</v>
      </c>
      <c r="L36" s="26">
        <f t="shared" si="1"/>
        <v>4.8952653999122638E-2</v>
      </c>
      <c r="M36" s="26">
        <f t="shared" si="2"/>
        <v>1.3877832645481272</v>
      </c>
      <c r="N36" s="27">
        <v>155</v>
      </c>
      <c r="O36" s="27">
        <v>87.4</v>
      </c>
      <c r="P36" s="27">
        <f t="shared" si="3"/>
        <v>2.4611716934205914</v>
      </c>
      <c r="Q36" s="29">
        <f t="shared" si="4"/>
        <v>1.5878527054326397E-2</v>
      </c>
      <c r="R36" s="24"/>
    </row>
    <row r="37" spans="1:18" x14ac:dyDescent="0.25">
      <c r="A37" s="25">
        <v>2002</v>
      </c>
      <c r="B37" s="76">
        <v>1.3241516904287081</v>
      </c>
      <c r="C37" s="27">
        <f t="shared" si="5"/>
        <v>6.000000000000008</v>
      </c>
      <c r="D37" s="26">
        <f t="shared" si="6"/>
        <v>1.4036007918544307</v>
      </c>
      <c r="E37" s="27">
        <v>6</v>
      </c>
      <c r="F37" s="27">
        <f t="shared" si="0"/>
        <v>1.3193847443431648</v>
      </c>
      <c r="G37" s="27">
        <v>0</v>
      </c>
      <c r="H37" s="26">
        <f t="shared" si="7"/>
        <v>1.3193847443431648</v>
      </c>
      <c r="I37" s="27">
        <v>25</v>
      </c>
      <c r="J37" s="28">
        <f t="shared" si="8"/>
        <v>29.5</v>
      </c>
      <c r="K37" s="26">
        <f t="shared" si="9"/>
        <v>0.98953855825737358</v>
      </c>
      <c r="L37" s="26">
        <f t="shared" si="1"/>
        <v>4.3377032690734181E-2</v>
      </c>
      <c r="M37" s="26">
        <f t="shared" si="2"/>
        <v>1.2297171882659685</v>
      </c>
      <c r="N37" s="27">
        <v>155</v>
      </c>
      <c r="O37" s="27">
        <v>87.4</v>
      </c>
      <c r="P37" s="27">
        <f t="shared" si="3"/>
        <v>2.1808485604259169</v>
      </c>
      <c r="Q37" s="29">
        <f t="shared" si="4"/>
        <v>1.4069990712425269E-2</v>
      </c>
      <c r="R37" s="24"/>
    </row>
    <row r="38" spans="1:18" x14ac:dyDescent="0.25">
      <c r="A38" s="25">
        <v>2003</v>
      </c>
      <c r="B38" s="76">
        <v>1.4087564021667647</v>
      </c>
      <c r="C38" s="27">
        <f t="shared" si="5"/>
        <v>6.0000000000000071</v>
      </c>
      <c r="D38" s="26">
        <f t="shared" si="6"/>
        <v>1.4932817862967707</v>
      </c>
      <c r="E38" s="27">
        <v>6</v>
      </c>
      <c r="F38" s="27">
        <f t="shared" si="0"/>
        <v>1.4036848791189644</v>
      </c>
      <c r="G38" s="27">
        <v>0</v>
      </c>
      <c r="H38" s="26">
        <f t="shared" si="7"/>
        <v>1.4036848791189644</v>
      </c>
      <c r="I38" s="27">
        <v>25</v>
      </c>
      <c r="J38" s="28">
        <f t="shared" si="8"/>
        <v>29.5</v>
      </c>
      <c r="K38" s="26">
        <f t="shared" si="9"/>
        <v>1.0527636593392233</v>
      </c>
      <c r="L38" s="26">
        <f t="shared" si="1"/>
        <v>4.6148543971034447E-2</v>
      </c>
      <c r="M38" s="26">
        <f t="shared" ref="M38:M43" si="10">+L38*28.3495</f>
        <v>1.3082881473068411</v>
      </c>
      <c r="N38" s="27">
        <v>155</v>
      </c>
      <c r="O38" s="27">
        <v>87.4</v>
      </c>
      <c r="P38" s="27">
        <f t="shared" si="3"/>
        <v>2.3201906502581275</v>
      </c>
      <c r="Q38" s="29">
        <f t="shared" si="4"/>
        <v>1.496897193714921E-2</v>
      </c>
      <c r="R38" s="24"/>
    </row>
    <row r="39" spans="1:18" x14ac:dyDescent="0.25">
      <c r="A39" s="25">
        <v>2004</v>
      </c>
      <c r="B39" s="76">
        <v>1.2958840888805756</v>
      </c>
      <c r="C39" s="27">
        <f t="shared" si="5"/>
        <v>6.0000000000000018</v>
      </c>
      <c r="D39" s="26">
        <f t="shared" si="6"/>
        <v>1.3736371342134102</v>
      </c>
      <c r="E39" s="27">
        <v>6</v>
      </c>
      <c r="F39" s="27">
        <f t="shared" si="0"/>
        <v>1.2912189061606056</v>
      </c>
      <c r="G39" s="27">
        <v>0</v>
      </c>
      <c r="H39" s="26">
        <f t="shared" si="7"/>
        <v>1.2912189061606056</v>
      </c>
      <c r="I39" s="27">
        <v>25</v>
      </c>
      <c r="J39" s="28">
        <f t="shared" si="8"/>
        <v>29.5</v>
      </c>
      <c r="K39" s="26">
        <f t="shared" si="9"/>
        <v>0.96841417962045417</v>
      </c>
      <c r="L39" s="26">
        <f t="shared" si="1"/>
        <v>4.2451032531307581E-2</v>
      </c>
      <c r="M39" s="26">
        <f t="shared" si="10"/>
        <v>1.2034655467463042</v>
      </c>
      <c r="N39" s="27">
        <v>155</v>
      </c>
      <c r="O39" s="27">
        <v>87.4</v>
      </c>
      <c r="P39" s="27">
        <f t="shared" si="3"/>
        <v>2.1342924456027133</v>
      </c>
      <c r="Q39" s="29">
        <f t="shared" si="4"/>
        <v>1.3769628681307829E-2</v>
      </c>
      <c r="R39" s="24"/>
    </row>
    <row r="40" spans="1:18" x14ac:dyDescent="0.25">
      <c r="A40" s="25">
        <v>2005</v>
      </c>
      <c r="B40" s="76">
        <v>1.4828703990052776</v>
      </c>
      <c r="C40" s="27">
        <f t="shared" si="5"/>
        <v>6.0000000000000089</v>
      </c>
      <c r="D40" s="26">
        <f t="shared" si="6"/>
        <v>1.5718426229455944</v>
      </c>
      <c r="E40" s="27">
        <v>6</v>
      </c>
      <c r="F40" s="27">
        <f t="shared" si="0"/>
        <v>1.4775320655688586</v>
      </c>
      <c r="G40" s="27">
        <v>0</v>
      </c>
      <c r="H40" s="26">
        <f t="shared" si="7"/>
        <v>1.4775320655688586</v>
      </c>
      <c r="I40" s="27">
        <v>25</v>
      </c>
      <c r="J40" s="28">
        <f t="shared" si="8"/>
        <v>29.5</v>
      </c>
      <c r="K40" s="26">
        <f t="shared" si="9"/>
        <v>1.1081490491766439</v>
      </c>
      <c r="L40" s="26">
        <f t="shared" si="1"/>
        <v>4.8576396676236443E-2</v>
      </c>
      <c r="M40" s="26">
        <f t="shared" si="10"/>
        <v>1.3771165575729649</v>
      </c>
      <c r="N40" s="27">
        <v>155</v>
      </c>
      <c r="O40" s="27">
        <v>87.4</v>
      </c>
      <c r="P40" s="27">
        <f t="shared" si="3"/>
        <v>2.4422547645744799</v>
      </c>
      <c r="Q40" s="29">
        <f t="shared" si="4"/>
        <v>1.5756482352093419E-2</v>
      </c>
      <c r="R40" s="24"/>
    </row>
    <row r="41" spans="1:18" x14ac:dyDescent="0.25">
      <c r="A41" s="19">
        <v>2006</v>
      </c>
      <c r="B41" s="70">
        <v>0.81412405995038717</v>
      </c>
      <c r="C41" s="21">
        <f t="shared" si="5"/>
        <v>6.0000000000000098</v>
      </c>
      <c r="D41" s="20">
        <f t="shared" si="6"/>
        <v>0.86297150354741048</v>
      </c>
      <c r="E41" s="21">
        <v>6</v>
      </c>
      <c r="F41" s="21">
        <f t="shared" si="0"/>
        <v>0.81119321333456584</v>
      </c>
      <c r="G41" s="21">
        <v>0</v>
      </c>
      <c r="H41" s="20">
        <f t="shared" si="7"/>
        <v>0.81119321333456584</v>
      </c>
      <c r="I41" s="21">
        <v>25</v>
      </c>
      <c r="J41" s="22">
        <f t="shared" si="8"/>
        <v>29.5</v>
      </c>
      <c r="K41" s="20">
        <f t="shared" si="9"/>
        <v>0.60839491000092438</v>
      </c>
      <c r="L41" s="20">
        <f t="shared" si="1"/>
        <v>2.6669365917848738E-2</v>
      </c>
      <c r="M41" s="20">
        <f t="shared" si="10"/>
        <v>0.75606318908805281</v>
      </c>
      <c r="N41" s="21">
        <v>155</v>
      </c>
      <c r="O41" s="21">
        <v>87.4</v>
      </c>
      <c r="P41" s="21">
        <f t="shared" si="3"/>
        <v>1.3408443284742355</v>
      </c>
      <c r="Q41" s="23">
        <f t="shared" si="4"/>
        <v>8.6506085708015195E-3</v>
      </c>
      <c r="R41" s="24"/>
    </row>
    <row r="42" spans="1:18" x14ac:dyDescent="0.25">
      <c r="A42" s="19">
        <v>2007</v>
      </c>
      <c r="B42" s="70">
        <v>1.4554511733074769</v>
      </c>
      <c r="C42" s="21">
        <f t="shared" si="5"/>
        <v>6.0000000000000115</v>
      </c>
      <c r="D42" s="20">
        <f t="shared" si="6"/>
        <v>1.5427782437059256</v>
      </c>
      <c r="E42" s="21">
        <v>6</v>
      </c>
      <c r="F42" s="21">
        <f t="shared" si="0"/>
        <v>1.4502115490835701</v>
      </c>
      <c r="G42" s="21">
        <v>0</v>
      </c>
      <c r="H42" s="20">
        <f t="shared" si="7"/>
        <v>1.4502115490835701</v>
      </c>
      <c r="I42" s="21">
        <v>25</v>
      </c>
      <c r="J42" s="22">
        <f t="shared" si="8"/>
        <v>29.5</v>
      </c>
      <c r="K42" s="20">
        <f t="shared" si="9"/>
        <v>1.0876586618126776</v>
      </c>
      <c r="L42" s="20">
        <f t="shared" si="1"/>
        <v>4.7678187915076276E-2</v>
      </c>
      <c r="M42" s="20">
        <f t="shared" si="10"/>
        <v>1.3516527882984548</v>
      </c>
      <c r="N42" s="21">
        <v>155</v>
      </c>
      <c r="O42" s="21">
        <v>87.4</v>
      </c>
      <c r="P42" s="21">
        <f t="shared" si="3"/>
        <v>2.3970959060212871</v>
      </c>
      <c r="Q42" s="23">
        <f t="shared" si="4"/>
        <v>1.5465134877556691E-2</v>
      </c>
      <c r="R42" s="24"/>
    </row>
    <row r="43" spans="1:18" x14ac:dyDescent="0.25">
      <c r="A43" s="19">
        <v>2008</v>
      </c>
      <c r="B43" s="70">
        <v>0.97390695226657964</v>
      </c>
      <c r="C43" s="21">
        <f t="shared" si="5"/>
        <v>6.0000000000000071</v>
      </c>
      <c r="D43" s="20">
        <f t="shared" si="6"/>
        <v>1.0323413694025745</v>
      </c>
      <c r="E43" s="21">
        <v>6</v>
      </c>
      <c r="F43" s="21">
        <f t="shared" si="0"/>
        <v>0.97040088723842</v>
      </c>
      <c r="G43" s="21">
        <v>0</v>
      </c>
      <c r="H43" s="20">
        <f t="shared" si="7"/>
        <v>0.97040088723842</v>
      </c>
      <c r="I43" s="21">
        <v>25</v>
      </c>
      <c r="J43" s="22">
        <f t="shared" si="8"/>
        <v>29.5</v>
      </c>
      <c r="K43" s="20">
        <f t="shared" si="9"/>
        <v>0.72780066542881494</v>
      </c>
      <c r="L43" s="20">
        <f t="shared" si="1"/>
        <v>3.1903590813317916E-2</v>
      </c>
      <c r="M43" s="20">
        <f t="shared" si="10"/>
        <v>0.90445084776215623</v>
      </c>
      <c r="N43" s="21">
        <v>155</v>
      </c>
      <c r="O43" s="21">
        <v>87.4</v>
      </c>
      <c r="P43" s="21">
        <f t="shared" si="3"/>
        <v>1.6040032197154943</v>
      </c>
      <c r="Q43" s="23">
        <f t="shared" si="4"/>
        <v>1.0348407869132221E-2</v>
      </c>
      <c r="R43" s="24"/>
    </row>
    <row r="44" spans="1:18" x14ac:dyDescent="0.25">
      <c r="A44" s="19">
        <v>2009</v>
      </c>
      <c r="B44" s="70">
        <v>0.95770938472121714</v>
      </c>
      <c r="C44" s="21">
        <f t="shared" si="5"/>
        <v>6.0000000000000107</v>
      </c>
      <c r="D44" s="20">
        <f t="shared" si="6"/>
        <v>1.0151719478044903</v>
      </c>
      <c r="E44" s="21">
        <v>6</v>
      </c>
      <c r="F44" s="21">
        <f t="shared" si="0"/>
        <v>0.95426163093622085</v>
      </c>
      <c r="G44" s="21">
        <v>0</v>
      </c>
      <c r="H44" s="20">
        <f t="shared" si="7"/>
        <v>0.95426163093622085</v>
      </c>
      <c r="I44" s="21">
        <v>25</v>
      </c>
      <c r="J44" s="22">
        <f t="shared" si="8"/>
        <v>29.5</v>
      </c>
      <c r="K44" s="20">
        <f t="shared" si="9"/>
        <v>0.71569622320216564</v>
      </c>
      <c r="L44" s="20">
        <f t="shared" si="1"/>
        <v>3.1372985126670278E-2</v>
      </c>
      <c r="M44" s="20">
        <f t="shared" ref="M44:M49" si="11">+L44*28.3495</f>
        <v>0.88940844184853896</v>
      </c>
      <c r="N44" s="21">
        <v>155</v>
      </c>
      <c r="O44" s="21">
        <v>87.4</v>
      </c>
      <c r="P44" s="21">
        <f t="shared" si="3"/>
        <v>1.5773261840563333</v>
      </c>
      <c r="Q44" s="23">
        <f t="shared" si="4"/>
        <v>1.0176297961653763E-2</v>
      </c>
      <c r="R44" s="24"/>
    </row>
    <row r="45" spans="1:18" x14ac:dyDescent="0.25">
      <c r="A45" s="19">
        <v>2010</v>
      </c>
      <c r="B45" s="70">
        <v>1.7362024177599906</v>
      </c>
      <c r="C45" s="21">
        <f t="shared" si="5"/>
        <v>6.0000000000000018</v>
      </c>
      <c r="D45" s="20">
        <f t="shared" si="6"/>
        <v>1.8403745628255901</v>
      </c>
      <c r="E45" s="21">
        <v>6</v>
      </c>
      <c r="F45" s="21">
        <f t="shared" si="0"/>
        <v>1.7299520890560547</v>
      </c>
      <c r="G45" s="21">
        <v>0</v>
      </c>
      <c r="H45" s="20">
        <f t="shared" si="7"/>
        <v>1.7299520890560547</v>
      </c>
      <c r="I45" s="21">
        <v>25</v>
      </c>
      <c r="J45" s="22">
        <f t="shared" si="8"/>
        <v>29.5</v>
      </c>
      <c r="K45" s="20">
        <f t="shared" si="9"/>
        <v>1.297464066792041</v>
      </c>
      <c r="L45" s="20">
        <f t="shared" si="1"/>
        <v>5.6875137174445631E-2</v>
      </c>
      <c r="M45" s="20">
        <f t="shared" si="11"/>
        <v>1.6123817013269464</v>
      </c>
      <c r="N45" s="21">
        <v>155</v>
      </c>
      <c r="O45" s="21">
        <v>87.4</v>
      </c>
      <c r="P45" s="21">
        <f t="shared" si="3"/>
        <v>2.8594869989207856</v>
      </c>
      <c r="Q45" s="23">
        <f t="shared" si="4"/>
        <v>1.8448303218843779E-2</v>
      </c>
      <c r="R45" s="24"/>
    </row>
    <row r="46" spans="1:18" x14ac:dyDescent="0.25">
      <c r="A46" s="31">
        <v>2011</v>
      </c>
      <c r="B46" s="80">
        <v>0.8643552719329235</v>
      </c>
      <c r="C46" s="27">
        <f t="shared" si="5"/>
        <v>6.0000000000000053</v>
      </c>
      <c r="D46" s="26">
        <f t="shared" si="6"/>
        <v>0.91621658824889896</v>
      </c>
      <c r="E46" s="32">
        <v>6</v>
      </c>
      <c r="F46" s="32">
        <f t="shared" si="0"/>
        <v>0.86124359295396502</v>
      </c>
      <c r="G46" s="32">
        <v>0</v>
      </c>
      <c r="H46" s="26">
        <f t="shared" si="7"/>
        <v>0.86124359295396502</v>
      </c>
      <c r="I46" s="32">
        <v>25</v>
      </c>
      <c r="J46" s="28">
        <f t="shared" si="8"/>
        <v>29.5</v>
      </c>
      <c r="K46" s="26">
        <f t="shared" si="9"/>
        <v>0.64593269471547377</v>
      </c>
      <c r="L46" s="33">
        <f t="shared" si="1"/>
        <v>2.8314857850541317E-2</v>
      </c>
      <c r="M46" s="33">
        <f t="shared" si="11"/>
        <v>0.80271206263392103</v>
      </c>
      <c r="N46" s="27">
        <v>155</v>
      </c>
      <c r="O46" s="27">
        <v>87.4</v>
      </c>
      <c r="P46" s="32">
        <f t="shared" si="3"/>
        <v>1.4235740241219421</v>
      </c>
      <c r="Q46" s="35">
        <f t="shared" si="4"/>
        <v>9.1843485427222076E-3</v>
      </c>
      <c r="R46" s="24"/>
    </row>
    <row r="47" spans="1:18" x14ac:dyDescent="0.25">
      <c r="A47" s="25">
        <v>2012</v>
      </c>
      <c r="B47" s="76">
        <v>1.2233006750640816</v>
      </c>
      <c r="C47" s="27">
        <f t="shared" si="5"/>
        <v>6.0000000000000098</v>
      </c>
      <c r="D47" s="26">
        <f t="shared" si="6"/>
        <v>1.2966987155679266</v>
      </c>
      <c r="E47" s="27">
        <v>6</v>
      </c>
      <c r="F47" s="27">
        <f t="shared" ref="F47:F56" si="12">+(D47-D47*(E47)/100)</f>
        <v>1.218896792633851</v>
      </c>
      <c r="G47" s="27">
        <v>0</v>
      </c>
      <c r="H47" s="26">
        <f t="shared" si="7"/>
        <v>1.218896792633851</v>
      </c>
      <c r="I47" s="27">
        <v>25</v>
      </c>
      <c r="J47" s="28">
        <f t="shared" si="8"/>
        <v>29.5</v>
      </c>
      <c r="K47" s="26">
        <f t="shared" si="9"/>
        <v>0.91417259447538823</v>
      </c>
      <c r="L47" s="26">
        <f t="shared" ref="L47:L56" si="13">+(K47/365)*16</f>
        <v>4.0073319209880033E-2</v>
      </c>
      <c r="M47" s="26">
        <f t="shared" si="11"/>
        <v>1.136058562940494</v>
      </c>
      <c r="N47" s="27">
        <v>155</v>
      </c>
      <c r="O47" s="27">
        <v>87.4</v>
      </c>
      <c r="P47" s="27">
        <f t="shared" ref="P47:P56" si="14">+Q47*N47</f>
        <v>2.0147491676862308</v>
      </c>
      <c r="Q47" s="29">
        <f t="shared" ref="Q47:Q56" si="15">+M47/O47</f>
        <v>1.299838172700794E-2</v>
      </c>
      <c r="R47" s="24"/>
    </row>
    <row r="48" spans="1:18" x14ac:dyDescent="0.25">
      <c r="A48" s="25">
        <v>2013</v>
      </c>
      <c r="B48" s="76">
        <v>1.2282715490934504</v>
      </c>
      <c r="C48" s="27">
        <f t="shared" si="5"/>
        <v>6.0000000000000053</v>
      </c>
      <c r="D48" s="26">
        <f t="shared" si="6"/>
        <v>1.3019678420390575</v>
      </c>
      <c r="E48" s="27">
        <v>6</v>
      </c>
      <c r="F48" s="27">
        <f t="shared" si="12"/>
        <v>1.223849771516714</v>
      </c>
      <c r="G48" s="27">
        <v>0</v>
      </c>
      <c r="H48" s="26">
        <f t="shared" si="7"/>
        <v>1.223849771516714</v>
      </c>
      <c r="I48" s="27">
        <v>25</v>
      </c>
      <c r="J48" s="28">
        <f t="shared" si="8"/>
        <v>29.5</v>
      </c>
      <c r="K48" s="26">
        <f t="shared" si="9"/>
        <v>0.91788732863753553</v>
      </c>
      <c r="L48" s="26">
        <f t="shared" si="13"/>
        <v>4.0236156871782378E-2</v>
      </c>
      <c r="M48" s="26">
        <f t="shared" si="11"/>
        <v>1.1406749292365945</v>
      </c>
      <c r="N48" s="27">
        <v>155</v>
      </c>
      <c r="O48" s="27">
        <v>87.4</v>
      </c>
      <c r="P48" s="27">
        <f t="shared" si="14"/>
        <v>2.0229360873189033</v>
      </c>
      <c r="Q48" s="29">
        <f t="shared" si="15"/>
        <v>1.3051200563347763E-2</v>
      </c>
      <c r="R48" s="24"/>
    </row>
    <row r="49" spans="1:18" x14ac:dyDescent="0.25">
      <c r="A49" s="25">
        <v>2014</v>
      </c>
      <c r="B49" s="76">
        <v>0.8836513095187235</v>
      </c>
      <c r="C49" s="27">
        <f t="shared" si="5"/>
        <v>6.0000000000000009</v>
      </c>
      <c r="D49" s="26">
        <f t="shared" si="6"/>
        <v>0.93667038808984693</v>
      </c>
      <c r="E49" s="27">
        <v>6</v>
      </c>
      <c r="F49" s="27">
        <f t="shared" si="12"/>
        <v>0.88047016480445617</v>
      </c>
      <c r="G49" s="27">
        <v>0</v>
      </c>
      <c r="H49" s="26">
        <f t="shared" si="7"/>
        <v>0.88047016480445617</v>
      </c>
      <c r="I49" s="27">
        <v>25</v>
      </c>
      <c r="J49" s="28">
        <f t="shared" si="8"/>
        <v>29.5</v>
      </c>
      <c r="K49" s="26">
        <f t="shared" si="9"/>
        <v>0.66035262360334213</v>
      </c>
      <c r="L49" s="26">
        <f t="shared" si="13"/>
        <v>2.8946964322338287E-2</v>
      </c>
      <c r="M49" s="26">
        <f t="shared" si="11"/>
        <v>0.82063196505612923</v>
      </c>
      <c r="N49" s="27">
        <v>155</v>
      </c>
      <c r="O49" s="27">
        <v>87.4</v>
      </c>
      <c r="P49" s="27">
        <f t="shared" si="14"/>
        <v>1.4553541714382154</v>
      </c>
      <c r="Q49" s="29">
        <f t="shared" si="15"/>
        <v>9.3893817512142926E-3</v>
      </c>
      <c r="R49" s="24"/>
    </row>
    <row r="50" spans="1:18" x14ac:dyDescent="0.25">
      <c r="A50" s="31">
        <v>2015</v>
      </c>
      <c r="B50" s="80">
        <v>1.1554144011972429</v>
      </c>
      <c r="C50" s="27">
        <f t="shared" si="5"/>
        <v>6.0000000000000098</v>
      </c>
      <c r="D50" s="26">
        <f t="shared" si="6"/>
        <v>1.2247392652690776</v>
      </c>
      <c r="E50" s="32">
        <v>6</v>
      </c>
      <c r="F50" s="32">
        <f t="shared" si="12"/>
        <v>1.151254909352933</v>
      </c>
      <c r="G50" s="32">
        <v>0</v>
      </c>
      <c r="H50" s="33">
        <f t="shared" si="7"/>
        <v>1.151254909352933</v>
      </c>
      <c r="I50" s="32">
        <v>25</v>
      </c>
      <c r="J50" s="28">
        <f t="shared" si="8"/>
        <v>29.5</v>
      </c>
      <c r="K50" s="33">
        <f t="shared" si="9"/>
        <v>0.86344118201469966</v>
      </c>
      <c r="L50" s="33">
        <f t="shared" si="13"/>
        <v>3.7849476471877246E-2</v>
      </c>
      <c r="M50" s="33">
        <f>+L50*28.3495</f>
        <v>1.073013733239484</v>
      </c>
      <c r="N50" s="32">
        <v>155</v>
      </c>
      <c r="O50" s="32">
        <v>87.4</v>
      </c>
      <c r="P50" s="32">
        <f t="shared" si="14"/>
        <v>1.9029419754247141</v>
      </c>
      <c r="Q50" s="35">
        <f t="shared" si="15"/>
        <v>1.2277045002740091E-2</v>
      </c>
      <c r="R50" s="24"/>
    </row>
    <row r="51" spans="1:18" x14ac:dyDescent="0.25">
      <c r="A51" s="36">
        <v>2016</v>
      </c>
      <c r="B51" s="83">
        <v>1.0320778303710738</v>
      </c>
      <c r="C51" s="21">
        <f t="shared" si="5"/>
        <v>5.9999999999999982</v>
      </c>
      <c r="D51" s="20">
        <f t="shared" si="6"/>
        <v>1.0940025001933382</v>
      </c>
      <c r="E51" s="38">
        <v>6</v>
      </c>
      <c r="F51" s="38">
        <f t="shared" si="12"/>
        <v>1.0283623501817378</v>
      </c>
      <c r="G51" s="38">
        <v>0</v>
      </c>
      <c r="H51" s="37">
        <f t="shared" si="7"/>
        <v>1.0283623501817378</v>
      </c>
      <c r="I51" s="38">
        <v>25</v>
      </c>
      <c r="J51" s="22">
        <f t="shared" si="8"/>
        <v>29.5</v>
      </c>
      <c r="K51" s="37">
        <f t="shared" si="9"/>
        <v>0.77127176263630337</v>
      </c>
      <c r="L51" s="37">
        <f t="shared" si="13"/>
        <v>3.380917315665987E-2</v>
      </c>
      <c r="M51" s="37">
        <f>+L51*28.3495</f>
        <v>0.95847315440472891</v>
      </c>
      <c r="N51" s="38">
        <v>155</v>
      </c>
      <c r="O51" s="38">
        <v>87.4</v>
      </c>
      <c r="P51" s="38">
        <f t="shared" si="14"/>
        <v>1.6998093699397365</v>
      </c>
      <c r="Q51" s="40">
        <f t="shared" si="15"/>
        <v>1.0966512064127333E-2</v>
      </c>
      <c r="R51" s="24"/>
    </row>
    <row r="52" spans="1:18" x14ac:dyDescent="0.25">
      <c r="A52" s="41">
        <v>2017</v>
      </c>
      <c r="B52" s="86">
        <v>1.1732605475559033</v>
      </c>
      <c r="C52" s="21">
        <f t="shared" si="5"/>
        <v>5.9999999999999964</v>
      </c>
      <c r="D52" s="20">
        <f t="shared" si="6"/>
        <v>1.2436561804092574</v>
      </c>
      <c r="E52" s="43">
        <v>6</v>
      </c>
      <c r="F52" s="43">
        <f t="shared" si="12"/>
        <v>1.1690368095847019</v>
      </c>
      <c r="G52" s="43">
        <v>0</v>
      </c>
      <c r="H52" s="42">
        <f>F52-(F52*G52/100)</f>
        <v>1.1690368095847019</v>
      </c>
      <c r="I52" s="43">
        <v>25</v>
      </c>
      <c r="J52" s="22">
        <f t="shared" si="8"/>
        <v>29.5</v>
      </c>
      <c r="K52" s="42">
        <f>+H52-H52*I52/100</f>
        <v>0.87677760718852649</v>
      </c>
      <c r="L52" s="42">
        <f t="shared" si="13"/>
        <v>3.8434086890455958E-2</v>
      </c>
      <c r="M52" s="42">
        <f>+L52*28.3495</f>
        <v>1.0895871463009812</v>
      </c>
      <c r="N52" s="43">
        <v>155</v>
      </c>
      <c r="O52" s="43">
        <v>87.4</v>
      </c>
      <c r="P52" s="43">
        <f t="shared" si="14"/>
        <v>1.9323341839433876</v>
      </c>
      <c r="Q52" s="47">
        <f t="shared" si="15"/>
        <v>1.2466672154473469E-2</v>
      </c>
      <c r="R52" s="24"/>
    </row>
    <row r="53" spans="1:18" x14ac:dyDescent="0.25">
      <c r="A53" s="41">
        <v>2018</v>
      </c>
      <c r="B53" s="86">
        <v>0.79762065519497694</v>
      </c>
      <c r="C53" s="21">
        <f t="shared" si="5"/>
        <v>5.9999999999999991</v>
      </c>
      <c r="D53" s="58">
        <f t="shared" si="6"/>
        <v>0.84547789450667554</v>
      </c>
      <c r="E53" s="43">
        <v>6</v>
      </c>
      <c r="F53" s="43">
        <f t="shared" si="12"/>
        <v>0.79474922083627497</v>
      </c>
      <c r="G53" s="43">
        <v>0</v>
      </c>
      <c r="H53" s="42">
        <f>F53-(F53*G53/100)</f>
        <v>0.79474922083627497</v>
      </c>
      <c r="I53" s="43">
        <v>25</v>
      </c>
      <c r="J53" s="98">
        <f t="shared" si="8"/>
        <v>29.5</v>
      </c>
      <c r="K53" s="42">
        <f>+H53-H53*I53/100</f>
        <v>0.59606191562720623</v>
      </c>
      <c r="L53" s="42">
        <f t="shared" si="13"/>
        <v>2.6128741506946027E-2</v>
      </c>
      <c r="M53" s="42">
        <f>+L53*28.3495</f>
        <v>0.7407367573511664</v>
      </c>
      <c r="N53" s="43">
        <v>155</v>
      </c>
      <c r="O53" s="43">
        <v>87.4</v>
      </c>
      <c r="P53" s="43">
        <f t="shared" si="14"/>
        <v>1.3136635856914276</v>
      </c>
      <c r="Q53" s="47">
        <f t="shared" si="15"/>
        <v>8.4752489399446945E-3</v>
      </c>
      <c r="R53" s="24"/>
    </row>
    <row r="54" spans="1:18" ht="13.2" customHeight="1" x14ac:dyDescent="0.25">
      <c r="A54" s="41">
        <v>2019</v>
      </c>
      <c r="B54" s="86">
        <v>1.058076358838179</v>
      </c>
      <c r="C54" s="21">
        <f t="shared" si="5"/>
        <v>5.9999999999999947</v>
      </c>
      <c r="D54" s="20">
        <f t="shared" si="6"/>
        <v>1.1215609403684696</v>
      </c>
      <c r="E54" s="43">
        <v>6</v>
      </c>
      <c r="F54" s="43">
        <f t="shared" si="12"/>
        <v>1.0542672839463614</v>
      </c>
      <c r="G54" s="43">
        <v>0</v>
      </c>
      <c r="H54" s="42">
        <f>F54-(F54*G54/100)</f>
        <v>1.0542672839463614</v>
      </c>
      <c r="I54" s="43">
        <v>25</v>
      </c>
      <c r="J54" s="22">
        <f t="shared" si="8"/>
        <v>29.5</v>
      </c>
      <c r="K54" s="42">
        <f>+H54-H54*I54/100</f>
        <v>0.79070046295977103</v>
      </c>
      <c r="L54" s="42">
        <f t="shared" si="13"/>
        <v>3.4660842211935168E-2</v>
      </c>
      <c r="M54" s="42">
        <f>+L54*28.3495</f>
        <v>0.98261754628725606</v>
      </c>
      <c r="N54" s="43">
        <v>155</v>
      </c>
      <c r="O54" s="43">
        <v>87.4</v>
      </c>
      <c r="P54" s="43">
        <f t="shared" si="14"/>
        <v>1.7426283715620672</v>
      </c>
      <c r="Q54" s="47">
        <f t="shared" si="15"/>
        <v>1.1242763687497208E-2</v>
      </c>
      <c r="R54" s="24"/>
    </row>
    <row r="55" spans="1:18" ht="13.2" customHeight="1" x14ac:dyDescent="0.25">
      <c r="A55" s="41">
        <v>2020</v>
      </c>
      <c r="B55" s="86">
        <v>0.76549566962998261</v>
      </c>
      <c r="C55" s="21">
        <f t="shared" si="5"/>
        <v>6.0000000000000124</v>
      </c>
      <c r="D55" s="58">
        <f t="shared" si="6"/>
        <v>0.81142540980778166</v>
      </c>
      <c r="E55" s="43">
        <v>6</v>
      </c>
      <c r="F55" s="43">
        <f t="shared" si="12"/>
        <v>0.76273988521931479</v>
      </c>
      <c r="G55" s="43">
        <v>0</v>
      </c>
      <c r="H55" s="42">
        <f t="shared" ref="H55:H56" si="16">F55-(F55*G55/100)</f>
        <v>0.76273988521931479</v>
      </c>
      <c r="I55" s="43">
        <v>25</v>
      </c>
      <c r="J55" s="98">
        <f t="shared" si="8"/>
        <v>29.5</v>
      </c>
      <c r="K55" s="42">
        <f t="shared" ref="K55:K56" si="17">+H55-H55*I55/100</f>
        <v>0.57205491391448604</v>
      </c>
      <c r="L55" s="42">
        <f t="shared" si="13"/>
        <v>2.5076379788032264E-2</v>
      </c>
      <c r="M55" s="42">
        <f t="shared" ref="M55:M56" si="18">+L55*28.3495</f>
        <v>0.71090282880082067</v>
      </c>
      <c r="N55" s="43">
        <v>155</v>
      </c>
      <c r="O55" s="43">
        <v>87.4</v>
      </c>
      <c r="P55" s="43">
        <f t="shared" si="14"/>
        <v>1.2607544446696477</v>
      </c>
      <c r="Q55" s="47">
        <f t="shared" si="15"/>
        <v>8.1338996430299852E-3</v>
      </c>
      <c r="R55" s="24"/>
    </row>
    <row r="56" spans="1:18" ht="13.8" thickBot="1" x14ac:dyDescent="0.3">
      <c r="A56" s="132">
        <v>2021</v>
      </c>
      <c r="B56" s="162">
        <v>0.89404374397790853</v>
      </c>
      <c r="C56" s="134">
        <f t="shared" si="5"/>
        <v>6.0000000000000018</v>
      </c>
      <c r="D56" s="133">
        <f t="shared" si="6"/>
        <v>0.94768636861658306</v>
      </c>
      <c r="E56" s="134">
        <v>6</v>
      </c>
      <c r="F56" s="134">
        <f t="shared" si="12"/>
        <v>0.89082518649958808</v>
      </c>
      <c r="G56" s="134">
        <v>0</v>
      </c>
      <c r="H56" s="133">
        <f t="shared" si="16"/>
        <v>0.89082518649958808</v>
      </c>
      <c r="I56" s="134">
        <v>25</v>
      </c>
      <c r="J56" s="135">
        <f t="shared" si="8"/>
        <v>29.5</v>
      </c>
      <c r="K56" s="133">
        <f t="shared" si="17"/>
        <v>0.66811888987469104</v>
      </c>
      <c r="L56" s="133">
        <f t="shared" si="13"/>
        <v>2.9287403391767278E-2</v>
      </c>
      <c r="M56" s="133">
        <f t="shared" si="18"/>
        <v>0.83028324245490648</v>
      </c>
      <c r="N56" s="134">
        <v>155</v>
      </c>
      <c r="O56" s="134">
        <v>87.4</v>
      </c>
      <c r="P56" s="134">
        <f t="shared" si="14"/>
        <v>1.4724702812415389</v>
      </c>
      <c r="Q56" s="136">
        <f t="shared" si="15"/>
        <v>9.4998082660744439E-3</v>
      </c>
      <c r="R56" s="24"/>
    </row>
    <row r="57" spans="1:18" ht="15" customHeight="1" thickTop="1" x14ac:dyDescent="0.25">
      <c r="A57" s="9" t="s">
        <v>195</v>
      </c>
      <c r="D57" s="9"/>
    </row>
    <row r="58" spans="1:18" x14ac:dyDescent="0.25">
      <c r="A58" s="9"/>
      <c r="D58" s="9"/>
    </row>
    <row r="59" spans="1:18" ht="15" customHeight="1" x14ac:dyDescent="0.25">
      <c r="A59" s="9" t="s">
        <v>97</v>
      </c>
      <c r="D59" s="9"/>
    </row>
    <row r="60" spans="1:18" ht="15" customHeight="1" x14ac:dyDescent="0.25">
      <c r="A60" s="9" t="s">
        <v>104</v>
      </c>
      <c r="D60" s="9"/>
    </row>
    <row r="61" spans="1:18" ht="15" customHeight="1" x14ac:dyDescent="0.25">
      <c r="A61" s="9" t="s">
        <v>142</v>
      </c>
      <c r="D61" s="9"/>
    </row>
    <row r="62" spans="1:18" ht="15" customHeight="1" x14ac:dyDescent="0.25">
      <c r="A62" s="9" t="s">
        <v>199</v>
      </c>
      <c r="D62" s="9"/>
    </row>
    <row r="63" spans="1:18" ht="15" customHeight="1" x14ac:dyDescent="0.25">
      <c r="A63" s="9" t="s">
        <v>143</v>
      </c>
      <c r="D63" s="9"/>
    </row>
    <row r="64" spans="1:18" ht="15" customHeight="1" x14ac:dyDescent="0.25">
      <c r="A64" s="9" t="s">
        <v>144</v>
      </c>
      <c r="D64" s="9"/>
    </row>
    <row r="65" spans="1:4" x14ac:dyDescent="0.25">
      <c r="A65" s="9"/>
      <c r="D65" s="9"/>
    </row>
    <row r="66" spans="1:4" ht="15" customHeight="1" x14ac:dyDescent="0.25">
      <c r="A66" s="9" t="s">
        <v>192</v>
      </c>
      <c r="D66" s="9"/>
    </row>
    <row r="67" spans="1:4" x14ac:dyDescent="0.25">
      <c r="A67" s="9"/>
      <c r="D67" s="9"/>
    </row>
    <row r="68" spans="1:4" x14ac:dyDescent="0.25">
      <c r="A68" s="9"/>
      <c r="D68" s="9"/>
    </row>
    <row r="69" spans="1:4" x14ac:dyDescent="0.25">
      <c r="A69" s="9"/>
      <c r="D69" s="9"/>
    </row>
    <row r="70" spans="1:4" x14ac:dyDescent="0.25">
      <c r="A70" s="9"/>
      <c r="D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pageSetUpPr fitToPage="1"/>
  </sheetPr>
  <dimension ref="A1:AD71"/>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153</v>
      </c>
      <c r="B1" s="52"/>
      <c r="C1" s="52"/>
      <c r="D1" s="52"/>
      <c r="E1" s="52"/>
      <c r="F1" s="52"/>
      <c r="G1" s="52"/>
      <c r="H1" s="52"/>
      <c r="I1" s="52"/>
      <c r="J1" s="52"/>
      <c r="K1" s="52"/>
    </row>
    <row r="2" spans="1:30" ht="60" customHeight="1" thickTop="1" x14ac:dyDescent="0.25">
      <c r="A2" s="59" t="s">
        <v>2</v>
      </c>
      <c r="B2" s="60" t="s">
        <v>92</v>
      </c>
      <c r="C2" s="60" t="s">
        <v>108</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M3" s="18"/>
      <c r="N3" s="18"/>
      <c r="O3" s="18"/>
      <c r="P3" s="18"/>
      <c r="Q3" s="18"/>
      <c r="R3" s="18"/>
      <c r="S3" s="18"/>
      <c r="T3" s="18"/>
      <c r="U3" s="18"/>
      <c r="V3" s="18"/>
      <c r="W3" s="18"/>
      <c r="X3" s="18"/>
      <c r="Y3" s="18"/>
      <c r="Z3" s="18"/>
      <c r="AA3" s="18"/>
      <c r="AB3" s="18"/>
      <c r="AC3" s="18"/>
      <c r="AD3" s="18"/>
    </row>
    <row r="4" spans="1:30" x14ac:dyDescent="0.25">
      <c r="A4" s="19">
        <v>1970</v>
      </c>
      <c r="B4" s="21">
        <f>SUM('Canned apples:Canned olives'!B5)</f>
        <v>25.664178826595553</v>
      </c>
      <c r="C4" s="21">
        <f>SUM('Canned apples:Canned olives'!D5)</f>
        <v>23.553320238017278</v>
      </c>
      <c r="D4" s="21">
        <f>SUM('Canned apples:Canned olives'!F5)</f>
        <v>22.140121023736246</v>
      </c>
      <c r="E4" s="21">
        <f>SUM('Canned apples:Canned olives'!H5)</f>
        <v>22.140121023736246</v>
      </c>
      <c r="F4" s="21">
        <f t="shared" ref="F4:F45" si="0">100-(G4/B4*100)</f>
        <v>23.546347769141704</v>
      </c>
      <c r="G4" s="21">
        <f>SUM('Canned apples:Canned olives'!K5)</f>
        <v>19.621202027990932</v>
      </c>
      <c r="H4" s="21">
        <f>SUM('Canned apples:Canned olives'!L5)</f>
        <v>0.86010748615850663</v>
      </c>
      <c r="I4" s="21">
        <f>SUM('Canned apples:Canned olives'!M5)</f>
        <v>24.383617178850585</v>
      </c>
      <c r="J4" s="21">
        <f>SUM('Canned apples:Canned olives'!P5)</f>
        <v>12.54945750926063</v>
      </c>
      <c r="K4" s="23">
        <f>SUM('Canned apples:Canned olives'!Q5)</f>
        <v>0.15872161143156804</v>
      </c>
      <c r="L4" s="18"/>
      <c r="V4" s="65"/>
      <c r="X4" s="24"/>
    </row>
    <row r="5" spans="1:30" x14ac:dyDescent="0.25">
      <c r="A5" s="25">
        <v>1971</v>
      </c>
      <c r="B5" s="27">
        <f>SUM('Canned apples:Canned olives'!B6)</f>
        <v>25.980502117078341</v>
      </c>
      <c r="C5" s="27">
        <f>SUM('Canned apples:Canned olives'!D6)</f>
        <v>23.879500044603148</v>
      </c>
      <c r="D5" s="27">
        <f>SUM('Canned apples:Canned olives'!F6)</f>
        <v>22.446730041926958</v>
      </c>
      <c r="E5" s="27">
        <f>SUM('Canned apples:Canned olives'!H6)</f>
        <v>22.446730041926958</v>
      </c>
      <c r="F5" s="32">
        <f t="shared" si="0"/>
        <v>23.291312564537691</v>
      </c>
      <c r="G5" s="27">
        <f>SUM('Canned apples:Canned olives'!K6)</f>
        <v>19.929302163153292</v>
      </c>
      <c r="H5" s="27">
        <f>SUM('Canned apples:Canned olives'!L6)</f>
        <v>0.87361324550808939</v>
      </c>
      <c r="I5" s="27">
        <f>SUM('Canned apples:Canned olives'!M6)</f>
        <v>24.766498703531582</v>
      </c>
      <c r="J5" s="27">
        <f>SUM('Canned apples:Canned olives'!P6)</f>
        <v>12.749354083606326</v>
      </c>
      <c r="K5" s="29">
        <f>SUM('Canned apples:Canned olives'!Q6)</f>
        <v>0.16124701527229943</v>
      </c>
      <c r="V5" s="65"/>
      <c r="X5" s="24"/>
    </row>
    <row r="6" spans="1:30" x14ac:dyDescent="0.25">
      <c r="A6" s="25">
        <v>1972</v>
      </c>
      <c r="B6" s="27">
        <f>SUM('Canned apples:Canned olives'!B7)</f>
        <v>23.682444189714538</v>
      </c>
      <c r="C6" s="27">
        <f>SUM('Canned apples:Canned olives'!D7)</f>
        <v>21.598467858562131</v>
      </c>
      <c r="D6" s="27">
        <f>SUM('Canned apples:Canned olives'!F7)</f>
        <v>20.302559787048398</v>
      </c>
      <c r="E6" s="27">
        <f>SUM('Canned apples:Canned olives'!H7)</f>
        <v>20.302559787048398</v>
      </c>
      <c r="F6" s="27">
        <f t="shared" si="0"/>
        <v>23.812684703989902</v>
      </c>
      <c r="G6" s="27">
        <f>SUM('Canned apples:Canned olives'!K7)</f>
        <v>18.04301842461944</v>
      </c>
      <c r="H6" s="27">
        <f>SUM('Canned apples:Canned olives'!L7)</f>
        <v>0.79092683505181116</v>
      </c>
      <c r="I6" s="27">
        <f>SUM('Canned apples:Canned olives'!M7)</f>
        <v>22.422380310301318</v>
      </c>
      <c r="J6" s="27">
        <f>SUM('Canned apples:Canned olives'!P7)</f>
        <v>11.386947349718508</v>
      </c>
      <c r="K6" s="29">
        <f>SUM('Canned apples:Canned olives'!Q7)</f>
        <v>0.14556669894430938</v>
      </c>
      <c r="V6" s="65"/>
      <c r="X6" s="24"/>
    </row>
    <row r="7" spans="1:30" x14ac:dyDescent="0.25">
      <c r="A7" s="25">
        <v>1973</v>
      </c>
      <c r="B7" s="27">
        <f>SUM('Canned apples:Canned olives'!B8)</f>
        <v>23.931753878170934</v>
      </c>
      <c r="C7" s="27">
        <f>SUM('Canned apples:Canned olives'!D8)</f>
        <v>22.156979796812127</v>
      </c>
      <c r="D7" s="27">
        <f>SUM('Canned apples:Canned olives'!F8)</f>
        <v>20.827561009003404</v>
      </c>
      <c r="E7" s="27">
        <f>SUM('Canned apples:Canned olives'!H8)</f>
        <v>20.827561009003404</v>
      </c>
      <c r="F7" s="27">
        <f t="shared" si="0"/>
        <v>22.719506761110878</v>
      </c>
      <c r="G7" s="27">
        <f>SUM('Canned apples:Canned olives'!K8)</f>
        <v>18.494577437767475</v>
      </c>
      <c r="H7" s="27">
        <f>SUM('Canned apples:Canned olives'!L8)</f>
        <v>0.81072120275145088</v>
      </c>
      <c r="I7" s="27">
        <f>SUM('Canned apples:Canned olives'!M8)</f>
        <v>22.983540737402254</v>
      </c>
      <c r="J7" s="27">
        <f>SUM('Canned apples:Canned olives'!P8)</f>
        <v>11.956862525143666</v>
      </c>
      <c r="K7" s="29">
        <f>SUM('Canned apples:Canned olives'!Q8)</f>
        <v>0.14965544798407371</v>
      </c>
      <c r="V7" s="65"/>
      <c r="X7" s="24"/>
    </row>
    <row r="8" spans="1:30" x14ac:dyDescent="0.25">
      <c r="A8" s="25">
        <v>1974</v>
      </c>
      <c r="B8" s="27">
        <f>SUM('Canned apples:Canned olives'!B9)</f>
        <v>23.452003209187676</v>
      </c>
      <c r="C8" s="27">
        <f>SUM('Canned apples:Canned olives'!D9)</f>
        <v>21.884083731406633</v>
      </c>
      <c r="D8" s="27">
        <f>SUM('Canned apples:Canned olives'!F9)</f>
        <v>20.571038707522234</v>
      </c>
      <c r="E8" s="27">
        <f>SUM('Canned apples:Canned olives'!H9)</f>
        <v>20.571038707522234</v>
      </c>
      <c r="F8" s="27">
        <f t="shared" si="0"/>
        <v>21.719748357477044</v>
      </c>
      <c r="G8" s="27">
        <f>SUM('Canned apples:Canned olives'!K9)</f>
        <v>18.358287127364672</v>
      </c>
      <c r="H8" s="27">
        <f>SUM('Canned apples:Canned olives'!L9)</f>
        <v>0.80474683298036931</v>
      </c>
      <c r="I8" s="27">
        <f>SUM('Canned apples:Canned olives'!M9)</f>
        <v>22.814170341576979</v>
      </c>
      <c r="J8" s="27">
        <f>SUM('Canned apples:Canned olives'!P9)</f>
        <v>11.66290727668461</v>
      </c>
      <c r="K8" s="29">
        <f>SUM('Canned apples:Canned olives'!Q9)</f>
        <v>0.14777001709472798</v>
      </c>
      <c r="V8" s="65"/>
      <c r="X8" s="24"/>
    </row>
    <row r="9" spans="1:30" x14ac:dyDescent="0.25">
      <c r="A9" s="25">
        <v>1975</v>
      </c>
      <c r="B9" s="27">
        <f>SUM('Canned apples:Canned olives'!B10)</f>
        <v>23.032304377567595</v>
      </c>
      <c r="C9" s="27">
        <f>SUM('Canned apples:Canned olives'!D10)</f>
        <v>21.305180682320231</v>
      </c>
      <c r="D9" s="27">
        <f>SUM('Canned apples:Canned olives'!F10)</f>
        <v>20.026869841381018</v>
      </c>
      <c r="E9" s="27">
        <f>SUM('Canned apples:Canned olives'!H10)</f>
        <v>20.026869841381018</v>
      </c>
      <c r="F9" s="32">
        <f t="shared" si="0"/>
        <v>22.867849792773072</v>
      </c>
      <c r="G9" s="27">
        <f>SUM('Canned apples:Canned olives'!K10)</f>
        <v>17.765311608691139</v>
      </c>
      <c r="H9" s="27">
        <f>SUM('Canned apples:Canned olives'!L10)</f>
        <v>0.77875338558646079</v>
      </c>
      <c r="I9" s="27">
        <f>SUM('Canned apples:Canned olives'!M10)</f>
        <v>22.077269104683367</v>
      </c>
      <c r="J9" s="27">
        <f>SUM('Canned apples:Canned olives'!P10)</f>
        <v>11.431298896628755</v>
      </c>
      <c r="K9" s="29">
        <f>SUM('Canned apples:Canned olives'!Q10)</f>
        <v>0.14413846996668539</v>
      </c>
      <c r="V9" s="65"/>
      <c r="X9" s="24"/>
    </row>
    <row r="10" spans="1:30" x14ac:dyDescent="0.25">
      <c r="A10" s="19">
        <v>1976</v>
      </c>
      <c r="B10" s="21">
        <f>SUM('Canned apples:Canned olives'!B11)</f>
        <v>22.921343308906579</v>
      </c>
      <c r="C10" s="21">
        <f>SUM('Canned apples:Canned olives'!D11)</f>
        <v>21.243932647882119</v>
      </c>
      <c r="D10" s="21">
        <f>SUM('Canned apples:Canned olives'!F11)</f>
        <v>19.969296689009191</v>
      </c>
      <c r="E10" s="21">
        <f>SUM('Canned apples:Canned olives'!H11)</f>
        <v>19.969296689009191</v>
      </c>
      <c r="F10" s="21">
        <f t="shared" si="0"/>
        <v>22.575220622810448</v>
      </c>
      <c r="G10" s="21">
        <f>SUM('Canned apples:Canned olives'!K11)</f>
        <v>17.74679948720912</v>
      </c>
      <c r="H10" s="21">
        <f>SUM('Canned apples:Canned olives'!L11)</f>
        <v>0.77794189532971481</v>
      </c>
      <c r="I10" s="21">
        <f>SUM('Canned apples:Canned olives'!M11)</f>
        <v>22.054263761649754</v>
      </c>
      <c r="J10" s="21">
        <f>SUM('Canned apples:Canned olives'!P11)</f>
        <v>11.458517285438559</v>
      </c>
      <c r="K10" s="23">
        <f>SUM('Canned apples:Canned olives'!Q11)</f>
        <v>0.14425538511894237</v>
      </c>
      <c r="V10" s="65"/>
      <c r="X10" s="24"/>
    </row>
    <row r="11" spans="1:30" x14ac:dyDescent="0.25">
      <c r="A11" s="19">
        <v>1977</v>
      </c>
      <c r="B11" s="21">
        <f>SUM('Canned apples:Canned olives'!B12)</f>
        <v>23.914104484244838</v>
      </c>
      <c r="C11" s="21">
        <f>SUM('Canned apples:Canned olives'!D12)</f>
        <v>22.132603049592014</v>
      </c>
      <c r="D11" s="21">
        <f>SUM('Canned apples:Canned olives'!F12)</f>
        <v>20.804646866616494</v>
      </c>
      <c r="E11" s="21">
        <f>SUM('Canned apples:Canned olives'!H12)</f>
        <v>20.804646866616494</v>
      </c>
      <c r="F11" s="21">
        <f t="shared" si="0"/>
        <v>22.609263268246622</v>
      </c>
      <c r="G11" s="21">
        <f>SUM('Canned apples:Canned olives'!K12)</f>
        <v>18.50730164315835</v>
      </c>
      <c r="H11" s="21">
        <f>SUM('Canned apples:Canned olives'!L12)</f>
        <v>0.81127897613844846</v>
      </c>
      <c r="I11" s="21">
        <f>SUM('Canned apples:Canned olives'!M12)</f>
        <v>22.999353334036943</v>
      </c>
      <c r="J11" s="21">
        <f>SUM('Canned apples:Canned olives'!P12)</f>
        <v>12.057877005180389</v>
      </c>
      <c r="K11" s="23">
        <f>SUM('Canned apples:Canned olives'!Q12)</f>
        <v>0.15062056422409717</v>
      </c>
      <c r="V11" s="65"/>
      <c r="X11" s="24"/>
    </row>
    <row r="12" spans="1:30" x14ac:dyDescent="0.25">
      <c r="A12" s="19">
        <v>1978</v>
      </c>
      <c r="B12" s="21">
        <f>SUM('Canned apples:Canned olives'!B13)</f>
        <v>23.553804595680393</v>
      </c>
      <c r="C12" s="21">
        <f>SUM('Canned apples:Canned olives'!D13)</f>
        <v>21.670640981943691</v>
      </c>
      <c r="D12" s="21">
        <f>SUM('Canned apples:Canned olives'!F13)</f>
        <v>20.370402523027071</v>
      </c>
      <c r="E12" s="21">
        <f>SUM('Canned apples:Canned olives'!H13)</f>
        <v>20.370402523027071</v>
      </c>
      <c r="F12" s="21">
        <f t="shared" si="0"/>
        <v>23.433831764200875</v>
      </c>
      <c r="G12" s="21">
        <f>SUM('Canned apples:Canned olives'!K13)</f>
        <v>18.034245652660037</v>
      </c>
      <c r="H12" s="21">
        <f>SUM('Canned apples:Canned olives'!L13)</f>
        <v>0.79054227518509756</v>
      </c>
      <c r="I12" s="21">
        <f>SUM('Canned apples:Canned olives'!M13)</f>
        <v>22.411478230359926</v>
      </c>
      <c r="J12" s="21">
        <f>SUM('Canned apples:Canned olives'!P13)</f>
        <v>12.77311593002028</v>
      </c>
      <c r="K12" s="23">
        <f>SUM('Canned apples:Canned olives'!Q13)</f>
        <v>0.15005696288695072</v>
      </c>
      <c r="V12" s="65"/>
      <c r="X12" s="24"/>
    </row>
    <row r="13" spans="1:30" x14ac:dyDescent="0.25">
      <c r="A13" s="19">
        <v>1979</v>
      </c>
      <c r="B13" s="21">
        <f>SUM('Canned apples:Canned olives'!B14)</f>
        <v>24.497196376266952</v>
      </c>
      <c r="C13" s="21">
        <f>SUM('Canned apples:Canned olives'!D14)</f>
        <v>22.241483652734072</v>
      </c>
      <c r="D13" s="21">
        <f>SUM('Canned apples:Canned olives'!F14)</f>
        <v>20.906994633570029</v>
      </c>
      <c r="E13" s="21">
        <f>SUM('Canned apples:Canned olives'!H14)</f>
        <v>20.906994633570029</v>
      </c>
      <c r="F13" s="21">
        <f t="shared" si="0"/>
        <v>23.698062046620009</v>
      </c>
      <c r="G13" s="21">
        <f>SUM('Canned apples:Canned olives'!K14)</f>
        <v>18.69183557933686</v>
      </c>
      <c r="H13" s="21">
        <f>SUM('Canned apples:Canned olives'!L14)</f>
        <v>0.81936813498462957</v>
      </c>
      <c r="I13" s="21">
        <f>SUM('Canned apples:Canned olives'!M14)</f>
        <v>23.228676942746752</v>
      </c>
      <c r="J13" s="21">
        <f>SUM('Canned apples:Canned olives'!P14)</f>
        <v>12.085081198334363</v>
      </c>
      <c r="K13" s="23">
        <f>SUM('Canned apples:Canned olives'!Q14)</f>
        <v>0.15084374094359523</v>
      </c>
      <c r="V13" s="65"/>
      <c r="X13" s="24"/>
    </row>
    <row r="14" spans="1:30" x14ac:dyDescent="0.25">
      <c r="A14" s="19">
        <v>1980</v>
      </c>
      <c r="B14" s="21">
        <f>SUM('Canned apples:Canned olives'!B15)</f>
        <v>23.279800809504518</v>
      </c>
      <c r="C14" s="21">
        <f>SUM('Canned apples:Canned olives'!D15)</f>
        <v>21.248192930817819</v>
      </c>
      <c r="D14" s="21">
        <f>SUM('Canned apples:Canned olives'!F15)</f>
        <v>19.973301354968751</v>
      </c>
      <c r="E14" s="21">
        <f>SUM('Canned apples:Canned olives'!H15)</f>
        <v>19.973301354968751</v>
      </c>
      <c r="F14" s="21">
        <f t="shared" si="0"/>
        <v>23.201554850378656</v>
      </c>
      <c r="G14" s="21">
        <f>SUM('Canned apples:Canned olives'!K15)</f>
        <v>17.878525055628433</v>
      </c>
      <c r="H14" s="21">
        <f>SUM('Canned apples:Canned olives'!L15)</f>
        <v>0.78371616682206846</v>
      </c>
      <c r="I14" s="21">
        <f>SUM('Canned apples:Canned olives'!M15)</f>
        <v>22.217961471322226</v>
      </c>
      <c r="J14" s="21">
        <f>SUM('Canned apples:Canned olives'!P15)</f>
        <v>11.073935757762866</v>
      </c>
      <c r="K14" s="23">
        <f>SUM('Canned apples:Canned olives'!Q15)</f>
        <v>0.14273193996799569</v>
      </c>
      <c r="V14" s="65"/>
      <c r="X14" s="24"/>
    </row>
    <row r="15" spans="1:30" x14ac:dyDescent="0.25">
      <c r="A15" s="25">
        <v>1981</v>
      </c>
      <c r="B15" s="27">
        <f>SUM('Canned apples:Canned olives'!B16)</f>
        <v>20.380419385454523</v>
      </c>
      <c r="C15" s="27">
        <f>SUM('Canned apples:Canned olives'!D16)</f>
        <v>18.467153433231221</v>
      </c>
      <c r="D15" s="27">
        <f>SUM('Canned apples:Canned olives'!F16)</f>
        <v>17.359124227237348</v>
      </c>
      <c r="E15" s="27">
        <f>SUM('Canned apples:Canned olives'!H16)</f>
        <v>17.359124227237348</v>
      </c>
      <c r="F15" s="32">
        <f t="shared" si="0"/>
        <v>23.769509589742839</v>
      </c>
      <c r="G15" s="27">
        <f>SUM('Canned apples:Canned olives'!K16)</f>
        <v>15.536093645199104</v>
      </c>
      <c r="H15" s="27">
        <f>SUM('Canned apples:Canned olives'!L16)</f>
        <v>0.68103424198133056</v>
      </c>
      <c r="I15" s="27">
        <f>SUM('Canned apples:Canned olives'!M16)</f>
        <v>19.306980243049729</v>
      </c>
      <c r="J15" s="27">
        <f>SUM('Canned apples:Canned olives'!P16)</f>
        <v>9.8092381179034547</v>
      </c>
      <c r="K15" s="29">
        <f>SUM('Canned apples:Canned olives'!Q16)</f>
        <v>0.12462718783475497</v>
      </c>
      <c r="V15" s="65"/>
      <c r="X15" s="24"/>
    </row>
    <row r="16" spans="1:30" x14ac:dyDescent="0.25">
      <c r="A16" s="25">
        <v>1982</v>
      </c>
      <c r="B16" s="27">
        <f>SUM('Canned apples:Canned olives'!B17)</f>
        <v>21.759023351761975</v>
      </c>
      <c r="C16" s="27">
        <f>SUM('Canned apples:Canned olives'!D17)</f>
        <v>19.649641887759667</v>
      </c>
      <c r="D16" s="27">
        <f>SUM('Canned apples:Canned olives'!F17)</f>
        <v>18.470663374494091</v>
      </c>
      <c r="E16" s="27">
        <f>SUM('Canned apples:Canned olives'!H17)</f>
        <v>18.470663374494091</v>
      </c>
      <c r="F16" s="27">
        <f t="shared" si="0"/>
        <v>24.627539218205769</v>
      </c>
      <c r="G16" s="27">
        <f>SUM('Canned apples:Canned olives'!K17)</f>
        <v>16.400311342308243</v>
      </c>
      <c r="H16" s="27">
        <f>SUM('Canned apples:Canned olives'!L17)</f>
        <v>0.71891775747104636</v>
      </c>
      <c r="I16" s="27">
        <f>SUM('Canned apples:Canned olives'!M17)</f>
        <v>20.380958965425428</v>
      </c>
      <c r="J16" s="27">
        <f>SUM('Canned apples:Canned olives'!P17)</f>
        <v>11.465420159152034</v>
      </c>
      <c r="K16" s="29">
        <f>SUM('Canned apples:Canned olives'!Q17)</f>
        <v>0.13524755643406386</v>
      </c>
      <c r="V16" s="65"/>
      <c r="X16" s="24"/>
    </row>
    <row r="17" spans="1:24" x14ac:dyDescent="0.25">
      <c r="A17" s="25">
        <v>1983</v>
      </c>
      <c r="B17" s="27">
        <f>SUM('Canned apples:Canned olives'!B18)</f>
        <v>19.805449756013036</v>
      </c>
      <c r="C17" s="27">
        <f>SUM('Canned apples:Canned olives'!D18)</f>
        <v>17.487732959685179</v>
      </c>
      <c r="D17" s="27">
        <f>SUM('Canned apples:Canned olives'!F18)</f>
        <v>16.438468982104069</v>
      </c>
      <c r="E17" s="27">
        <f>SUM('Canned apples:Canned olives'!H18)</f>
        <v>16.438468982104069</v>
      </c>
      <c r="F17" s="27">
        <f t="shared" si="0"/>
        <v>25.966324181274132</v>
      </c>
      <c r="G17" s="27">
        <f>SUM('Canned apples:Canned olives'!K18)</f>
        <v>14.662702466807325</v>
      </c>
      <c r="H17" s="27">
        <f>SUM('Canned apples:Canned olives'!L18)</f>
        <v>0.64274860128470457</v>
      </c>
      <c r="I17" s="27">
        <f>SUM('Canned apples:Canned olives'!M18)</f>
        <v>18.221601472120732</v>
      </c>
      <c r="J17" s="27">
        <f>SUM('Canned apples:Canned olives'!P18)</f>
        <v>10.093828886585639</v>
      </c>
      <c r="K17" s="29">
        <f>SUM('Canned apples:Canned olives'!Q18)</f>
        <v>0.11985727744672305</v>
      </c>
      <c r="V17" s="65"/>
      <c r="X17" s="24"/>
    </row>
    <row r="18" spans="1:24" x14ac:dyDescent="0.25">
      <c r="A18" s="25">
        <v>1984</v>
      </c>
      <c r="B18" s="27">
        <f>SUM('Canned apples:Canned olives'!B19)</f>
        <v>19.449934166817883</v>
      </c>
      <c r="C18" s="27">
        <f>SUM('Canned apples:Canned olives'!D19)</f>
        <v>17.491362731089051</v>
      </c>
      <c r="D18" s="27">
        <f>SUM('Canned apples:Canned olives'!F19)</f>
        <v>16.44188096722371</v>
      </c>
      <c r="E18" s="27">
        <f>SUM('Canned apples:Canned olives'!H19)</f>
        <v>16.44188096722371</v>
      </c>
      <c r="F18" s="27">
        <f t="shared" si="0"/>
        <v>25.004173818135726</v>
      </c>
      <c r="G18" s="27">
        <f>SUM('Canned apples:Canned olives'!K19)</f>
        <v>14.586638820233771</v>
      </c>
      <c r="H18" s="27">
        <f>SUM('Canned apples:Canned olives'!L19)</f>
        <v>0.6394143044486037</v>
      </c>
      <c r="I18" s="27">
        <f>SUM('Canned apples:Canned olives'!M19)</f>
        <v>18.12707582396569</v>
      </c>
      <c r="J18" s="27">
        <f>SUM('Canned apples:Canned olives'!P19)</f>
        <v>10.166411062925011</v>
      </c>
      <c r="K18" s="29">
        <f>SUM('Canned apples:Canned olives'!Q19)</f>
        <v>0.12009203662581638</v>
      </c>
      <c r="V18" s="65"/>
      <c r="X18" s="24"/>
    </row>
    <row r="19" spans="1:24" x14ac:dyDescent="0.25">
      <c r="A19" s="25">
        <v>1985</v>
      </c>
      <c r="B19" s="27">
        <f>SUM('Canned apples:Canned olives'!B20)</f>
        <v>20.48618381770952</v>
      </c>
      <c r="C19" s="27">
        <f>SUM('Canned apples:Canned olives'!D20)</f>
        <v>18.23480288630433</v>
      </c>
      <c r="D19" s="27">
        <f>SUM('Canned apples:Canned olives'!F20)</f>
        <v>17.140714713126073</v>
      </c>
      <c r="E19" s="27">
        <f>SUM('Canned apples:Canned olives'!H20)</f>
        <v>17.140714713126073</v>
      </c>
      <c r="F19" s="32">
        <f t="shared" si="0"/>
        <v>25.794943468512415</v>
      </c>
      <c r="G19" s="27">
        <f>SUM('Canned apples:Canned olives'!K20)</f>
        <v>15.20178428307581</v>
      </c>
      <c r="H19" s="27">
        <f>SUM('Canned apples:Canned olives'!L20)</f>
        <v>0.66637958501154226</v>
      </c>
      <c r="I19" s="27">
        <f>SUM('Canned apples:Canned olives'!M20)</f>
        <v>18.891528045284716</v>
      </c>
      <c r="J19" s="27">
        <f>SUM('Canned apples:Canned olives'!P20)</f>
        <v>10.743580451578126</v>
      </c>
      <c r="K19" s="29">
        <f>SUM('Canned apples:Canned olives'!Q20)</f>
        <v>0.12556089564107029</v>
      </c>
      <c r="V19" s="65"/>
      <c r="X19" s="24"/>
    </row>
    <row r="20" spans="1:24" x14ac:dyDescent="0.25">
      <c r="A20" s="19">
        <v>1986</v>
      </c>
      <c r="B20" s="21">
        <f>SUM('Canned apples:Canned olives'!B21)</f>
        <v>20.78846232966854</v>
      </c>
      <c r="C20" s="21">
        <f>SUM('Canned apples:Canned olives'!D21)</f>
        <v>18.367172042511143</v>
      </c>
      <c r="D20" s="21">
        <f>SUM('Canned apples:Canned olives'!F21)</f>
        <v>17.265141719960472</v>
      </c>
      <c r="E20" s="21">
        <f>SUM('Canned apples:Canned olives'!H21)</f>
        <v>17.265141719960472</v>
      </c>
      <c r="F20" s="21">
        <f t="shared" si="0"/>
        <v>25.98633449395858</v>
      </c>
      <c r="G20" s="21">
        <f>SUM('Canned apples:Canned olives'!K21)</f>
        <v>15.3863029725303</v>
      </c>
      <c r="H20" s="21">
        <f>SUM('Canned apples:Canned olives'!L21)</f>
        <v>0.67446807550817756</v>
      </c>
      <c r="I20" s="21">
        <f>SUM('Canned apples:Canned olives'!M21)</f>
        <v>19.120832706619076</v>
      </c>
      <c r="J20" s="21">
        <f>SUM('Canned apples:Canned olives'!P21)</f>
        <v>10.893239483799999</v>
      </c>
      <c r="K20" s="23">
        <f>SUM('Canned apples:Canned olives'!Q21)</f>
        <v>0.12722138962488552</v>
      </c>
      <c r="V20" s="65"/>
      <c r="X20" s="24"/>
    </row>
    <row r="21" spans="1:24" x14ac:dyDescent="0.25">
      <c r="A21" s="19">
        <v>1987</v>
      </c>
      <c r="B21" s="21">
        <f>SUM('Canned apples:Canned olives'!B22)</f>
        <v>20.64092937197681</v>
      </c>
      <c r="C21" s="21">
        <f>SUM('Canned apples:Canned olives'!D22)</f>
        <v>18.519451341609184</v>
      </c>
      <c r="D21" s="21">
        <f>SUM('Canned apples:Canned olives'!F22)</f>
        <v>17.40828426111263</v>
      </c>
      <c r="E21" s="21">
        <f>SUM('Canned apples:Canned olives'!H22)</f>
        <v>17.40828426111263</v>
      </c>
      <c r="F21" s="21">
        <f t="shared" si="0"/>
        <v>24.991715027337762</v>
      </c>
      <c r="G21" s="21">
        <f>SUM('Canned apples:Canned olives'!K22)</f>
        <v>15.482407124338309</v>
      </c>
      <c r="H21" s="21">
        <f>SUM('Canned apples:Canned olives'!L22)</f>
        <v>0.67868086024496688</v>
      </c>
      <c r="I21" s="21">
        <f>SUM('Canned apples:Canned olives'!M22)</f>
        <v>19.240263047514691</v>
      </c>
      <c r="J21" s="21">
        <f>SUM('Canned apples:Canned olives'!P22)</f>
        <v>10.845614174722366</v>
      </c>
      <c r="K21" s="23">
        <f>SUM('Canned apples:Canned olives'!Q22)</f>
        <v>0.12743051780696205</v>
      </c>
      <c r="V21" s="65"/>
      <c r="X21" s="24"/>
    </row>
    <row r="22" spans="1:24" x14ac:dyDescent="0.25">
      <c r="A22" s="19">
        <v>1988</v>
      </c>
      <c r="B22" s="21">
        <f>SUM('Canned apples:Canned olives'!B23)</f>
        <v>20.438159125410223</v>
      </c>
      <c r="C22" s="21">
        <f>SUM('Canned apples:Canned olives'!D23)</f>
        <v>18.268829730102201</v>
      </c>
      <c r="D22" s="21">
        <f>SUM('Canned apples:Canned olives'!F23)</f>
        <v>17.172699946296067</v>
      </c>
      <c r="E22" s="21">
        <f>SUM('Canned apples:Canned olives'!H23)</f>
        <v>17.172699946296067</v>
      </c>
      <c r="F22" s="21">
        <f t="shared" si="0"/>
        <v>25.061412191153437</v>
      </c>
      <c r="G22" s="21">
        <f>SUM('Canned apples:Canned olives'!K23)</f>
        <v>15.316067822707327</v>
      </c>
      <c r="H22" s="21">
        <f>SUM('Canned apples:Canned olives'!L23)</f>
        <v>0.67138927442004714</v>
      </c>
      <c r="I22" s="21">
        <f>SUM('Canned apples:Canned olives'!M23)</f>
        <v>19.033550235171123</v>
      </c>
      <c r="J22" s="21">
        <f>SUM('Canned apples:Canned olives'!P23)</f>
        <v>10.675059866163398</v>
      </c>
      <c r="K22" s="23">
        <f>SUM('Canned apples:Canned olives'!Q23)</f>
        <v>0.12558165649004346</v>
      </c>
      <c r="V22" s="65"/>
      <c r="X22" s="24"/>
    </row>
    <row r="23" spans="1:24" x14ac:dyDescent="0.25">
      <c r="A23" s="19">
        <v>1989</v>
      </c>
      <c r="B23" s="21">
        <f>SUM('Canned apples:Canned olives'!B24)</f>
        <v>20.850741252124042</v>
      </c>
      <c r="C23" s="21">
        <f>SUM('Canned apples:Canned olives'!D24)</f>
        <v>18.608562906334264</v>
      </c>
      <c r="D23" s="21">
        <f>SUM('Canned apples:Canned olives'!F24)</f>
        <v>17.492049131954207</v>
      </c>
      <c r="E23" s="21">
        <f>SUM('Canned apples:Canned olives'!H24)</f>
        <v>17.492049131954207</v>
      </c>
      <c r="F23" s="21">
        <f t="shared" si="0"/>
        <v>25.493948843858789</v>
      </c>
      <c r="G23" s="21">
        <f>SUM('Canned apples:Canned olives'!K24)</f>
        <v>15.535063943742179</v>
      </c>
      <c r="H23" s="21">
        <f>SUM('Canned apples:Canned olives'!L24)</f>
        <v>0.6809891043832188</v>
      </c>
      <c r="I23" s="21">
        <f>SUM('Canned apples:Canned olives'!M24)</f>
        <v>19.305700614712059</v>
      </c>
      <c r="J23" s="21">
        <f>SUM('Canned apples:Canned olives'!P24)</f>
        <v>10.974086293196912</v>
      </c>
      <c r="K23" s="23">
        <f>SUM('Canned apples:Canned olives'!Q24)</f>
        <v>0.12828361015803363</v>
      </c>
      <c r="V23" s="65"/>
      <c r="X23" s="24"/>
    </row>
    <row r="24" spans="1:24" x14ac:dyDescent="0.25">
      <c r="A24" s="19">
        <v>1990</v>
      </c>
      <c r="B24" s="21">
        <f>SUM('Canned apples:Canned olives'!B25)</f>
        <v>20.726397159597511</v>
      </c>
      <c r="C24" s="21">
        <f>SUM('Canned apples:Canned olives'!D25)</f>
        <v>18.549198058521405</v>
      </c>
      <c r="D24" s="21">
        <f>SUM('Canned apples:Canned olives'!F25)</f>
        <v>17.436246175010115</v>
      </c>
      <c r="E24" s="21">
        <f>SUM('Canned apples:Canned olives'!H25)</f>
        <v>17.436246175010115</v>
      </c>
      <c r="F24" s="21">
        <f t="shared" si="0"/>
        <v>25.204148133924491</v>
      </c>
      <c r="G24" s="21">
        <f>SUM('Canned apples:Canned olives'!K25)</f>
        <v>15.502485316667038</v>
      </c>
      <c r="H24" s="21">
        <f>SUM('Canned apples:Canned olives'!L25)</f>
        <v>0.67956100018266463</v>
      </c>
      <c r="I24" s="21">
        <f>SUM('Canned apples:Canned olives'!M25)</f>
        <v>19.265214574678449</v>
      </c>
      <c r="J24" s="21">
        <f>SUM('Canned apples:Canned olives'!P25)</f>
        <v>10.904925011641335</v>
      </c>
      <c r="K24" s="23">
        <f>SUM('Canned apples:Canned olives'!Q25)</f>
        <v>0.12774368551586579</v>
      </c>
      <c r="V24" s="65"/>
      <c r="X24" s="24"/>
    </row>
    <row r="25" spans="1:24" x14ac:dyDescent="0.25">
      <c r="A25" s="25">
        <v>1991</v>
      </c>
      <c r="B25" s="27">
        <f>SUM('Canned apples:Canned olives'!B26)</f>
        <v>19.46317865059865</v>
      </c>
      <c r="C25" s="27">
        <f>SUM('Canned apples:Canned olives'!D26)</f>
        <v>17.241496058625305</v>
      </c>
      <c r="D25" s="27">
        <f>SUM('Canned apples:Canned olives'!F26)</f>
        <v>16.207006295107785</v>
      </c>
      <c r="E25" s="27">
        <f>SUM('Canned apples:Canned olives'!H26)</f>
        <v>16.207006295107785</v>
      </c>
      <c r="F25" s="32">
        <f t="shared" si="0"/>
        <v>25.456290594400571</v>
      </c>
      <c r="G25" s="27">
        <f>SUM('Canned apples:Canned olives'!K26)</f>
        <v>14.508575334394926</v>
      </c>
      <c r="H25" s="27">
        <f>SUM('Canned apples:Canned olives'!L26)</f>
        <v>0.63599234342553113</v>
      </c>
      <c r="I25" s="27">
        <f>SUM('Canned apples:Canned olives'!M26)</f>
        <v>18.03006493994209</v>
      </c>
      <c r="J25" s="27">
        <f>SUM('Canned apples:Canned olives'!P26)</f>
        <v>9.742384716022233</v>
      </c>
      <c r="K25" s="29">
        <f>SUM('Canned apples:Canned olives'!Q26)</f>
        <v>0.11772254000805325</v>
      </c>
      <c r="V25" s="65"/>
      <c r="X25" s="24"/>
    </row>
    <row r="26" spans="1:24" x14ac:dyDescent="0.25">
      <c r="A26" s="25">
        <v>1992</v>
      </c>
      <c r="B26" s="27">
        <f>SUM('Canned apples:Canned olives'!B27)</f>
        <v>22.444093116105847</v>
      </c>
      <c r="C26" s="27">
        <f>SUM('Canned apples:Canned olives'!D27)</f>
        <v>19.92082027186769</v>
      </c>
      <c r="D26" s="27">
        <f>SUM('Canned apples:Canned olives'!F27)</f>
        <v>18.72557105555563</v>
      </c>
      <c r="E26" s="27">
        <f>SUM('Canned apples:Canned olives'!H27)</f>
        <v>18.72557105555563</v>
      </c>
      <c r="F26" s="27">
        <f t="shared" si="0"/>
        <v>25.875789879529236</v>
      </c>
      <c r="G26" s="27">
        <f>SUM('Canned apples:Canned olives'!K27)</f>
        <v>16.636506741016412</v>
      </c>
      <c r="H26" s="27">
        <f>SUM('Canned apples:Canned olives'!L27)</f>
        <v>0.72927152837332221</v>
      </c>
      <c r="I26" s="27">
        <f>SUM('Canned apples:Canned olives'!M27)</f>
        <v>20.674483193619494</v>
      </c>
      <c r="J26" s="27">
        <f>SUM('Canned apples:Canned olives'!P27)</f>
        <v>11.979529675741993</v>
      </c>
      <c r="K26" s="29">
        <f>SUM('Canned apples:Canned olives'!Q27)</f>
        <v>0.1380397804058153</v>
      </c>
      <c r="V26" s="65"/>
      <c r="X26" s="24"/>
    </row>
    <row r="27" spans="1:24" x14ac:dyDescent="0.25">
      <c r="A27" s="25">
        <v>1993</v>
      </c>
      <c r="B27" s="27">
        <f>SUM('Canned apples:Canned olives'!B28)</f>
        <v>20.266283119581317</v>
      </c>
      <c r="C27" s="27">
        <f>SUM('Canned apples:Canned olives'!D28)</f>
        <v>17.991246297486697</v>
      </c>
      <c r="D27" s="27">
        <f>SUM('Canned apples:Canned olives'!F28)</f>
        <v>16.911771519637497</v>
      </c>
      <c r="E27" s="27">
        <f>SUM('Canned apples:Canned olives'!H28)</f>
        <v>16.911771519637497</v>
      </c>
      <c r="F27" s="27">
        <f t="shared" si="0"/>
        <v>25.774594435309794</v>
      </c>
      <c r="G27" s="27">
        <f>SUM('Canned apples:Canned olives'!K28)</f>
        <v>15.042730838397583</v>
      </c>
      <c r="H27" s="27">
        <f>SUM('Canned apples:Canned olives'!L28)</f>
        <v>0.65940737921742831</v>
      </c>
      <c r="I27" s="27">
        <f>SUM('Canned apples:Canned olives'!M28)</f>
        <v>18.693869497124481</v>
      </c>
      <c r="J27" s="27">
        <f>SUM('Canned apples:Canned olives'!P28)</f>
        <v>10.611479435973422</v>
      </c>
      <c r="K27" s="29">
        <f>SUM('Canned apples:Canned olives'!Q28)</f>
        <v>0.12409808594694285</v>
      </c>
      <c r="V27" s="65"/>
      <c r="X27" s="24"/>
    </row>
    <row r="28" spans="1:24" x14ac:dyDescent="0.25">
      <c r="A28" s="25">
        <v>1994</v>
      </c>
      <c r="B28" s="27">
        <f>SUM('Canned apples:Canned olives'!B29)</f>
        <v>20.46634120708568</v>
      </c>
      <c r="C28" s="27">
        <f>SUM('Canned apples:Canned olives'!D29)</f>
        <v>18.279678166303999</v>
      </c>
      <c r="D28" s="27">
        <f>SUM('Canned apples:Canned olives'!F29)</f>
        <v>17.18289747632576</v>
      </c>
      <c r="E28" s="27">
        <f>SUM('Canned apples:Canned olives'!H29)</f>
        <v>17.18289747632576</v>
      </c>
      <c r="F28" s="27">
        <f t="shared" si="0"/>
        <v>25.261230890089422</v>
      </c>
      <c r="G28" s="27">
        <f>SUM('Canned apples:Canned olives'!K29)</f>
        <v>15.296291500010252</v>
      </c>
      <c r="H28" s="27">
        <f>SUM('Canned apples:Canned olives'!L29)</f>
        <v>0.67052236712373714</v>
      </c>
      <c r="I28" s="27">
        <f>SUM('Canned apples:Canned olives'!M29)</f>
        <v>19.008973846774385</v>
      </c>
      <c r="J28" s="27">
        <f>SUM('Canned apples:Canned olives'!P29)</f>
        <v>10.347613845624748</v>
      </c>
      <c r="K28" s="29">
        <f>SUM('Canned apples:Canned olives'!Q29)</f>
        <v>0.1245504355500386</v>
      </c>
      <c r="V28" s="65"/>
      <c r="X28" s="24"/>
    </row>
    <row r="29" spans="1:24" x14ac:dyDescent="0.25">
      <c r="A29" s="25">
        <v>1995</v>
      </c>
      <c r="B29" s="27">
        <f>SUM('Canned apples:Canned olives'!B30)</f>
        <v>17.073102065959961</v>
      </c>
      <c r="C29" s="27">
        <f>SUM('Canned apples:Canned olives'!D30)</f>
        <v>14.852133668708747</v>
      </c>
      <c r="D29" s="27">
        <f>SUM('Canned apples:Canned olives'!F30)</f>
        <v>13.961005648586223</v>
      </c>
      <c r="E29" s="27">
        <f>SUM('Canned apples:Canned olives'!H30)</f>
        <v>13.961005648586223</v>
      </c>
      <c r="F29" s="32">
        <f t="shared" si="0"/>
        <v>26.870268313547029</v>
      </c>
      <c r="G29" s="27">
        <f>SUM('Canned apples:Canned olives'!K30)</f>
        <v>12.485513731390778</v>
      </c>
      <c r="H29" s="27">
        <f>SUM('Canned apples:Canned olives'!L30)</f>
        <v>0.54731019096507527</v>
      </c>
      <c r="I29" s="27">
        <f>SUM('Canned apples:Canned olives'!M30)</f>
        <v>15.5159702587644</v>
      </c>
      <c r="J29" s="27">
        <f>SUM('Canned apples:Canned olives'!P30)</f>
        <v>8.7489723382969746</v>
      </c>
      <c r="K29" s="29">
        <f>SUM('Canned apples:Canned olives'!Q30)</f>
        <v>0.10202688102220135</v>
      </c>
      <c r="V29" s="65"/>
      <c r="X29" s="24"/>
    </row>
    <row r="30" spans="1:24" x14ac:dyDescent="0.25">
      <c r="A30" s="19">
        <v>1996</v>
      </c>
      <c r="B30" s="21">
        <f>SUM('Canned apples:Canned olives'!B31)</f>
        <v>18.313670184213791</v>
      </c>
      <c r="C30" s="21">
        <f>SUM('Canned apples:Canned olives'!D31)</f>
        <v>16.289728720804888</v>
      </c>
      <c r="D30" s="21">
        <f>SUM('Canned apples:Canned olives'!F31)</f>
        <v>15.312344997556592</v>
      </c>
      <c r="E30" s="21">
        <f>SUM('Canned apples:Canned olives'!H31)</f>
        <v>15.312344997556592</v>
      </c>
      <c r="F30" s="21">
        <f t="shared" si="0"/>
        <v>25.59868704863004</v>
      </c>
      <c r="G30" s="21">
        <f>SUM('Canned apples:Canned olives'!K31)</f>
        <v>13.625611066638633</v>
      </c>
      <c r="H30" s="21">
        <f>SUM('Canned apples:Canned olives'!L31)</f>
        <v>0.59728706045539215</v>
      </c>
      <c r="I30" s="21">
        <f>SUM('Canned apples:Canned olives'!M31)</f>
        <v>16.93278952038014</v>
      </c>
      <c r="J30" s="21">
        <f>SUM('Canned apples:Canned olives'!P31)</f>
        <v>10.12380366164567</v>
      </c>
      <c r="K30" s="23">
        <f>SUM('Canned apples:Canned olives'!Q31)</f>
        <v>0.11415261293539643</v>
      </c>
      <c r="V30" s="65"/>
      <c r="X30" s="24"/>
    </row>
    <row r="31" spans="1:24" x14ac:dyDescent="0.25">
      <c r="A31" s="19">
        <v>1997</v>
      </c>
      <c r="B31" s="21">
        <f>SUM('Canned apples:Canned olives'!B32)</f>
        <v>19.773631481786499</v>
      </c>
      <c r="C31" s="21">
        <f>SUM('Canned apples:Canned olives'!D32)</f>
        <v>17.770328005594244</v>
      </c>
      <c r="D31" s="21">
        <f>SUM('Canned apples:Canned olives'!F32)</f>
        <v>16.704108325258588</v>
      </c>
      <c r="E31" s="21">
        <f>SUM('Canned apples:Canned olives'!H32)</f>
        <v>16.704108325258588</v>
      </c>
      <c r="F31" s="21">
        <f t="shared" si="0"/>
        <v>24.687587321820786</v>
      </c>
      <c r="G31" s="21">
        <f>SUM('Canned apples:Canned olives'!K32)</f>
        <v>14.89199894302541</v>
      </c>
      <c r="H31" s="21">
        <f>SUM('Canned apples:Canned olives'!L32)</f>
        <v>0.65279995366686727</v>
      </c>
      <c r="I31" s="21">
        <f>SUM('Canned apples:Canned olives'!M32)</f>
        <v>18.506552286478854</v>
      </c>
      <c r="J31" s="21">
        <f>SUM('Canned apples:Canned olives'!P32)</f>
        <v>10.406565838122848</v>
      </c>
      <c r="K31" s="23">
        <f>SUM('Canned apples:Canned olives'!Q32)</f>
        <v>0.12226662840155968</v>
      </c>
      <c r="V31" s="65"/>
      <c r="X31" s="24"/>
    </row>
    <row r="32" spans="1:24" x14ac:dyDescent="0.25">
      <c r="A32" s="19">
        <v>1998</v>
      </c>
      <c r="B32" s="21">
        <f>SUM('Canned apples:Canned olives'!B33)</f>
        <v>16.802339103082559</v>
      </c>
      <c r="C32" s="21">
        <f>SUM('Canned apples:Canned olives'!D33)</f>
        <v>15.211840501215756</v>
      </c>
      <c r="D32" s="21">
        <f>SUM('Canned apples:Canned olives'!F33)</f>
        <v>14.299130071142812</v>
      </c>
      <c r="E32" s="21">
        <f>SUM('Canned apples:Canned olives'!H33)</f>
        <v>14.299130071142812</v>
      </c>
      <c r="F32" s="21">
        <f t="shared" si="0"/>
        <v>24.22521609100589</v>
      </c>
      <c r="G32" s="21">
        <f>SUM('Canned apples:Canned olives'!K33)</f>
        <v>12.731936147017228</v>
      </c>
      <c r="H32" s="21">
        <f>SUM('Canned apples:Canned olives'!L33)</f>
        <v>0.55811226945828951</v>
      </c>
      <c r="I32" s="21">
        <f>SUM('Canned apples:Canned olives'!M33)</f>
        <v>15.822203783007776</v>
      </c>
      <c r="J32" s="21">
        <f>SUM('Canned apples:Canned olives'!P33)</f>
        <v>8.9054305250087946</v>
      </c>
      <c r="K32" s="23">
        <f>SUM('Canned apples:Canned olives'!Q33)</f>
        <v>0.10484087791857777</v>
      </c>
      <c r="V32" s="65"/>
      <c r="X32" s="24"/>
    </row>
    <row r="33" spans="1:24" x14ac:dyDescent="0.25">
      <c r="A33" s="19">
        <v>1999</v>
      </c>
      <c r="B33" s="21">
        <f>SUM('Canned apples:Canned olives'!B34)</f>
        <v>19.075634384145253</v>
      </c>
      <c r="C33" s="21">
        <f>SUM('Canned apples:Canned olives'!D34)</f>
        <v>16.869217841494777</v>
      </c>
      <c r="D33" s="21">
        <f>SUM('Canned apples:Canned olives'!F34)</f>
        <v>15.857064771005085</v>
      </c>
      <c r="E33" s="21">
        <f>SUM('Canned apples:Canned olives'!H34)</f>
        <v>15.857064771005085</v>
      </c>
      <c r="F33" s="21">
        <f t="shared" si="0"/>
        <v>26.01543720975593</v>
      </c>
      <c r="G33" s="21">
        <f>SUM('Canned apples:Canned olives'!K34)</f>
        <v>14.113024698575332</v>
      </c>
      <c r="H33" s="21">
        <f>SUM('Canned apples:Canned olives'!L34)</f>
        <v>0.61865313747179529</v>
      </c>
      <c r="I33" s="21">
        <f>SUM('Canned apples:Canned olives'!M34)</f>
        <v>17.538507120756659</v>
      </c>
      <c r="J33" s="21">
        <f>SUM('Canned apples:Canned olives'!P34)</f>
        <v>10.19083004710332</v>
      </c>
      <c r="K33" s="23">
        <f>SUM('Canned apples:Canned olives'!Q34)</f>
        <v>0.11716942556810381</v>
      </c>
      <c r="V33" s="65"/>
      <c r="X33" s="24"/>
    </row>
    <row r="34" spans="1:24" x14ac:dyDescent="0.25">
      <c r="A34" s="19">
        <v>2000</v>
      </c>
      <c r="B34" s="21">
        <f>SUM('Canned apples:Canned olives'!B35)</f>
        <v>17.372358450401848</v>
      </c>
      <c r="C34" s="21">
        <f>SUM('Canned apples:Canned olives'!D35)</f>
        <v>15.438421980419657</v>
      </c>
      <c r="D34" s="21">
        <f>SUM('Canned apples:Canned olives'!F35)</f>
        <v>14.512116661594478</v>
      </c>
      <c r="E34" s="21">
        <f>SUM('Canned apples:Canned olives'!H35)</f>
        <v>14.512116661594478</v>
      </c>
      <c r="F34" s="21">
        <f t="shared" si="0"/>
        <v>25.331603085039319</v>
      </c>
      <c r="G34" s="21">
        <f>SUM('Canned apples:Canned olives'!K35)</f>
        <v>12.971661561235765</v>
      </c>
      <c r="H34" s="21">
        <f>SUM('Canned apples:Canned olives'!L35)</f>
        <v>0.56862078076649936</v>
      </c>
      <c r="I34" s="21">
        <f>SUM('Canned apples:Canned olives'!M35)</f>
        <v>16.120114824339876</v>
      </c>
      <c r="J34" s="21">
        <f>SUM('Canned apples:Canned olives'!P35)</f>
        <v>8.8353294142616132</v>
      </c>
      <c r="K34" s="23">
        <f>SUM('Canned apples:Canned olives'!Q35)</f>
        <v>0.10590769254001689</v>
      </c>
      <c r="V34" s="65"/>
      <c r="X34" s="24"/>
    </row>
    <row r="35" spans="1:24" x14ac:dyDescent="0.25">
      <c r="A35" s="25">
        <v>2001</v>
      </c>
      <c r="B35" s="27">
        <f>SUM('Canned apples:Canned olives'!B36)</f>
        <v>17.56230924974987</v>
      </c>
      <c r="C35" s="27">
        <f>SUM('Canned apples:Canned olives'!D36)</f>
        <v>15.72389050933994</v>
      </c>
      <c r="D35" s="27">
        <f>SUM('Canned apples:Canned olives'!F36)</f>
        <v>14.780457078779545</v>
      </c>
      <c r="E35" s="27">
        <f>SUM('Canned apples:Canned olives'!H36)</f>
        <v>14.780457078779545</v>
      </c>
      <c r="F35" s="32">
        <f t="shared" si="0"/>
        <v>25.252748553736737</v>
      </c>
      <c r="G35" s="27">
        <f>SUM('Canned apples:Canned olives'!K36)</f>
        <v>13.127343454680886</v>
      </c>
      <c r="H35" s="27">
        <f>SUM('Canned apples:Canned olives'!L36)</f>
        <v>0.57544519253395665</v>
      </c>
      <c r="I35" s="27">
        <f>SUM('Canned apples:Canned olives'!M36)</f>
        <v>16.313583485741404</v>
      </c>
      <c r="J35" s="27">
        <f>SUM('Canned apples:Canned olives'!P36)</f>
        <v>9.707315122966552</v>
      </c>
      <c r="K35" s="29">
        <f>SUM('Canned apples:Canned olives'!Q36)</f>
        <v>0.10996619399761326</v>
      </c>
      <c r="V35" s="65"/>
      <c r="X35" s="24"/>
    </row>
    <row r="36" spans="1:24" x14ac:dyDescent="0.25">
      <c r="A36" s="25">
        <v>2002</v>
      </c>
      <c r="B36" s="27">
        <f>SUM('Canned apples:Canned olives'!B37)</f>
        <v>16.653179525170906</v>
      </c>
      <c r="C36" s="27">
        <f>SUM('Canned apples:Canned olives'!D37)</f>
        <v>14.931125942458685</v>
      </c>
      <c r="D36" s="27">
        <f>SUM('Canned apples:Canned olives'!F37)</f>
        <v>14.035258385911165</v>
      </c>
      <c r="E36" s="27">
        <f>SUM('Canned apples:Canned olives'!H37)</f>
        <v>14.035258385911165</v>
      </c>
      <c r="F36" s="27">
        <f t="shared" si="0"/>
        <v>24.780690460832417</v>
      </c>
      <c r="G36" s="27">
        <f>SUM('Canned apples:Canned olives'!K37)</f>
        <v>12.526406655151581</v>
      </c>
      <c r="H36" s="27">
        <f>SUM('Canned apples:Canned olives'!L37)</f>
        <v>0.5491027574860966</v>
      </c>
      <c r="I36" s="27">
        <f>SUM('Canned apples:Canned olives'!M37)</f>
        <v>15.566788623352098</v>
      </c>
      <c r="J36" s="27">
        <f>SUM('Canned apples:Canned olives'!P37)</f>
        <v>9.0164324611860742</v>
      </c>
      <c r="K36" s="29">
        <f>SUM('Canned apples:Canned olives'!Q37)</f>
        <v>0.10443966324177897</v>
      </c>
      <c r="V36" s="65"/>
      <c r="X36" s="24"/>
    </row>
    <row r="37" spans="1:24" x14ac:dyDescent="0.25">
      <c r="A37" s="25">
        <v>2003</v>
      </c>
      <c r="B37" s="27">
        <f>SUM('Canned apples:Canned olives'!B38)</f>
        <v>17.189379589713635</v>
      </c>
      <c r="C37" s="27">
        <f>SUM('Canned apples:Canned olives'!D38)</f>
        <v>15.160649335503894</v>
      </c>
      <c r="D37" s="27">
        <f>SUM('Canned apples:Canned olives'!F38)</f>
        <v>14.25101037537366</v>
      </c>
      <c r="E37" s="27">
        <f>SUM('Canned apples:Canned olives'!H38)</f>
        <v>14.25101037537366</v>
      </c>
      <c r="F37" s="27">
        <f t="shared" si="0"/>
        <v>26.244570162811868</v>
      </c>
      <c r="G37" s="27">
        <f>SUM('Canned apples:Canned olives'!K38)</f>
        <v>12.678100802739175</v>
      </c>
      <c r="H37" s="27">
        <f>SUM('Canned apples:Canned olives'!L38)</f>
        <v>0.55575236395568972</v>
      </c>
      <c r="I37" s="27">
        <f>SUM('Canned apples:Canned olives'!M38)</f>
        <v>15.755301641961831</v>
      </c>
      <c r="J37" s="27">
        <f>SUM('Canned apples:Canned olives'!P38)</f>
        <v>9.3627748186215278</v>
      </c>
      <c r="K37" s="29">
        <f>SUM('Canned apples:Canned olives'!Q38)</f>
        <v>0.10601737134472619</v>
      </c>
      <c r="V37" s="65"/>
      <c r="X37" s="24"/>
    </row>
    <row r="38" spans="1:24" x14ac:dyDescent="0.25">
      <c r="A38" s="25">
        <v>2004</v>
      </c>
      <c r="B38" s="27">
        <f>SUM('Canned apples:Canned olives'!B39)</f>
        <v>16.848995781466524</v>
      </c>
      <c r="C38" s="27">
        <f>SUM('Canned apples:Canned olives'!D39)</f>
        <v>14.977187918049646</v>
      </c>
      <c r="D38" s="27">
        <f>SUM('Canned apples:Canned olives'!F39)</f>
        <v>14.078556642966666</v>
      </c>
      <c r="E38" s="27">
        <f>SUM('Canned apples:Canned olives'!H39)</f>
        <v>14.078556642966666</v>
      </c>
      <c r="F38" s="27">
        <f t="shared" si="0"/>
        <v>25.516541148495463</v>
      </c>
      <c r="G38" s="27">
        <f>SUM('Canned apples:Canned olives'!K39)</f>
        <v>12.549714839780354</v>
      </c>
      <c r="H38" s="27">
        <f>SUM('Canned apples:Canned olives'!L39)</f>
        <v>0.55012448612735798</v>
      </c>
      <c r="I38" s="27">
        <f>SUM('Canned apples:Canned olives'!M39)</f>
        <v>15.595754119467534</v>
      </c>
      <c r="J38" s="27">
        <f>SUM('Canned apples:Canned olives'!P39)</f>
        <v>9.1209318534801387</v>
      </c>
      <c r="K38" s="29">
        <f>SUM('Canned apples:Canned olives'!Q39)</f>
        <v>0.10448756342735852</v>
      </c>
      <c r="V38" s="65"/>
      <c r="X38" s="24"/>
    </row>
    <row r="39" spans="1:24" x14ac:dyDescent="0.25">
      <c r="A39" s="25">
        <v>2005</v>
      </c>
      <c r="B39" s="27">
        <f>SUM('Canned apples:Canned olives'!B40)</f>
        <v>16.514752539883176</v>
      </c>
      <c r="C39" s="27">
        <f>SUM('Canned apples:Canned olives'!D40)</f>
        <v>14.52296327087625</v>
      </c>
      <c r="D39" s="27">
        <f>SUM('Canned apples:Canned olives'!F40)</f>
        <v>13.651585474623673</v>
      </c>
      <c r="E39" s="27">
        <f>SUM('Canned apples:Canned olives'!H40)</f>
        <v>13.651585474623673</v>
      </c>
      <c r="F39" s="32">
        <f t="shared" si="0"/>
        <v>26.509459572309225</v>
      </c>
      <c r="G39" s="27">
        <f>SUM('Canned apples:Canned olives'!K40)</f>
        <v>12.136780891855935</v>
      </c>
      <c r="H39" s="27">
        <f>SUM('Canned apples:Canned olives'!L40)</f>
        <v>0.53202327197176702</v>
      </c>
      <c r="I39" s="27">
        <f>SUM('Canned apples:Canned olives'!M40)</f>
        <v>15.08259374876361</v>
      </c>
      <c r="J39" s="27">
        <f>SUM('Canned apples:Canned olives'!P40)</f>
        <v>9.1039901557833574</v>
      </c>
      <c r="K39" s="29">
        <f>SUM('Canned apples:Canned olives'!Q40)</f>
        <v>0.10210232316895293</v>
      </c>
      <c r="V39" s="65"/>
      <c r="X39" s="24"/>
    </row>
    <row r="40" spans="1:24" x14ac:dyDescent="0.25">
      <c r="A40" s="19">
        <v>2006</v>
      </c>
      <c r="B40" s="21">
        <f>SUM('Canned apples:Canned olives'!B41)</f>
        <v>15.442398617651399</v>
      </c>
      <c r="C40" s="21">
        <f>SUM('Canned apples:Canned olives'!D41)</f>
        <v>13.288642392857252</v>
      </c>
      <c r="D40" s="21">
        <f>SUM('Canned apples:Canned olives'!F41)</f>
        <v>12.491323849285818</v>
      </c>
      <c r="E40" s="21">
        <f>SUM('Canned apples:Canned olives'!H41)</f>
        <v>12.491323849285818</v>
      </c>
      <c r="F40" s="21">
        <f t="shared" si="0"/>
        <v>27.411751619768438</v>
      </c>
      <c r="G40" s="21">
        <f>SUM('Canned apples:Canned olives'!K41)</f>
        <v>11.209366664446241</v>
      </c>
      <c r="H40" s="21">
        <f>SUM('Canned apples:Canned olives'!L41)</f>
        <v>0.49136949761956128</v>
      </c>
      <c r="I40" s="21">
        <f>SUM('Canned apples:Canned olives'!M41)</f>
        <v>13.930079572765749</v>
      </c>
      <c r="J40" s="21">
        <f>SUM('Canned apples:Canned olives'!P41)</f>
        <v>7.8154259627951213</v>
      </c>
      <c r="K40" s="23">
        <f>SUM('Canned apples:Canned olives'!Q41)</f>
        <v>9.1612994013792443E-2</v>
      </c>
      <c r="L40" s="67"/>
      <c r="M40" s="67"/>
      <c r="N40" s="67"/>
      <c r="O40" s="67"/>
      <c r="P40" s="67"/>
      <c r="Q40" s="67"/>
      <c r="R40" s="67"/>
      <c r="S40" s="67"/>
      <c r="T40" s="67"/>
      <c r="V40" s="65"/>
      <c r="X40" s="24"/>
    </row>
    <row r="41" spans="1:24" x14ac:dyDescent="0.25">
      <c r="A41" s="19">
        <v>2007</v>
      </c>
      <c r="B41" s="21">
        <f>SUM('Canned apples:Canned olives'!B42)</f>
        <v>15.987917209879141</v>
      </c>
      <c r="C41" s="21">
        <f>SUM('Canned apples:Canned olives'!D42)</f>
        <v>14.258005902182752</v>
      </c>
      <c r="D41" s="21">
        <f>SUM('Canned apples:Canned olives'!F42)</f>
        <v>13.402525548051788</v>
      </c>
      <c r="E41" s="21">
        <f>SUM('Canned apples:Canned olives'!H42)</f>
        <v>13.402525548051788</v>
      </c>
      <c r="F41" s="21">
        <f t="shared" si="0"/>
        <v>25.420533512877313</v>
      </c>
      <c r="G41" s="21">
        <f>SUM('Canned apples:Canned olives'!K42)</f>
        <v>11.923703357530734</v>
      </c>
      <c r="H41" s="21">
        <f>SUM('Canned apples:Canned olives'!L42)</f>
        <v>0.52268288690545683</v>
      </c>
      <c r="I41" s="21">
        <f>SUM('Canned apples:Canned olives'!M42)</f>
        <v>14.817798502326246</v>
      </c>
      <c r="J41" s="21">
        <f>SUM('Canned apples:Canned olives'!P42)</f>
        <v>8.8740741493098945</v>
      </c>
      <c r="K41" s="23">
        <f>SUM('Canned apples:Canned olives'!Q42)</f>
        <v>0.10031947133839829</v>
      </c>
      <c r="L41" s="67"/>
      <c r="M41" s="67"/>
      <c r="N41" s="67"/>
      <c r="O41" s="67"/>
      <c r="P41" s="67"/>
      <c r="Q41" s="67"/>
      <c r="R41" s="67"/>
      <c r="S41" s="67"/>
      <c r="T41" s="67"/>
      <c r="V41" s="65"/>
      <c r="X41" s="24"/>
    </row>
    <row r="42" spans="1:24" x14ac:dyDescent="0.25">
      <c r="A42" s="19">
        <v>2008</v>
      </c>
      <c r="B42" s="21">
        <f>SUM('Canned apples:Canned olives'!B43)</f>
        <v>15.551164489474806</v>
      </c>
      <c r="C42" s="21">
        <f>SUM('Canned apples:Canned olives'!D43)</f>
        <v>13.536177076760026</v>
      </c>
      <c r="D42" s="21">
        <f>SUM('Canned apples:Canned olives'!F43)</f>
        <v>12.724006452154423</v>
      </c>
      <c r="E42" s="21">
        <f>SUM('Canned apples:Canned olives'!H43)</f>
        <v>12.724006452154423</v>
      </c>
      <c r="F42" s="21">
        <f t="shared" si="0"/>
        <v>26.756288909249378</v>
      </c>
      <c r="G42" s="21">
        <f>SUM('Canned apples:Canned olives'!K43)</f>
        <v>11.390249989918329</v>
      </c>
      <c r="H42" s="21">
        <f>SUM('Canned apples:Canned olives'!L43)</f>
        <v>0.49929862969505007</v>
      </c>
      <c r="I42" s="21">
        <f>SUM('Canned apples:Canned olives'!M43)</f>
        <v>14.154866502539821</v>
      </c>
      <c r="J42" s="21">
        <f>SUM('Canned apples:Canned olives'!P43)</f>
        <v>8.1505038848182831</v>
      </c>
      <c r="K42" s="23">
        <f>SUM('Canned apples:Canned olives'!Q43)</f>
        <v>9.3834231764693993E-2</v>
      </c>
      <c r="L42" s="67"/>
      <c r="M42" s="67"/>
      <c r="N42" s="67"/>
      <c r="O42" s="67"/>
      <c r="P42" s="67"/>
      <c r="Q42" s="67"/>
      <c r="R42" s="67"/>
      <c r="S42" s="67"/>
      <c r="T42" s="67"/>
      <c r="V42" s="65"/>
      <c r="X42" s="24"/>
    </row>
    <row r="43" spans="1:24" x14ac:dyDescent="0.25">
      <c r="A43" s="19">
        <v>2009</v>
      </c>
      <c r="B43" s="21">
        <f>SUM('Canned apples:Canned olives'!B44)</f>
        <v>15.423263081077518</v>
      </c>
      <c r="C43" s="21">
        <f>SUM('Canned apples:Canned olives'!D44)</f>
        <v>13.642135899075917</v>
      </c>
      <c r="D43" s="21">
        <f>SUM('Canned apples:Canned olives'!F44)</f>
        <v>12.823607745131364</v>
      </c>
      <c r="E43" s="21">
        <f>SUM('Canned apples:Canned olives'!H44)</f>
        <v>12.823607745131364</v>
      </c>
      <c r="F43" s="21">
        <f t="shared" si="0"/>
        <v>25.602740745194879</v>
      </c>
      <c r="G43" s="21">
        <f>SUM('Canned apples:Canned olives'!K44)</f>
        <v>11.474485019979884</v>
      </c>
      <c r="H43" s="21">
        <f>SUM('Canned apples:Canned olives'!L44)</f>
        <v>0.50299112416350178</v>
      </c>
      <c r="I43" s="21">
        <f>SUM('Canned apples:Canned olives'!M44)</f>
        <v>14.259546874473195</v>
      </c>
      <c r="J43" s="21">
        <f>SUM('Canned apples:Canned olives'!P44)</f>
        <v>8.0713679979238133</v>
      </c>
      <c r="K43" s="23">
        <f>SUM('Canned apples:Canned olives'!Q44)</f>
        <v>9.4425698270028641E-2</v>
      </c>
      <c r="L43" s="67"/>
      <c r="M43" s="67"/>
      <c r="N43" s="67"/>
      <c r="O43" s="67"/>
      <c r="P43" s="67"/>
      <c r="Q43" s="67"/>
      <c r="R43" s="67"/>
      <c r="S43" s="67"/>
      <c r="T43" s="67"/>
      <c r="V43" s="65"/>
      <c r="X43" s="24"/>
    </row>
    <row r="44" spans="1:24" x14ac:dyDescent="0.25">
      <c r="A44" s="19">
        <v>2010</v>
      </c>
      <c r="B44" s="21">
        <f>SUM('Canned apples:Canned olives'!B45)</f>
        <v>14.818812634077979</v>
      </c>
      <c r="C44" s="21">
        <f>SUM('Canned apples:Canned olives'!D45)</f>
        <v>13.192142612250153</v>
      </c>
      <c r="D44" s="21">
        <f>SUM('Canned apples:Canned olives'!F45)</f>
        <v>12.400614055515142</v>
      </c>
      <c r="E44" s="21">
        <f>SUM('Canned apples:Canned olives'!H45)</f>
        <v>12.400614055515142</v>
      </c>
      <c r="F44" s="21">
        <f t="shared" si="0"/>
        <v>25.859383889514845</v>
      </c>
      <c r="G44" s="21">
        <f>SUM('Canned apples:Canned olives'!K45)</f>
        <v>10.986758987163828</v>
      </c>
      <c r="H44" s="21">
        <f>SUM('Canned apples:Canned olives'!L45)</f>
        <v>0.48161135286197615</v>
      </c>
      <c r="I44" s="21">
        <f>SUM('Canned apples:Canned olives'!M45)</f>
        <v>13.653441047960591</v>
      </c>
      <c r="J44" s="21">
        <f>SUM('Canned apples:Canned olives'!P45)</f>
        <v>8.7327456778045054</v>
      </c>
      <c r="K44" s="23">
        <f>SUM('Canned apples:Canned olives'!Q45)</f>
        <v>9.4317875615410898E-2</v>
      </c>
      <c r="L44" s="67"/>
      <c r="M44" s="67"/>
      <c r="N44" s="67"/>
      <c r="O44" s="67"/>
      <c r="P44" s="67"/>
      <c r="Q44" s="67"/>
      <c r="R44" s="67"/>
      <c r="S44" s="67"/>
      <c r="T44" s="67"/>
      <c r="V44" s="65"/>
      <c r="X44" s="24"/>
    </row>
    <row r="45" spans="1:24" x14ac:dyDescent="0.25">
      <c r="A45" s="31">
        <v>2011</v>
      </c>
      <c r="B45" s="27">
        <f>SUM('Canned apples:Canned olives'!B46)</f>
        <v>14.062335929775745</v>
      </c>
      <c r="C45" s="27">
        <f>SUM('Canned apples:Canned olives'!D46)</f>
        <v>12.204730727397381</v>
      </c>
      <c r="D45" s="27">
        <f>SUM('Canned apples:Canned olives'!F46)</f>
        <v>11.472446883753538</v>
      </c>
      <c r="E45" s="27">
        <f>SUM('Canned apples:Canned olives'!H46)</f>
        <v>11.472446883753538</v>
      </c>
      <c r="F45" s="32">
        <f t="shared" si="0"/>
        <v>26.868613807340751</v>
      </c>
      <c r="G45" s="27">
        <f>SUM('Canned apples:Canned olives'!K46)</f>
        <v>10.28398119651338</v>
      </c>
      <c r="H45" s="27">
        <f>SUM('Canned apples:Canned olives'!L46)</f>
        <v>0.45080465518962765</v>
      </c>
      <c r="I45" s="27">
        <f>SUM('Canned apples:Canned olives'!M46)</f>
        <v>12.780086572298352</v>
      </c>
      <c r="J45" s="27">
        <f>SUM('Canned apples:Canned olives'!P46)</f>
        <v>7.3479008482656907</v>
      </c>
      <c r="K45" s="29">
        <f>SUM('Canned apples:Canned olives'!Q46)</f>
        <v>8.4638124635446094E-2</v>
      </c>
      <c r="L45" s="67"/>
      <c r="M45" s="67"/>
      <c r="N45" s="67"/>
      <c r="O45" s="67"/>
      <c r="P45" s="67"/>
      <c r="Q45" s="67"/>
      <c r="R45" s="67"/>
      <c r="S45" s="67"/>
      <c r="T45" s="67"/>
      <c r="V45" s="65"/>
      <c r="X45" s="24"/>
    </row>
    <row r="46" spans="1:24" x14ac:dyDescent="0.25">
      <c r="A46" s="25">
        <v>2012</v>
      </c>
      <c r="B46" s="27">
        <f>SUM('Canned apples:Canned olives'!B47)</f>
        <v>13.170419263085606</v>
      </c>
      <c r="C46" s="27">
        <f>SUM('Canned apples:Canned olives'!D47)</f>
        <v>11.549182168882927</v>
      </c>
      <c r="D46" s="27">
        <f>SUM('Canned apples:Canned olives'!F47)</f>
        <v>10.856231238749952</v>
      </c>
      <c r="E46" s="27">
        <f>SUM('Canned apples:Canned olives'!H47)</f>
        <v>10.856231238749952</v>
      </c>
      <c r="F46" s="27">
        <f t="shared" ref="F46:F55" si="1">100-(G46/B46*100)</f>
        <v>26.525664764442894</v>
      </c>
      <c r="G46" s="27">
        <f>SUM('Canned apples:Canned olives'!K47)</f>
        <v>9.6768780012879088</v>
      </c>
      <c r="H46" s="27">
        <f>SUM('Canned apples:Canned olives'!L47)</f>
        <v>0.42419191238522347</v>
      </c>
      <c r="I46" s="27">
        <f>SUM('Canned apples:Canned olives'!M47)</f>
        <v>12.025628620164891</v>
      </c>
      <c r="J46" s="27">
        <f>SUM('Canned apples:Canned olives'!P47)</f>
        <v>7.2718584681898282</v>
      </c>
      <c r="K46" s="29">
        <f>SUM('Canned apples:Canned olives'!Q47)</f>
        <v>8.159409182991223E-2</v>
      </c>
      <c r="L46" s="67"/>
      <c r="M46" s="67"/>
      <c r="N46" s="67"/>
      <c r="O46" s="67"/>
      <c r="P46" s="67"/>
      <c r="Q46" s="67"/>
      <c r="R46" s="67"/>
      <c r="S46" s="67"/>
      <c r="T46" s="67"/>
      <c r="V46" s="65"/>
      <c r="X46" s="24"/>
    </row>
    <row r="47" spans="1:24" x14ac:dyDescent="0.25">
      <c r="A47" s="25">
        <v>2013</v>
      </c>
      <c r="B47" s="27">
        <f>SUM('Canned apples:Canned olives'!B48)</f>
        <v>15.08333737603634</v>
      </c>
      <c r="C47" s="27">
        <f>SUM('Canned apples:Canned olives'!D48)</f>
        <v>13.111409180037104</v>
      </c>
      <c r="D47" s="27">
        <f>SUM('Canned apples:Canned olives'!F48)</f>
        <v>12.324724629234876</v>
      </c>
      <c r="E47" s="27">
        <f>SUM('Canned apples:Canned olives'!H48)</f>
        <v>12.324724629234876</v>
      </c>
      <c r="F47" s="27">
        <f t="shared" si="1"/>
        <v>26.986129724264757</v>
      </c>
      <c r="G47" s="27">
        <f>SUM('Canned apples:Canned olives'!K48)</f>
        <v>11.01292838499066</v>
      </c>
      <c r="H47" s="27">
        <f>SUM('Canned apples:Canned olives'!L48)</f>
        <v>0.48275850454753583</v>
      </c>
      <c r="I47" s="27">
        <f>SUM('Canned apples:Canned olives'!M48)</f>
        <v>13.685962224670366</v>
      </c>
      <c r="J47" s="27">
        <f>SUM('Canned apples:Canned olives'!P48)</f>
        <v>8.3003521604379937</v>
      </c>
      <c r="K47" s="29">
        <f>SUM('Canned apples:Canned olives'!Q48)</f>
        <v>9.2078196734527107E-2</v>
      </c>
      <c r="L47" s="67"/>
      <c r="M47" s="67"/>
      <c r="N47" s="67"/>
      <c r="O47" s="67"/>
      <c r="P47" s="67"/>
      <c r="Q47" s="67"/>
      <c r="R47" s="67"/>
      <c r="S47" s="67"/>
      <c r="T47" s="67"/>
      <c r="V47" s="65"/>
      <c r="X47" s="24"/>
    </row>
    <row r="48" spans="1:24" x14ac:dyDescent="0.25">
      <c r="A48" s="25">
        <v>2014</v>
      </c>
      <c r="B48" s="27">
        <f>SUM('Canned apples:Canned olives'!B49)</f>
        <v>13.677715398380982</v>
      </c>
      <c r="C48" s="27">
        <f>SUM('Canned apples:Canned olives'!D49)</f>
        <v>11.892504896969852</v>
      </c>
      <c r="D48" s="27">
        <f>SUM('Canned apples:Canned olives'!F49)</f>
        <v>11.178954603151659</v>
      </c>
      <c r="E48" s="27">
        <f>SUM('Canned apples:Canned olives'!H49)</f>
        <v>11.178954603151659</v>
      </c>
      <c r="F48" s="27">
        <f t="shared" si="1"/>
        <v>26.708068208117069</v>
      </c>
      <c r="G48" s="27">
        <f>SUM('Canned apples:Canned olives'!K49)</f>
        <v>10.024661840469257</v>
      </c>
      <c r="H48" s="27">
        <f>SUM('Canned apples:Canned olives'!L49)</f>
        <v>0.43943723136303592</v>
      </c>
      <c r="I48" s="27">
        <f>SUM('Canned apples:Canned olives'!M49)</f>
        <v>12.457825790526384</v>
      </c>
      <c r="J48" s="27">
        <f>SUM('Canned apples:Canned olives'!P49)</f>
        <v>7.2459174299206062</v>
      </c>
      <c r="K48" s="29">
        <f>SUM('Canned apples:Canned olives'!Q49)</f>
        <v>8.2710889261485662E-2</v>
      </c>
      <c r="L48" s="67"/>
      <c r="M48" s="67"/>
      <c r="N48" s="67"/>
      <c r="O48" s="67"/>
      <c r="P48" s="67"/>
      <c r="Q48" s="67"/>
      <c r="R48" s="67"/>
      <c r="S48" s="67"/>
      <c r="T48" s="67"/>
      <c r="V48" s="65"/>
      <c r="X48" s="24"/>
    </row>
    <row r="49" spans="1:24" x14ac:dyDescent="0.25">
      <c r="A49" s="31">
        <v>2015</v>
      </c>
      <c r="B49" s="27">
        <f>SUM('Canned apples:Canned olives'!B50)</f>
        <v>14.273965277314542</v>
      </c>
      <c r="C49" s="27">
        <f>SUM('Canned apples:Canned olives'!D50)</f>
        <v>12.433600863246435</v>
      </c>
      <c r="D49" s="27">
        <f>SUM('Canned apples:Canned olives'!F50)</f>
        <v>11.68758481145165</v>
      </c>
      <c r="E49" s="27">
        <f>SUM('Canned apples:Canned olives'!H50)</f>
        <v>11.68758481145165</v>
      </c>
      <c r="F49" s="32">
        <f t="shared" si="1"/>
        <v>26.788857240673025</v>
      </c>
      <c r="G49" s="27">
        <f>SUM('Canned apples:Canned olives'!K50)</f>
        <v>10.450133096591511</v>
      </c>
      <c r="H49" s="27">
        <f>SUM('Canned apples:Canned olives'!L50)</f>
        <v>0.45808802615195665</v>
      </c>
      <c r="I49" s="27">
        <f>SUM('Canned apples:Canned olives'!M50)</f>
        <v>12.986566497394897</v>
      </c>
      <c r="J49" s="27">
        <f>SUM('Canned apples:Canned olives'!P50)</f>
        <v>7.8142143388789158</v>
      </c>
      <c r="K49" s="29">
        <f>SUM('Canned apples:Canned olives'!Q50)</f>
        <v>8.7304916351037917E-2</v>
      </c>
      <c r="L49" s="67"/>
      <c r="M49" s="67"/>
      <c r="N49" s="67"/>
      <c r="O49" s="67"/>
      <c r="P49" s="67"/>
      <c r="Q49" s="67"/>
      <c r="R49" s="67"/>
      <c r="S49" s="67"/>
      <c r="T49" s="67"/>
      <c r="V49" s="65"/>
      <c r="X49" s="24"/>
    </row>
    <row r="50" spans="1:24" x14ac:dyDescent="0.25">
      <c r="A50" s="36">
        <v>2016</v>
      </c>
      <c r="B50" s="21">
        <f>SUM('Canned apples:Canned olives'!B51)</f>
        <v>13.601243916985574</v>
      </c>
      <c r="C50" s="21">
        <f>SUM('Canned apples:Canned olives'!D51)</f>
        <v>11.742864914050577</v>
      </c>
      <c r="D50" s="21">
        <f>SUM('Canned apples:Canned olives'!F51)</f>
        <v>11.038293019207542</v>
      </c>
      <c r="E50" s="21">
        <f>SUM('Canned apples:Canned olives'!H51)</f>
        <v>11.038293019207542</v>
      </c>
      <c r="F50" s="38">
        <f t="shared" si="1"/>
        <v>27.388148033075637</v>
      </c>
      <c r="G50" s="21">
        <f>SUM('Canned apples:Canned olives'!K51)</f>
        <v>9.8761150986618684</v>
      </c>
      <c r="H50" s="21">
        <f>SUM('Canned apples:Canned olives'!L51)</f>
        <v>0.43292559336599967</v>
      </c>
      <c r="I50" s="21">
        <f>SUM('Canned apples:Canned olives'!M51)</f>
        <v>12.273224109129409</v>
      </c>
      <c r="J50" s="21">
        <f>SUM('Canned apples:Canned olives'!P51)</f>
        <v>7.3979554943708772</v>
      </c>
      <c r="K50" s="23">
        <f>SUM('Canned apples:Canned olives'!Q51)</f>
        <v>8.2241923195297634E-2</v>
      </c>
      <c r="L50" s="67"/>
      <c r="M50" s="67"/>
      <c r="N50" s="67"/>
      <c r="O50" s="67"/>
      <c r="P50" s="67"/>
      <c r="Q50" s="67"/>
      <c r="R50" s="67"/>
      <c r="S50" s="67"/>
      <c r="T50" s="67"/>
      <c r="V50" s="65"/>
      <c r="X50" s="24"/>
    </row>
    <row r="51" spans="1:24" x14ac:dyDescent="0.25">
      <c r="A51" s="41">
        <v>2017</v>
      </c>
      <c r="B51" s="21">
        <f>SUM('Canned apples:Canned olives'!B52)</f>
        <v>13.3356326340003</v>
      </c>
      <c r="C51" s="21">
        <f>SUM('Canned apples:Canned olives'!D52)</f>
        <v>11.493864894888667</v>
      </c>
      <c r="D51" s="21">
        <f>SUM('Canned apples:Canned olives'!F52)</f>
        <v>10.804233001195348</v>
      </c>
      <c r="E51" s="21">
        <f>SUM('Canned apples:Canned olives'!H52)</f>
        <v>10.804233001195348</v>
      </c>
      <c r="F51" s="38">
        <f t="shared" si="1"/>
        <v>27.601156329639679</v>
      </c>
      <c r="G51" s="21">
        <f>SUM('Canned apples:Canned olives'!K52)</f>
        <v>9.6548438231434321</v>
      </c>
      <c r="H51" s="21">
        <f>SUM('Canned apples:Canned olives'!L52)</f>
        <v>0.42322603060354769</v>
      </c>
      <c r="I51" s="21">
        <f>SUM('Canned apples:Canned olives'!M52)</f>
        <v>11.998246354595276</v>
      </c>
      <c r="J51" s="21">
        <f>SUM('Canned apples:Canned olives'!P52)</f>
        <v>7.4481207506533771</v>
      </c>
      <c r="K51" s="23">
        <f>SUM('Canned apples:Canned olives'!Q52)</f>
        <v>8.1164772143925312E-2</v>
      </c>
      <c r="L51" s="67"/>
      <c r="M51" s="67"/>
      <c r="N51" s="67"/>
      <c r="O51" s="67"/>
      <c r="P51" s="67"/>
      <c r="Q51" s="67"/>
      <c r="R51" s="67"/>
      <c r="S51" s="67"/>
      <c r="T51" s="67"/>
      <c r="V51" s="65"/>
      <c r="X51" s="24"/>
    </row>
    <row r="52" spans="1:24" x14ac:dyDescent="0.25">
      <c r="A52" s="41">
        <v>2018</v>
      </c>
      <c r="B52" s="21">
        <f>SUM('Canned apples:Canned olives'!B53)</f>
        <v>11.954543983878493</v>
      </c>
      <c r="C52" s="21">
        <f>SUM('Canned apples:Canned olives'!D53)</f>
        <v>10.156746340751278</v>
      </c>
      <c r="D52" s="21">
        <f>SUM('Canned apples:Canned olives'!F53)</f>
        <v>9.5473415603061991</v>
      </c>
      <c r="E52" s="21">
        <f>SUM('Canned apples:Canned olives'!H53)</f>
        <v>9.5473415603061991</v>
      </c>
      <c r="F52" s="38">
        <f t="shared" si="1"/>
        <v>28.362742246238398</v>
      </c>
      <c r="G52" s="21">
        <f>SUM('Canned apples:Canned olives'!K53)</f>
        <v>8.5639074870178362</v>
      </c>
      <c r="H52" s="21">
        <f>SUM('Canned apples:Canned olives'!L53)</f>
        <v>0.3754041638144805</v>
      </c>
      <c r="I52" s="21">
        <f>SUM('Canned apples:Canned olives'!M53)</f>
        <v>10.642520342058615</v>
      </c>
      <c r="J52" s="21">
        <f>SUM('Canned apples:Canned olives'!P53)</f>
        <v>6.3531347777246694</v>
      </c>
      <c r="K52" s="23">
        <f>SUM('Canned apples:Canned olives'!Q53)</f>
        <v>7.0822506622848697E-2</v>
      </c>
      <c r="L52" s="67"/>
      <c r="M52" s="67"/>
      <c r="N52" s="67"/>
      <c r="O52" s="67"/>
      <c r="P52" s="67"/>
      <c r="Q52" s="67"/>
      <c r="R52" s="67"/>
      <c r="S52" s="67"/>
      <c r="T52" s="67"/>
      <c r="V52" s="65"/>
      <c r="X52" s="24"/>
    </row>
    <row r="53" spans="1:24" ht="13.2" customHeight="1" x14ac:dyDescent="0.25">
      <c r="A53" s="41">
        <v>2019</v>
      </c>
      <c r="B53" s="21">
        <f>SUM('Canned apples:Canned olives'!B54)</f>
        <v>12.349952807283977</v>
      </c>
      <c r="C53" s="21">
        <f>SUM('Canned apples:Canned olives'!D54)</f>
        <v>10.564818416476669</v>
      </c>
      <c r="D53" s="21">
        <f>SUM('Canned apples:Canned olives'!F54)</f>
        <v>9.9309293114880699</v>
      </c>
      <c r="E53" s="21">
        <f>SUM('Canned apples:Canned olives'!H54)</f>
        <v>9.9309293114880699</v>
      </c>
      <c r="F53" s="38">
        <f t="shared" si="1"/>
        <v>28.173206456300974</v>
      </c>
      <c r="G53" s="21">
        <f>SUM('Canned apples:Canned olives'!K54)</f>
        <v>8.870575105632124</v>
      </c>
      <c r="H53" s="21">
        <f>SUM('Canned apples:Canned olives'!L54)</f>
        <v>0.38884712791812054</v>
      </c>
      <c r="I53" s="21">
        <f>SUM('Canned apples:Canned olives'!M54)</f>
        <v>11.023621652914759</v>
      </c>
      <c r="J53" s="21">
        <f>SUM('Canned apples:Canned olives'!P54)</f>
        <v>6.8772767108123896</v>
      </c>
      <c r="K53" s="23">
        <f>SUM('Canned apples:Canned olives'!Q54)</f>
        <v>7.4471407017724006E-2</v>
      </c>
      <c r="L53" s="67"/>
      <c r="M53" s="67"/>
      <c r="N53" s="67"/>
      <c r="O53" s="67"/>
      <c r="P53" s="67"/>
      <c r="Q53" s="67"/>
      <c r="R53" s="67"/>
      <c r="S53" s="67"/>
      <c r="T53" s="67"/>
      <c r="V53" s="65"/>
      <c r="X53" s="24"/>
    </row>
    <row r="54" spans="1:24" ht="13.2" customHeight="1" x14ac:dyDescent="0.25">
      <c r="A54" s="36">
        <v>2020</v>
      </c>
      <c r="B54" s="21">
        <f>SUM('Canned apples:Canned olives'!B55)</f>
        <v>10.834606880958667</v>
      </c>
      <c r="C54" s="21">
        <f>SUM('Canned apples:Canned olives'!D55)</f>
        <v>9.2350119139266074</v>
      </c>
      <c r="D54" s="21">
        <f>SUM('Canned apples:Canned olives'!F55)</f>
        <v>8.6809111990910104</v>
      </c>
      <c r="E54" s="21">
        <f>SUM('Canned apples:Canned olives'!H55)</f>
        <v>8.6809111990910104</v>
      </c>
      <c r="F54" s="38">
        <f t="shared" si="1"/>
        <v>28.149782075614667</v>
      </c>
      <c r="G54" s="21">
        <f>SUM('Canned apples:Canned olives'!K55)</f>
        <v>7.7846886552192514</v>
      </c>
      <c r="H54" s="21">
        <f>SUM('Canned apples:Canned olives'!L55)</f>
        <v>0.34124662598221378</v>
      </c>
      <c r="I54" s="21">
        <f>SUM('Canned apples:Canned olives'!M55)</f>
        <v>9.6741712232827695</v>
      </c>
      <c r="J54" s="21">
        <f>SUM('Canned apples:Canned olives'!P55)</f>
        <v>5.8849786776518442</v>
      </c>
      <c r="K54" s="23">
        <f>SUM('Canned apples:Canned olives'!Q55)</f>
        <v>6.4574710001304186E-2</v>
      </c>
      <c r="L54" s="67"/>
      <c r="M54" s="67"/>
      <c r="N54" s="67"/>
      <c r="O54" s="67"/>
      <c r="P54" s="67"/>
      <c r="Q54" s="67"/>
      <c r="R54" s="67"/>
      <c r="S54" s="67"/>
      <c r="T54" s="67"/>
      <c r="V54" s="65"/>
      <c r="X54" s="24"/>
    </row>
    <row r="55" spans="1:24" ht="13.8" thickBot="1" x14ac:dyDescent="0.3">
      <c r="A55" s="151">
        <v>2021</v>
      </c>
      <c r="B55" s="27">
        <f>SUM('Canned apples:Canned olives'!B56)</f>
        <v>11.170928158385546</v>
      </c>
      <c r="C55" s="27">
        <f>SUM('Canned apples:Canned olives'!D56)</f>
        <v>9.3849560756502104</v>
      </c>
      <c r="D55" s="134">
        <f>SUM('Canned apples:Canned olives'!F56)</f>
        <v>8.8218587111111972</v>
      </c>
      <c r="E55" s="134">
        <f>SUM('Canned apples:Canned olives'!H56)</f>
        <v>8.8218587111111972</v>
      </c>
      <c r="F55" s="134">
        <f t="shared" si="1"/>
        <v>29.424644833912751</v>
      </c>
      <c r="G55" s="134">
        <f>SUM('Canned apples:Canned olives'!K56)</f>
        <v>7.8839222231290496</v>
      </c>
      <c r="H55" s="134">
        <f>SUM('Canned apples:Canned olives'!L56)</f>
        <v>0.34559659060291725</v>
      </c>
      <c r="I55" s="134">
        <f>SUM('Canned apples:Canned olives'!M56)</f>
        <v>9.7974905452974035</v>
      </c>
      <c r="J55" s="134">
        <f>SUM('Canned apples:Canned olives'!P56)</f>
        <v>6.1113600180372725</v>
      </c>
      <c r="K55" s="136">
        <f>SUM('Canned apples:Canned olives'!Q56)</f>
        <v>6.5951811324090379E-2</v>
      </c>
      <c r="L55" s="67"/>
      <c r="M55" s="67"/>
      <c r="N55" s="67"/>
      <c r="O55" s="67"/>
      <c r="P55" s="67"/>
      <c r="Q55" s="67"/>
      <c r="R55" s="67"/>
      <c r="S55" s="67"/>
      <c r="T55" s="67"/>
      <c r="V55" s="65"/>
      <c r="X55" s="24"/>
    </row>
    <row r="56" spans="1:24" ht="15" customHeight="1" thickTop="1" x14ac:dyDescent="0.25">
      <c r="A56" s="48" t="s">
        <v>195</v>
      </c>
      <c r="B56" s="48"/>
      <c r="C56" s="48"/>
      <c r="D56" s="67"/>
      <c r="E56" s="67"/>
      <c r="F56" s="67"/>
      <c r="G56" s="67"/>
      <c r="H56" s="67"/>
      <c r="I56" s="67"/>
      <c r="K56" s="67"/>
      <c r="L56" s="67"/>
      <c r="M56" s="67"/>
      <c r="N56" s="67"/>
      <c r="O56" s="67"/>
      <c r="P56" s="67"/>
      <c r="Q56" s="67"/>
      <c r="R56" s="67"/>
      <c r="S56" s="67"/>
      <c r="T56" s="67"/>
      <c r="V56" s="65"/>
      <c r="X56" s="24"/>
    </row>
    <row r="57" spans="1:24" x14ac:dyDescent="0.25">
      <c r="A57" s="9"/>
      <c r="J57" s="9"/>
      <c r="K57" s="9"/>
      <c r="M57" s="67"/>
      <c r="N57" s="67"/>
      <c r="O57" s="67"/>
      <c r="P57" s="67"/>
      <c r="Q57" s="67"/>
      <c r="R57" s="67"/>
      <c r="S57" s="67"/>
      <c r="T57" s="67"/>
      <c r="V57" s="65"/>
      <c r="X57" s="24"/>
    </row>
    <row r="58" spans="1:24" ht="15" customHeight="1" x14ac:dyDescent="0.25">
      <c r="A58" s="9" t="s">
        <v>97</v>
      </c>
      <c r="J58" s="9"/>
      <c r="K58" s="9"/>
      <c r="M58" s="103"/>
      <c r="N58" s="103"/>
      <c r="O58" s="103"/>
      <c r="P58" s="103"/>
      <c r="Q58" s="103"/>
      <c r="R58" s="103"/>
      <c r="S58" s="103"/>
      <c r="T58" s="103"/>
      <c r="U58" s="103"/>
    </row>
    <row r="59" spans="1:24" ht="15" customHeight="1" x14ac:dyDescent="0.25">
      <c r="A59" s="9" t="s">
        <v>104</v>
      </c>
      <c r="J59" s="9"/>
      <c r="K59" s="9"/>
      <c r="M59" s="103"/>
      <c r="N59" s="103"/>
      <c r="O59" s="103"/>
      <c r="P59" s="103"/>
      <c r="Q59" s="103"/>
      <c r="R59" s="103"/>
      <c r="S59" s="103"/>
      <c r="T59" s="103"/>
      <c r="U59" s="103"/>
    </row>
    <row r="60" spans="1:24" ht="15" customHeight="1" x14ac:dyDescent="0.25">
      <c r="A60" s="9" t="s">
        <v>111</v>
      </c>
      <c r="J60" s="9"/>
      <c r="K60" s="9"/>
    </row>
    <row r="61" spans="1:24" ht="15" customHeight="1" x14ac:dyDescent="0.25">
      <c r="A61" s="9" t="s">
        <v>134</v>
      </c>
      <c r="J61" s="9"/>
      <c r="K61" s="9"/>
    </row>
    <row r="62" spans="1:24" x14ac:dyDescent="0.25">
      <c r="A62" s="9"/>
      <c r="J62" s="9"/>
      <c r="K62" s="9"/>
    </row>
    <row r="63" spans="1:24" ht="15" customHeight="1" x14ac:dyDescent="0.25">
      <c r="A63" s="9" t="s">
        <v>192</v>
      </c>
      <c r="J63" s="9"/>
      <c r="K63" s="9"/>
    </row>
    <row r="64" spans="1:24" x14ac:dyDescent="0.25">
      <c r="A64" s="9"/>
      <c r="J64" s="9"/>
      <c r="K64" s="9"/>
    </row>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R7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18" ht="16.2" thickBot="1" x14ac:dyDescent="0.3">
      <c r="A1" s="52" t="s">
        <v>103</v>
      </c>
      <c r="B1" s="52"/>
      <c r="C1" s="52"/>
      <c r="D1" s="52"/>
      <c r="E1" s="52"/>
      <c r="F1" s="52"/>
      <c r="G1" s="52"/>
      <c r="H1" s="52"/>
      <c r="I1" s="52"/>
      <c r="J1" s="52"/>
      <c r="K1" s="52"/>
      <c r="L1" s="52"/>
      <c r="M1" s="52"/>
      <c r="N1" s="52"/>
      <c r="O1" s="52"/>
      <c r="P1" s="52"/>
      <c r="Q1" s="52"/>
    </row>
    <row r="2" spans="1:18"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18" ht="36" customHeight="1" x14ac:dyDescent="0.25">
      <c r="A3" s="125"/>
      <c r="B3" s="126"/>
      <c r="C3" s="126"/>
      <c r="D3" s="126"/>
      <c r="E3" s="123"/>
      <c r="F3" s="126"/>
      <c r="G3" s="128" t="s">
        <v>4</v>
      </c>
      <c r="H3" s="129" t="s">
        <v>87</v>
      </c>
      <c r="I3" s="128" t="s">
        <v>10</v>
      </c>
      <c r="J3" s="14"/>
      <c r="K3" s="14"/>
      <c r="L3" s="15"/>
      <c r="M3" s="15"/>
      <c r="N3" s="14"/>
      <c r="O3" s="14"/>
      <c r="P3" s="16"/>
      <c r="Q3" s="14"/>
      <c r="R3" s="130"/>
    </row>
    <row r="4" spans="1:18"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row>
    <row r="5" spans="1:18" x14ac:dyDescent="0.25">
      <c r="A5" s="19">
        <v>1970</v>
      </c>
      <c r="B5" s="20">
        <v>8.2154732179211098</v>
      </c>
      <c r="C5" s="21">
        <v>3</v>
      </c>
      <c r="D5" s="20">
        <f t="shared" ref="D5:D46" si="0">+B5-B5*(C5/100)</f>
        <v>7.9690090213834761</v>
      </c>
      <c r="E5" s="21">
        <v>12.836730422519544</v>
      </c>
      <c r="F5" s="21">
        <f t="shared" ref="F5:F46" si="1">+(D5-D5*(E5)/100)</f>
        <v>6.9460488159622162</v>
      </c>
      <c r="G5" s="21">
        <v>50</v>
      </c>
      <c r="H5" s="21">
        <f>F5-(F5*G5/100)</f>
        <v>3.4730244079811081</v>
      </c>
      <c r="I5" s="21">
        <v>20</v>
      </c>
      <c r="J5" s="22">
        <f t="shared" ref="J5:J46" si="2">100-(K5/B5*100)</f>
        <v>66.180651403937588</v>
      </c>
      <c r="K5" s="23">
        <f>+H5-H5*(I5)/100</f>
        <v>2.7784195263848863</v>
      </c>
      <c r="L5" s="23">
        <f t="shared" ref="L5:L46" si="3">+(K5/365)*16</f>
        <v>0.12179373266344708</v>
      </c>
      <c r="M5" s="23">
        <f t="shared" ref="M5:M37" si="4">+L5*28.3495</f>
        <v>3.4527914241423927</v>
      </c>
      <c r="N5" s="21">
        <v>82</v>
      </c>
      <c r="O5" s="21">
        <v>256</v>
      </c>
      <c r="P5" s="21">
        <f t="shared" ref="P5:P46" si="5">+Q5*N5</f>
        <v>1.1059722530456102</v>
      </c>
      <c r="Q5" s="23">
        <f t="shared" ref="Q5:Q46" si="6">+M5/O5</f>
        <v>1.3487466500556222E-2</v>
      </c>
      <c r="R5" s="24"/>
    </row>
    <row r="6" spans="1:18" x14ac:dyDescent="0.25">
      <c r="A6" s="25">
        <v>1971</v>
      </c>
      <c r="B6" s="26">
        <v>8.5489717435316255</v>
      </c>
      <c r="C6" s="27">
        <v>3</v>
      </c>
      <c r="D6" s="26">
        <f t="shared" si="0"/>
        <v>8.2925025912256771</v>
      </c>
      <c r="E6" s="27">
        <v>12.836730422519544</v>
      </c>
      <c r="F6" s="27">
        <f t="shared" si="1"/>
        <v>7.2280163883095891</v>
      </c>
      <c r="G6" s="27">
        <v>50</v>
      </c>
      <c r="H6" s="27">
        <f t="shared" ref="H6:H52" si="7">F6-(F6*G6/100)</f>
        <v>3.6140081941547946</v>
      </c>
      <c r="I6" s="27">
        <v>20</v>
      </c>
      <c r="J6" s="28">
        <f t="shared" si="2"/>
        <v>66.180651403937588</v>
      </c>
      <c r="K6" s="29">
        <f t="shared" ref="K6:K52" si="8">+H6-H6*(I6)/100</f>
        <v>2.8912065553238357</v>
      </c>
      <c r="L6" s="29">
        <f t="shared" si="3"/>
        <v>0.12673782160323663</v>
      </c>
      <c r="M6" s="29">
        <f t="shared" si="4"/>
        <v>3.5929538735409565</v>
      </c>
      <c r="N6" s="27">
        <v>82</v>
      </c>
      <c r="O6" s="27">
        <v>256</v>
      </c>
      <c r="P6" s="27">
        <f t="shared" si="5"/>
        <v>1.1508680376185876</v>
      </c>
      <c r="Q6" s="29">
        <f t="shared" si="6"/>
        <v>1.4034976068519361E-2</v>
      </c>
      <c r="R6" s="24"/>
    </row>
    <row r="7" spans="1:18" x14ac:dyDescent="0.25">
      <c r="A7" s="25">
        <v>1972</v>
      </c>
      <c r="B7" s="26">
        <v>8.5647075154247858</v>
      </c>
      <c r="C7" s="27">
        <v>3</v>
      </c>
      <c r="D7" s="26">
        <f t="shared" si="0"/>
        <v>8.3077662899620428</v>
      </c>
      <c r="E7" s="27">
        <v>12.836730422519544</v>
      </c>
      <c r="F7" s="27">
        <f t="shared" si="1"/>
        <v>7.241320727186662</v>
      </c>
      <c r="G7" s="27">
        <v>50</v>
      </c>
      <c r="H7" s="27">
        <f t="shared" si="7"/>
        <v>3.620660363593331</v>
      </c>
      <c r="I7" s="27">
        <v>20</v>
      </c>
      <c r="J7" s="28">
        <f t="shared" si="2"/>
        <v>66.180651403937588</v>
      </c>
      <c r="K7" s="29">
        <f t="shared" si="8"/>
        <v>2.8965282908746648</v>
      </c>
      <c r="L7" s="29">
        <f t="shared" si="3"/>
        <v>0.12697110316162913</v>
      </c>
      <c r="M7" s="29">
        <f t="shared" si="4"/>
        <v>3.5995672890806047</v>
      </c>
      <c r="N7" s="27">
        <v>82</v>
      </c>
      <c r="O7" s="27">
        <v>256</v>
      </c>
      <c r="P7" s="27">
        <f t="shared" si="5"/>
        <v>1.1529863972836312</v>
      </c>
      <c r="Q7" s="29">
        <f t="shared" si="6"/>
        <v>1.4060809722971112E-2</v>
      </c>
      <c r="R7" s="24"/>
    </row>
    <row r="8" spans="1:18" x14ac:dyDescent="0.25">
      <c r="A8" s="25">
        <v>1973</v>
      </c>
      <c r="B8" s="26">
        <v>8.5694717633955033</v>
      </c>
      <c r="C8" s="27">
        <v>3</v>
      </c>
      <c r="D8" s="26">
        <f t="shared" si="0"/>
        <v>8.3123876104936389</v>
      </c>
      <c r="E8" s="27">
        <v>12.836730422519544</v>
      </c>
      <c r="F8" s="27">
        <f t="shared" si="1"/>
        <v>7.2453488212596566</v>
      </c>
      <c r="G8" s="27">
        <v>50</v>
      </c>
      <c r="H8" s="27">
        <f t="shared" si="7"/>
        <v>3.6226744106298283</v>
      </c>
      <c r="I8" s="27">
        <v>20</v>
      </c>
      <c r="J8" s="28">
        <f t="shared" si="2"/>
        <v>66.180651403937588</v>
      </c>
      <c r="K8" s="29">
        <f t="shared" si="8"/>
        <v>2.8981395285038625</v>
      </c>
      <c r="L8" s="29">
        <f t="shared" si="3"/>
        <v>0.12704173275633371</v>
      </c>
      <c r="M8" s="29">
        <f t="shared" si="4"/>
        <v>3.6015696027756823</v>
      </c>
      <c r="N8" s="27">
        <v>82</v>
      </c>
      <c r="O8" s="27">
        <v>256</v>
      </c>
      <c r="P8" s="27">
        <f t="shared" si="5"/>
        <v>1.1536277633890857</v>
      </c>
      <c r="Q8" s="29">
        <f t="shared" si="6"/>
        <v>1.4068631260842509E-2</v>
      </c>
      <c r="R8" s="24"/>
    </row>
    <row r="9" spans="1:18" x14ac:dyDescent="0.25">
      <c r="A9" s="25">
        <v>1974</v>
      </c>
      <c r="B9" s="26">
        <v>8.2104568594668734</v>
      </c>
      <c r="C9" s="27">
        <v>3</v>
      </c>
      <c r="D9" s="26">
        <f t="shared" si="0"/>
        <v>7.9641431536828673</v>
      </c>
      <c r="E9" s="27">
        <v>12.836730422519544</v>
      </c>
      <c r="F9" s="27">
        <f t="shared" si="1"/>
        <v>6.9418075665810512</v>
      </c>
      <c r="G9" s="27">
        <v>50</v>
      </c>
      <c r="H9" s="27">
        <f t="shared" si="7"/>
        <v>3.4709037832905256</v>
      </c>
      <c r="I9" s="27">
        <v>20</v>
      </c>
      <c r="J9" s="28">
        <f t="shared" si="2"/>
        <v>66.180651403937588</v>
      </c>
      <c r="K9" s="29">
        <f t="shared" si="8"/>
        <v>2.7767230266324203</v>
      </c>
      <c r="L9" s="29">
        <f t="shared" si="3"/>
        <v>0.12171936555101021</v>
      </c>
      <c r="M9" s="29">
        <f t="shared" si="4"/>
        <v>3.4506831536883635</v>
      </c>
      <c r="N9" s="27">
        <v>82</v>
      </c>
      <c r="O9" s="27">
        <v>256</v>
      </c>
      <c r="P9" s="27">
        <f t="shared" si="5"/>
        <v>1.1052969476658039</v>
      </c>
      <c r="Q9" s="29">
        <f t="shared" si="6"/>
        <v>1.347923106909517E-2</v>
      </c>
      <c r="R9" s="24"/>
    </row>
    <row r="10" spans="1:18" x14ac:dyDescent="0.25">
      <c r="A10" s="25">
        <v>1975</v>
      </c>
      <c r="B10" s="26">
        <v>8.3578683391413993</v>
      </c>
      <c r="C10" s="27">
        <v>3</v>
      </c>
      <c r="D10" s="26">
        <f t="shared" si="0"/>
        <v>8.1071322889671578</v>
      </c>
      <c r="E10" s="27">
        <v>12.836730422519544</v>
      </c>
      <c r="F10" s="27">
        <f t="shared" si="1"/>
        <v>7.0664415720354059</v>
      </c>
      <c r="G10" s="27">
        <v>50</v>
      </c>
      <c r="H10" s="27">
        <f t="shared" si="7"/>
        <v>3.5332207860177034</v>
      </c>
      <c r="I10" s="27">
        <v>20</v>
      </c>
      <c r="J10" s="28">
        <f t="shared" si="2"/>
        <v>66.180651403937574</v>
      </c>
      <c r="K10" s="29">
        <f t="shared" si="8"/>
        <v>2.8265766288141627</v>
      </c>
      <c r="L10" s="29">
        <f t="shared" si="3"/>
        <v>0.12390472893431946</v>
      </c>
      <c r="M10" s="29">
        <f t="shared" si="4"/>
        <v>3.5126371129234895</v>
      </c>
      <c r="N10" s="27">
        <v>82</v>
      </c>
      <c r="O10" s="27">
        <v>256</v>
      </c>
      <c r="P10" s="27">
        <f t="shared" si="5"/>
        <v>1.1251415752333052</v>
      </c>
      <c r="Q10" s="29">
        <f t="shared" si="6"/>
        <v>1.3721238722357381E-2</v>
      </c>
      <c r="R10" s="24"/>
    </row>
    <row r="11" spans="1:18" x14ac:dyDescent="0.25">
      <c r="A11" s="19">
        <v>1976</v>
      </c>
      <c r="B11" s="20">
        <v>9.2609917317303481</v>
      </c>
      <c r="C11" s="21">
        <v>3</v>
      </c>
      <c r="D11" s="20">
        <f t="shared" si="0"/>
        <v>8.983161979778437</v>
      </c>
      <c r="E11" s="21">
        <v>12.836730422519544</v>
      </c>
      <c r="F11" s="21">
        <f t="shared" si="1"/>
        <v>7.8300176930160097</v>
      </c>
      <c r="G11" s="21">
        <v>50</v>
      </c>
      <c r="H11" s="21">
        <f t="shared" si="7"/>
        <v>3.9150088465080053</v>
      </c>
      <c r="I11" s="21">
        <v>20</v>
      </c>
      <c r="J11" s="22">
        <f t="shared" si="2"/>
        <v>66.180651403937588</v>
      </c>
      <c r="K11" s="23">
        <f t="shared" si="8"/>
        <v>3.1320070772064041</v>
      </c>
      <c r="L11" s="23">
        <f t="shared" si="3"/>
        <v>0.13729346091863689</v>
      </c>
      <c r="M11" s="23">
        <f t="shared" si="4"/>
        <v>3.8922009703128966</v>
      </c>
      <c r="N11" s="21">
        <v>82</v>
      </c>
      <c r="O11" s="21">
        <v>256</v>
      </c>
      <c r="P11" s="21">
        <f t="shared" si="5"/>
        <v>1.2467206233033497</v>
      </c>
      <c r="Q11" s="23">
        <f t="shared" si="6"/>
        <v>1.5203910040284752E-2</v>
      </c>
      <c r="R11" s="24"/>
    </row>
    <row r="12" spans="1:18" x14ac:dyDescent="0.25">
      <c r="A12" s="19">
        <v>1977</v>
      </c>
      <c r="B12" s="20">
        <v>7.7269948307091463</v>
      </c>
      <c r="C12" s="21">
        <v>3</v>
      </c>
      <c r="D12" s="20">
        <f t="shared" si="0"/>
        <v>7.4951849857878718</v>
      </c>
      <c r="E12" s="21">
        <v>12.836730422519544</v>
      </c>
      <c r="F12" s="21">
        <f t="shared" si="1"/>
        <v>6.5330482944931232</v>
      </c>
      <c r="G12" s="21">
        <v>50</v>
      </c>
      <c r="H12" s="21">
        <f t="shared" si="7"/>
        <v>3.2665241472465611</v>
      </c>
      <c r="I12" s="21">
        <v>20</v>
      </c>
      <c r="J12" s="22">
        <f t="shared" si="2"/>
        <v>66.180651403937588</v>
      </c>
      <c r="K12" s="23">
        <f t="shared" si="8"/>
        <v>2.6132193177972489</v>
      </c>
      <c r="L12" s="23">
        <f t="shared" si="3"/>
        <v>0.11455207968426297</v>
      </c>
      <c r="M12" s="23">
        <f t="shared" si="4"/>
        <v>3.2474941830090129</v>
      </c>
      <c r="N12" s="21">
        <v>82</v>
      </c>
      <c r="O12" s="21">
        <v>256</v>
      </c>
      <c r="P12" s="21">
        <f t="shared" si="5"/>
        <v>1.0402129804950744</v>
      </c>
      <c r="Q12" s="23">
        <f t="shared" si="6"/>
        <v>1.2685524152378957E-2</v>
      </c>
      <c r="R12" s="24"/>
    </row>
    <row r="13" spans="1:18" x14ac:dyDescent="0.25">
      <c r="A13" s="19">
        <v>1978</v>
      </c>
      <c r="B13" s="20">
        <v>8.3450200246526745</v>
      </c>
      <c r="C13" s="21">
        <v>3</v>
      </c>
      <c r="D13" s="20">
        <f t="shared" si="0"/>
        <v>8.0946694239130945</v>
      </c>
      <c r="E13" s="21">
        <v>12.836730422519544</v>
      </c>
      <c r="F13" s="21">
        <f t="shared" si="1"/>
        <v>7.0555785313712551</v>
      </c>
      <c r="G13" s="21">
        <v>50</v>
      </c>
      <c r="H13" s="21">
        <f t="shared" si="7"/>
        <v>3.5277892656856271</v>
      </c>
      <c r="I13" s="21">
        <v>20</v>
      </c>
      <c r="J13" s="22">
        <f t="shared" si="2"/>
        <v>66.180651403937588</v>
      </c>
      <c r="K13" s="23">
        <f t="shared" si="8"/>
        <v>2.8222314125485015</v>
      </c>
      <c r="L13" s="23">
        <f t="shared" si="3"/>
        <v>0.12371425370075623</v>
      </c>
      <c r="M13" s="23">
        <f t="shared" si="4"/>
        <v>3.5072372352895886</v>
      </c>
      <c r="N13" s="21">
        <v>82</v>
      </c>
      <c r="O13" s="21">
        <v>256</v>
      </c>
      <c r="P13" s="21">
        <f t="shared" si="5"/>
        <v>1.1234119269286964</v>
      </c>
      <c r="Q13" s="23">
        <f t="shared" si="6"/>
        <v>1.3700145450349956E-2</v>
      </c>
      <c r="R13" s="24"/>
    </row>
    <row r="14" spans="1:18" x14ac:dyDescent="0.25">
      <c r="A14" s="19">
        <v>1979</v>
      </c>
      <c r="B14" s="20">
        <v>7.2921358854666867</v>
      </c>
      <c r="C14" s="21">
        <v>3</v>
      </c>
      <c r="D14" s="20">
        <f t="shared" si="0"/>
        <v>7.073371808902686</v>
      </c>
      <c r="E14" s="21">
        <v>12.836730422519544</v>
      </c>
      <c r="F14" s="21">
        <f t="shared" si="1"/>
        <v>6.1653821380113536</v>
      </c>
      <c r="G14" s="21">
        <v>50</v>
      </c>
      <c r="H14" s="21">
        <f t="shared" si="7"/>
        <v>3.0826910690056768</v>
      </c>
      <c r="I14" s="21">
        <v>20</v>
      </c>
      <c r="J14" s="22">
        <f t="shared" si="2"/>
        <v>66.180651403937588</v>
      </c>
      <c r="K14" s="23">
        <f t="shared" si="8"/>
        <v>2.4661528552045415</v>
      </c>
      <c r="L14" s="23">
        <f t="shared" si="3"/>
        <v>0.10810533063910319</v>
      </c>
      <c r="M14" s="23">
        <f t="shared" si="4"/>
        <v>3.0647320709532555</v>
      </c>
      <c r="N14" s="21">
        <v>82</v>
      </c>
      <c r="O14" s="21">
        <v>256</v>
      </c>
      <c r="P14" s="21">
        <f t="shared" si="5"/>
        <v>0.98167199147721462</v>
      </c>
      <c r="Q14" s="23">
        <f t="shared" si="6"/>
        <v>1.1971609652161154E-2</v>
      </c>
      <c r="R14" s="24"/>
    </row>
    <row r="15" spans="1:18" x14ac:dyDescent="0.25">
      <c r="A15" s="19">
        <v>1980</v>
      </c>
      <c r="B15" s="20">
        <v>7.2972210323646172</v>
      </c>
      <c r="C15" s="21">
        <v>3</v>
      </c>
      <c r="D15" s="20">
        <f t="shared" si="0"/>
        <v>7.0783044013936784</v>
      </c>
      <c r="E15" s="21">
        <v>12.836730422519544</v>
      </c>
      <c r="F15" s="21">
        <f t="shared" si="1"/>
        <v>6.1696815469014368</v>
      </c>
      <c r="G15" s="21">
        <v>50</v>
      </c>
      <c r="H15" s="21">
        <f t="shared" si="7"/>
        <v>3.0848407734507184</v>
      </c>
      <c r="I15" s="21">
        <v>20</v>
      </c>
      <c r="J15" s="22">
        <f t="shared" si="2"/>
        <v>66.180651403937588</v>
      </c>
      <c r="K15" s="23">
        <f t="shared" si="8"/>
        <v>2.4678726187605746</v>
      </c>
      <c r="L15" s="23">
        <f t="shared" si="3"/>
        <v>0.10818071753471012</v>
      </c>
      <c r="M15" s="23">
        <f t="shared" si="4"/>
        <v>3.0668692517502643</v>
      </c>
      <c r="N15" s="21">
        <v>82</v>
      </c>
      <c r="O15" s="21">
        <v>256</v>
      </c>
      <c r="P15" s="21">
        <f t="shared" si="5"/>
        <v>0.98235655720125648</v>
      </c>
      <c r="Q15" s="23">
        <f t="shared" si="6"/>
        <v>1.197995801464947E-2</v>
      </c>
      <c r="R15" s="24"/>
    </row>
    <row r="16" spans="1:18" x14ac:dyDescent="0.25">
      <c r="A16" s="25">
        <v>1981</v>
      </c>
      <c r="B16" s="26">
        <v>6.6492921633462494</v>
      </c>
      <c r="C16" s="27">
        <v>3</v>
      </c>
      <c r="D16" s="26">
        <f t="shared" si="0"/>
        <v>6.4498133984458619</v>
      </c>
      <c r="E16" s="27">
        <v>12.836730422519544</v>
      </c>
      <c r="F16" s="27">
        <f t="shared" si="1"/>
        <v>5.6218682397318203</v>
      </c>
      <c r="G16" s="27">
        <v>50</v>
      </c>
      <c r="H16" s="27">
        <f t="shared" si="7"/>
        <v>2.8109341198659097</v>
      </c>
      <c r="I16" s="27">
        <v>20</v>
      </c>
      <c r="J16" s="28">
        <f t="shared" si="2"/>
        <v>66.180651403937588</v>
      </c>
      <c r="K16" s="29">
        <f t="shared" si="8"/>
        <v>2.2487472958927279</v>
      </c>
      <c r="L16" s="29">
        <f t="shared" si="3"/>
        <v>9.8575223929544237E-2</v>
      </c>
      <c r="M16" s="29">
        <f t="shared" si="4"/>
        <v>2.7945583107906145</v>
      </c>
      <c r="N16" s="27">
        <v>82</v>
      </c>
      <c r="O16" s="27">
        <v>256</v>
      </c>
      <c r="P16" s="27">
        <f t="shared" si="5"/>
        <v>0.89513195892511865</v>
      </c>
      <c r="Q16" s="29">
        <f t="shared" si="6"/>
        <v>1.0916243401525838E-2</v>
      </c>
      <c r="R16" s="24"/>
    </row>
    <row r="17" spans="1:18" x14ac:dyDescent="0.25">
      <c r="A17" s="25">
        <v>1982</v>
      </c>
      <c r="B17" s="26">
        <v>7.1991806434587744</v>
      </c>
      <c r="C17" s="27">
        <v>3</v>
      </c>
      <c r="D17" s="26">
        <f t="shared" si="0"/>
        <v>6.9832052241550109</v>
      </c>
      <c r="E17" s="27">
        <v>12.836730422519544</v>
      </c>
      <c r="F17" s="27">
        <f t="shared" si="1"/>
        <v>6.0867899946789308</v>
      </c>
      <c r="G17" s="27">
        <v>50</v>
      </c>
      <c r="H17" s="27">
        <f t="shared" si="7"/>
        <v>3.0433949973394654</v>
      </c>
      <c r="I17" s="27">
        <v>20</v>
      </c>
      <c r="J17" s="28">
        <f t="shared" si="2"/>
        <v>66.180651403937588</v>
      </c>
      <c r="K17" s="29">
        <f t="shared" si="8"/>
        <v>2.4347159978715722</v>
      </c>
      <c r="L17" s="29">
        <f t="shared" si="3"/>
        <v>0.10672727661902782</v>
      </c>
      <c r="M17" s="29">
        <f t="shared" si="4"/>
        <v>3.0256649285111292</v>
      </c>
      <c r="N17" s="27">
        <v>82</v>
      </c>
      <c r="O17" s="27">
        <v>256</v>
      </c>
      <c r="P17" s="27">
        <f t="shared" si="5"/>
        <v>0.96915829741372106</v>
      </c>
      <c r="Q17" s="29">
        <f t="shared" si="6"/>
        <v>1.1819003626996599E-2</v>
      </c>
      <c r="R17" s="24"/>
    </row>
    <row r="18" spans="1:18" x14ac:dyDescent="0.25">
      <c r="A18" s="25">
        <v>1983</v>
      </c>
      <c r="B18" s="26">
        <v>7.834216233359907</v>
      </c>
      <c r="C18" s="27">
        <v>3</v>
      </c>
      <c r="D18" s="26">
        <f t="shared" si="0"/>
        <v>7.5991897463591096</v>
      </c>
      <c r="E18" s="27">
        <v>12.836730422519544</v>
      </c>
      <c r="F18" s="27">
        <f t="shared" si="1"/>
        <v>6.6237022443232441</v>
      </c>
      <c r="G18" s="27">
        <v>50</v>
      </c>
      <c r="H18" s="27">
        <f t="shared" si="7"/>
        <v>3.311851122161622</v>
      </c>
      <c r="I18" s="27">
        <v>20</v>
      </c>
      <c r="J18" s="28">
        <f t="shared" si="2"/>
        <v>66.180651403937588</v>
      </c>
      <c r="K18" s="29">
        <f t="shared" si="8"/>
        <v>2.6494808977292976</v>
      </c>
      <c r="L18" s="29">
        <f t="shared" si="3"/>
        <v>0.11614162839361304</v>
      </c>
      <c r="M18" s="29">
        <f t="shared" si="4"/>
        <v>3.2925570941447329</v>
      </c>
      <c r="N18" s="27">
        <v>82</v>
      </c>
      <c r="O18" s="27">
        <v>256</v>
      </c>
      <c r="P18" s="27">
        <f t="shared" si="5"/>
        <v>1.0546471942182347</v>
      </c>
      <c r="Q18" s="29">
        <f t="shared" si="6"/>
        <v>1.2861551149002863E-2</v>
      </c>
      <c r="R18" s="24"/>
    </row>
    <row r="19" spans="1:18" x14ac:dyDescent="0.25">
      <c r="A19" s="25">
        <v>1984</v>
      </c>
      <c r="B19" s="26">
        <v>5.9790513414193764</v>
      </c>
      <c r="C19" s="27">
        <v>3</v>
      </c>
      <c r="D19" s="26">
        <f t="shared" si="0"/>
        <v>5.7996798011767954</v>
      </c>
      <c r="E19" s="27">
        <v>12.836730422519544</v>
      </c>
      <c r="F19" s="27">
        <f t="shared" si="1"/>
        <v>5.0551905397304129</v>
      </c>
      <c r="G19" s="27">
        <v>50</v>
      </c>
      <c r="H19" s="27">
        <f t="shared" si="7"/>
        <v>2.5275952698652064</v>
      </c>
      <c r="I19" s="27">
        <v>20</v>
      </c>
      <c r="J19" s="28">
        <f t="shared" si="2"/>
        <v>66.180651403937588</v>
      </c>
      <c r="K19" s="29">
        <f t="shared" si="8"/>
        <v>2.0220762158921652</v>
      </c>
      <c r="L19" s="29">
        <f t="shared" si="3"/>
        <v>8.8638957408971625E-2</v>
      </c>
      <c r="M19" s="29">
        <f t="shared" si="4"/>
        <v>2.5128701230656412</v>
      </c>
      <c r="N19" s="27">
        <v>82</v>
      </c>
      <c r="O19" s="27">
        <v>256</v>
      </c>
      <c r="P19" s="27">
        <f t="shared" si="5"/>
        <v>0.80490371129446314</v>
      </c>
      <c r="Q19" s="29">
        <f t="shared" si="6"/>
        <v>9.8158989182251608E-3</v>
      </c>
      <c r="R19" s="24"/>
    </row>
    <row r="20" spans="1:18" x14ac:dyDescent="0.25">
      <c r="A20" s="25">
        <v>1985</v>
      </c>
      <c r="B20" s="26">
        <v>5.5053144002560348</v>
      </c>
      <c r="C20" s="27">
        <v>3</v>
      </c>
      <c r="D20" s="26">
        <f t="shared" si="0"/>
        <v>5.3401549682483536</v>
      </c>
      <c r="E20" s="27">
        <v>12.836730422519544</v>
      </c>
      <c r="F20" s="27">
        <f t="shared" si="1"/>
        <v>4.6546536708295285</v>
      </c>
      <c r="G20" s="27">
        <v>50</v>
      </c>
      <c r="H20" s="27">
        <f t="shared" si="7"/>
        <v>2.3273268354147643</v>
      </c>
      <c r="I20" s="27">
        <v>20</v>
      </c>
      <c r="J20" s="28">
        <f t="shared" si="2"/>
        <v>66.180651403937588</v>
      </c>
      <c r="K20" s="29">
        <f t="shared" si="8"/>
        <v>1.8618614683318113</v>
      </c>
      <c r="L20" s="29">
        <f t="shared" si="3"/>
        <v>8.1615845187147887E-2</v>
      </c>
      <c r="M20" s="29">
        <f t="shared" si="4"/>
        <v>2.3137684031330488</v>
      </c>
      <c r="N20" s="27">
        <v>82</v>
      </c>
      <c r="O20" s="27">
        <v>256</v>
      </c>
      <c r="P20" s="27">
        <f t="shared" si="5"/>
        <v>0.74112894162855469</v>
      </c>
      <c r="Q20" s="29">
        <f t="shared" si="6"/>
        <v>9.0381578247384717E-3</v>
      </c>
      <c r="R20" s="24"/>
    </row>
    <row r="21" spans="1:18" x14ac:dyDescent="0.25">
      <c r="A21" s="19">
        <v>1986</v>
      </c>
      <c r="B21" s="20">
        <v>6.1325457565160795</v>
      </c>
      <c r="C21" s="21">
        <v>3</v>
      </c>
      <c r="D21" s="20">
        <f t="shared" si="0"/>
        <v>5.9485693838205975</v>
      </c>
      <c r="E21" s="21">
        <v>12.836730422519544</v>
      </c>
      <c r="F21" s="21">
        <f t="shared" si="1"/>
        <v>5.1849675680230156</v>
      </c>
      <c r="G21" s="21">
        <v>50</v>
      </c>
      <c r="H21" s="21">
        <f t="shared" si="7"/>
        <v>2.5924837840115078</v>
      </c>
      <c r="I21" s="21">
        <v>20</v>
      </c>
      <c r="J21" s="22">
        <f t="shared" si="2"/>
        <v>66.180651403937588</v>
      </c>
      <c r="K21" s="23">
        <f t="shared" si="8"/>
        <v>2.0739870272092062</v>
      </c>
      <c r="L21" s="23">
        <f t="shared" si="3"/>
        <v>9.091449982286931E-2</v>
      </c>
      <c r="M21" s="23">
        <f t="shared" si="4"/>
        <v>2.5773806127284336</v>
      </c>
      <c r="N21" s="21">
        <v>82</v>
      </c>
      <c r="O21" s="21">
        <v>256</v>
      </c>
      <c r="P21" s="21">
        <f t="shared" si="5"/>
        <v>0.82556722751457634</v>
      </c>
      <c r="Q21" s="23">
        <f t="shared" si="6"/>
        <v>1.0067893018470444E-2</v>
      </c>
      <c r="R21" s="24"/>
    </row>
    <row r="22" spans="1:18" x14ac:dyDescent="0.25">
      <c r="A22" s="19">
        <v>1987</v>
      </c>
      <c r="B22" s="20">
        <v>6.3454116070542304</v>
      </c>
      <c r="C22" s="21">
        <v>3</v>
      </c>
      <c r="D22" s="20">
        <f t="shared" si="0"/>
        <v>6.1550492588426033</v>
      </c>
      <c r="E22" s="21">
        <v>12.836730422519544</v>
      </c>
      <c r="F22" s="21">
        <f t="shared" si="1"/>
        <v>5.3649421781116908</v>
      </c>
      <c r="G22" s="21">
        <v>50</v>
      </c>
      <c r="H22" s="21">
        <f t="shared" si="7"/>
        <v>2.6824710890558454</v>
      </c>
      <c r="I22" s="21">
        <v>20</v>
      </c>
      <c r="J22" s="22">
        <f t="shared" si="2"/>
        <v>66.180651403937588</v>
      </c>
      <c r="K22" s="23">
        <f t="shared" si="8"/>
        <v>2.1459768712446765</v>
      </c>
      <c r="L22" s="23">
        <f t="shared" si="3"/>
        <v>9.4070219013465267E-2</v>
      </c>
      <c r="M22" s="23">
        <f t="shared" si="4"/>
        <v>2.6668436739222336</v>
      </c>
      <c r="N22" s="21">
        <v>82</v>
      </c>
      <c r="O22" s="21">
        <v>256</v>
      </c>
      <c r="P22" s="21">
        <f t="shared" si="5"/>
        <v>0.85422336430321544</v>
      </c>
      <c r="Q22" s="23">
        <f t="shared" si="6"/>
        <v>1.0417358101258725E-2</v>
      </c>
      <c r="R22" s="24"/>
    </row>
    <row r="23" spans="1:18" x14ac:dyDescent="0.25">
      <c r="A23" s="19">
        <v>1988</v>
      </c>
      <c r="B23" s="20">
        <v>6.6882544132534916</v>
      </c>
      <c r="C23" s="21">
        <v>3</v>
      </c>
      <c r="D23" s="20">
        <f t="shared" si="0"/>
        <v>6.487606780855887</v>
      </c>
      <c r="E23" s="21">
        <v>12.836730422519544</v>
      </c>
      <c r="F23" s="21">
        <f t="shared" si="1"/>
        <v>5.6548101875243191</v>
      </c>
      <c r="G23" s="21">
        <v>50</v>
      </c>
      <c r="H23" s="21">
        <f t="shared" si="7"/>
        <v>2.8274050937621591</v>
      </c>
      <c r="I23" s="21">
        <v>20</v>
      </c>
      <c r="J23" s="22">
        <f t="shared" si="2"/>
        <v>66.180651403937588</v>
      </c>
      <c r="K23" s="23">
        <f t="shared" si="8"/>
        <v>2.2619240750097274</v>
      </c>
      <c r="L23" s="23">
        <f t="shared" si="3"/>
        <v>9.9152836164809965E-2</v>
      </c>
      <c r="M23" s="23">
        <f t="shared" si="4"/>
        <v>2.8109333288542802</v>
      </c>
      <c r="N23" s="21">
        <v>82</v>
      </c>
      <c r="O23" s="21">
        <v>256</v>
      </c>
      <c r="P23" s="21">
        <f t="shared" si="5"/>
        <v>0.90037708189863663</v>
      </c>
      <c r="Q23" s="23">
        <f t="shared" si="6"/>
        <v>1.0980208315837032E-2</v>
      </c>
      <c r="R23" s="24"/>
    </row>
    <row r="24" spans="1:18" x14ac:dyDescent="0.25">
      <c r="A24" s="19">
        <v>1989</v>
      </c>
      <c r="B24" s="20">
        <v>6.6039906751575801</v>
      </c>
      <c r="C24" s="21">
        <v>3</v>
      </c>
      <c r="D24" s="20">
        <f t="shared" si="0"/>
        <v>6.405870954902853</v>
      </c>
      <c r="E24" s="21">
        <v>12.836730422519544</v>
      </c>
      <c r="F24" s="21">
        <f t="shared" si="1"/>
        <v>5.5835665692074947</v>
      </c>
      <c r="G24" s="21">
        <v>50</v>
      </c>
      <c r="H24" s="21">
        <f t="shared" si="7"/>
        <v>2.7917832846037474</v>
      </c>
      <c r="I24" s="21">
        <v>20</v>
      </c>
      <c r="J24" s="22">
        <f t="shared" si="2"/>
        <v>66.180651403937588</v>
      </c>
      <c r="K24" s="23">
        <f t="shared" si="8"/>
        <v>2.2334266276829977</v>
      </c>
      <c r="L24" s="23">
        <f t="shared" si="3"/>
        <v>9.7903632994323184E-2</v>
      </c>
      <c r="M24" s="23">
        <f t="shared" si="4"/>
        <v>2.7755190435725652</v>
      </c>
      <c r="N24" s="21">
        <v>82</v>
      </c>
      <c r="O24" s="21">
        <v>256</v>
      </c>
      <c r="P24" s="21">
        <f t="shared" si="5"/>
        <v>0.88903344364433723</v>
      </c>
      <c r="Q24" s="23">
        <f t="shared" si="6"/>
        <v>1.0841871263955333E-2</v>
      </c>
      <c r="R24" s="24"/>
    </row>
    <row r="25" spans="1:18" x14ac:dyDescent="0.25">
      <c r="A25" s="19">
        <v>1990</v>
      </c>
      <c r="B25" s="20">
        <v>4.5915048319184111</v>
      </c>
      <c r="C25" s="21">
        <v>3</v>
      </c>
      <c r="D25" s="20">
        <f t="shared" si="0"/>
        <v>4.4537596869608587</v>
      </c>
      <c r="E25" s="21">
        <v>12.836730422519544</v>
      </c>
      <c r="F25" s="21">
        <f t="shared" si="1"/>
        <v>3.8820425622788428</v>
      </c>
      <c r="G25" s="21">
        <v>50</v>
      </c>
      <c r="H25" s="21">
        <f t="shared" si="7"/>
        <v>1.9410212811394214</v>
      </c>
      <c r="I25" s="21">
        <v>20</v>
      </c>
      <c r="J25" s="22">
        <f t="shared" si="2"/>
        <v>66.180651403937588</v>
      </c>
      <c r="K25" s="23">
        <f t="shared" si="8"/>
        <v>1.5528170249115372</v>
      </c>
      <c r="L25" s="23">
        <f t="shared" si="3"/>
        <v>6.8068691502971498E-2</v>
      </c>
      <c r="M25" s="23">
        <f t="shared" si="4"/>
        <v>1.9297133697634905</v>
      </c>
      <c r="N25" s="21">
        <v>82</v>
      </c>
      <c r="O25" s="21">
        <v>256</v>
      </c>
      <c r="P25" s="21">
        <f t="shared" si="5"/>
        <v>0.61811131375236805</v>
      </c>
      <c r="Q25" s="23">
        <f t="shared" si="6"/>
        <v>7.5379428506386348E-3</v>
      </c>
      <c r="R25" s="24"/>
    </row>
    <row r="26" spans="1:18" x14ac:dyDescent="0.25">
      <c r="A26" s="25">
        <v>1991</v>
      </c>
      <c r="B26" s="26">
        <v>5.8577738607084875</v>
      </c>
      <c r="C26" s="27">
        <v>3</v>
      </c>
      <c r="D26" s="26">
        <f t="shared" si="0"/>
        <v>5.6820406448872331</v>
      </c>
      <c r="E26" s="27">
        <v>12.836730422519544</v>
      </c>
      <c r="F26" s="27">
        <f t="shared" si="1"/>
        <v>4.9526524048050682</v>
      </c>
      <c r="G26" s="27">
        <v>50</v>
      </c>
      <c r="H26" s="27">
        <f t="shared" si="7"/>
        <v>2.4763262024025341</v>
      </c>
      <c r="I26" s="27">
        <v>20</v>
      </c>
      <c r="J26" s="28">
        <f t="shared" si="2"/>
        <v>66.180651403937588</v>
      </c>
      <c r="K26" s="29">
        <f t="shared" si="8"/>
        <v>1.9810609619220272</v>
      </c>
      <c r="L26" s="29">
        <f t="shared" si="3"/>
        <v>8.6841028467814885E-2</v>
      </c>
      <c r="M26" s="29">
        <f t="shared" si="4"/>
        <v>2.4618997365483182</v>
      </c>
      <c r="N26" s="27">
        <v>82</v>
      </c>
      <c r="O26" s="27">
        <v>256</v>
      </c>
      <c r="P26" s="27">
        <f t="shared" si="5"/>
        <v>0.78857725936313317</v>
      </c>
      <c r="Q26" s="29">
        <f t="shared" si="6"/>
        <v>9.6167958458918679E-3</v>
      </c>
      <c r="R26" s="24"/>
    </row>
    <row r="27" spans="1:18" x14ac:dyDescent="0.25">
      <c r="A27" s="25">
        <v>1992</v>
      </c>
      <c r="B27" s="26">
        <v>5.9197065991677587</v>
      </c>
      <c r="C27" s="27">
        <v>3</v>
      </c>
      <c r="D27" s="26">
        <f t="shared" si="0"/>
        <v>5.7421154011927262</v>
      </c>
      <c r="E27" s="27">
        <v>12.8367304225195</v>
      </c>
      <c r="F27" s="27">
        <f t="shared" si="1"/>
        <v>5.0050155265916416</v>
      </c>
      <c r="G27" s="27">
        <v>50</v>
      </c>
      <c r="H27" s="27">
        <f t="shared" si="7"/>
        <v>2.5025077632958208</v>
      </c>
      <c r="I27" s="27">
        <v>20</v>
      </c>
      <c r="J27" s="28">
        <f t="shared" si="2"/>
        <v>66.18065140393756</v>
      </c>
      <c r="K27" s="29">
        <f t="shared" si="8"/>
        <v>2.0020062106366567</v>
      </c>
      <c r="L27" s="29">
        <f t="shared" si="3"/>
        <v>8.7759176356675364E-2</v>
      </c>
      <c r="M27" s="29">
        <f t="shared" si="4"/>
        <v>2.4879287701235682</v>
      </c>
      <c r="N27" s="27">
        <v>82</v>
      </c>
      <c r="O27" s="27">
        <v>256</v>
      </c>
      <c r="P27" s="27">
        <f t="shared" si="5"/>
        <v>0.79691468418020539</v>
      </c>
      <c r="Q27" s="29">
        <f t="shared" si="6"/>
        <v>9.7184717582951882E-3</v>
      </c>
      <c r="R27" s="24"/>
    </row>
    <row r="28" spans="1:18" x14ac:dyDescent="0.25">
      <c r="A28" s="25">
        <v>1993</v>
      </c>
      <c r="B28" s="26">
        <v>6.1923851568932928</v>
      </c>
      <c r="C28" s="27">
        <v>3</v>
      </c>
      <c r="D28" s="26">
        <f t="shared" si="0"/>
        <v>6.0066136021864942</v>
      </c>
      <c r="E28" s="27">
        <v>12.836730422519544</v>
      </c>
      <c r="F28" s="27">
        <f t="shared" si="1"/>
        <v>5.2355608065514234</v>
      </c>
      <c r="G28" s="27">
        <v>50</v>
      </c>
      <c r="H28" s="27">
        <f t="shared" si="7"/>
        <v>2.6177804032757122</v>
      </c>
      <c r="I28" s="27">
        <v>20</v>
      </c>
      <c r="J28" s="28">
        <f t="shared" si="2"/>
        <v>66.180651403937574</v>
      </c>
      <c r="K28" s="29">
        <f t="shared" si="8"/>
        <v>2.0942243226205699</v>
      </c>
      <c r="L28" s="29">
        <f t="shared" si="3"/>
        <v>9.1801614142271559E-2</v>
      </c>
      <c r="M28" s="29">
        <f t="shared" si="4"/>
        <v>2.6025298601263276</v>
      </c>
      <c r="N28" s="27">
        <v>82</v>
      </c>
      <c r="O28" s="27">
        <v>256</v>
      </c>
      <c r="P28" s="27">
        <f t="shared" si="5"/>
        <v>0.83362284582171431</v>
      </c>
      <c r="Q28" s="29">
        <f t="shared" si="6"/>
        <v>1.0166132266118467E-2</v>
      </c>
      <c r="R28" s="24"/>
    </row>
    <row r="29" spans="1:18" x14ac:dyDescent="0.25">
      <c r="A29" s="25">
        <v>1994</v>
      </c>
      <c r="B29" s="26">
        <v>6.0675246927485222</v>
      </c>
      <c r="C29" s="27">
        <v>3</v>
      </c>
      <c r="D29" s="26">
        <f t="shared" si="0"/>
        <v>5.885498951966067</v>
      </c>
      <c r="E29" s="27">
        <v>12.836730422519544</v>
      </c>
      <c r="F29" s="27">
        <f t="shared" si="1"/>
        <v>5.1299933174819703</v>
      </c>
      <c r="G29" s="27">
        <v>50</v>
      </c>
      <c r="H29" s="27">
        <f t="shared" si="7"/>
        <v>2.5649966587409851</v>
      </c>
      <c r="I29" s="27">
        <v>20</v>
      </c>
      <c r="J29" s="28">
        <f t="shared" si="2"/>
        <v>66.180651403937588</v>
      </c>
      <c r="K29" s="29">
        <f t="shared" si="8"/>
        <v>2.051997326992788</v>
      </c>
      <c r="L29" s="29">
        <f t="shared" si="3"/>
        <v>8.9950567758587965E-2</v>
      </c>
      <c r="M29" s="29">
        <f t="shared" si="4"/>
        <v>2.5500536206720894</v>
      </c>
      <c r="N29" s="27">
        <v>82</v>
      </c>
      <c r="O29" s="27">
        <v>256</v>
      </c>
      <c r="P29" s="27">
        <f t="shared" si="5"/>
        <v>0.81681405037152865</v>
      </c>
      <c r="Q29" s="29">
        <f t="shared" si="6"/>
        <v>9.9611469557503492E-3</v>
      </c>
      <c r="R29" s="24"/>
    </row>
    <row r="30" spans="1:18" x14ac:dyDescent="0.25">
      <c r="A30" s="25">
        <v>1995</v>
      </c>
      <c r="B30" s="26">
        <v>5.9942500113188757</v>
      </c>
      <c r="C30" s="27">
        <v>3</v>
      </c>
      <c r="D30" s="26">
        <f t="shared" si="0"/>
        <v>5.8144225109793091</v>
      </c>
      <c r="E30" s="27">
        <v>12.836730422519544</v>
      </c>
      <c r="F30" s="27">
        <f t="shared" si="1"/>
        <v>5.0680407676186032</v>
      </c>
      <c r="G30" s="27">
        <v>50</v>
      </c>
      <c r="H30" s="27">
        <f t="shared" si="7"/>
        <v>2.5340203838093016</v>
      </c>
      <c r="I30" s="27">
        <v>20</v>
      </c>
      <c r="J30" s="28">
        <f t="shared" si="2"/>
        <v>66.180651403937588</v>
      </c>
      <c r="K30" s="29">
        <f t="shared" si="8"/>
        <v>2.0272163070474414</v>
      </c>
      <c r="L30" s="29">
        <f t="shared" si="3"/>
        <v>8.8864276473312492E-2</v>
      </c>
      <c r="M30" s="29">
        <f t="shared" si="4"/>
        <v>2.5192578058801725</v>
      </c>
      <c r="N30" s="27">
        <v>82</v>
      </c>
      <c r="O30" s="27">
        <v>256</v>
      </c>
      <c r="P30" s="27">
        <f t="shared" si="5"/>
        <v>0.80694976594599277</v>
      </c>
      <c r="Q30" s="29">
        <f t="shared" si="6"/>
        <v>9.8408508042194236E-3</v>
      </c>
      <c r="R30" s="24"/>
    </row>
    <row r="31" spans="1:18" x14ac:dyDescent="0.25">
      <c r="A31" s="19">
        <v>1996</v>
      </c>
      <c r="B31" s="20">
        <v>5.8420069289318324</v>
      </c>
      <c r="C31" s="21">
        <v>3</v>
      </c>
      <c r="D31" s="20">
        <f t="shared" si="0"/>
        <v>5.6667467210638778</v>
      </c>
      <c r="E31" s="21">
        <v>12.836730422519544</v>
      </c>
      <c r="F31" s="21">
        <f t="shared" si="1"/>
        <v>4.9393217207539424</v>
      </c>
      <c r="G31" s="21">
        <v>50</v>
      </c>
      <c r="H31" s="21">
        <f t="shared" si="7"/>
        <v>2.4696608603769712</v>
      </c>
      <c r="I31" s="21">
        <v>20</v>
      </c>
      <c r="J31" s="22">
        <f t="shared" si="2"/>
        <v>66.180651403937588</v>
      </c>
      <c r="K31" s="23">
        <f t="shared" si="8"/>
        <v>1.975728688301577</v>
      </c>
      <c r="L31" s="23">
        <f t="shared" si="3"/>
        <v>8.6607284966644466E-2</v>
      </c>
      <c r="M31" s="23">
        <f t="shared" si="4"/>
        <v>2.4552732251618874</v>
      </c>
      <c r="N31" s="21">
        <v>82</v>
      </c>
      <c r="O31" s="21">
        <v>256</v>
      </c>
      <c r="P31" s="21">
        <f t="shared" si="5"/>
        <v>0.78645470493466707</v>
      </c>
      <c r="Q31" s="23">
        <f t="shared" si="6"/>
        <v>9.5909110357886226E-3</v>
      </c>
      <c r="R31" s="24"/>
    </row>
    <row r="32" spans="1:18" x14ac:dyDescent="0.25">
      <c r="A32" s="19">
        <v>1997</v>
      </c>
      <c r="B32" s="20">
        <v>6.1752579599056574</v>
      </c>
      <c r="C32" s="21">
        <v>3</v>
      </c>
      <c r="D32" s="20">
        <f t="shared" si="0"/>
        <v>5.9900002211084873</v>
      </c>
      <c r="E32" s="21">
        <v>12.836730422519544</v>
      </c>
      <c r="F32" s="21">
        <f t="shared" si="1"/>
        <v>5.2210800404164663</v>
      </c>
      <c r="G32" s="21">
        <v>50</v>
      </c>
      <c r="H32" s="21">
        <f t="shared" si="7"/>
        <v>2.6105400202082332</v>
      </c>
      <c r="I32" s="21">
        <v>20</v>
      </c>
      <c r="J32" s="22">
        <f t="shared" si="2"/>
        <v>66.180651403937588</v>
      </c>
      <c r="K32" s="23">
        <f t="shared" si="8"/>
        <v>2.0884320161665864</v>
      </c>
      <c r="L32" s="23">
        <f t="shared" si="3"/>
        <v>9.1547704818261313E-2</v>
      </c>
      <c r="M32" s="23">
        <f t="shared" si="4"/>
        <v>2.5953316577452989</v>
      </c>
      <c r="N32" s="21">
        <v>82</v>
      </c>
      <c r="O32" s="21">
        <v>256</v>
      </c>
      <c r="P32" s="21">
        <f t="shared" si="5"/>
        <v>0.83131717162154106</v>
      </c>
      <c r="Q32" s="23">
        <f t="shared" si="6"/>
        <v>1.0138014288067574E-2</v>
      </c>
      <c r="R32" s="24"/>
    </row>
    <row r="33" spans="1:18" x14ac:dyDescent="0.25">
      <c r="A33" s="19">
        <v>1998</v>
      </c>
      <c r="B33" s="20">
        <v>5.9305491832528592</v>
      </c>
      <c r="C33" s="21">
        <v>3</v>
      </c>
      <c r="D33" s="20">
        <f t="shared" si="0"/>
        <v>5.7526327077552732</v>
      </c>
      <c r="E33" s="21">
        <v>12.836730422519544</v>
      </c>
      <c r="F33" s="21">
        <f t="shared" si="1"/>
        <v>5.0141827548630422</v>
      </c>
      <c r="G33" s="21">
        <v>50</v>
      </c>
      <c r="H33" s="21">
        <f t="shared" si="7"/>
        <v>2.5070913774315211</v>
      </c>
      <c r="I33" s="21">
        <v>20</v>
      </c>
      <c r="J33" s="22">
        <f t="shared" si="2"/>
        <v>66.180651403937588</v>
      </c>
      <c r="K33" s="23">
        <f t="shared" si="8"/>
        <v>2.005673101945217</v>
      </c>
      <c r="L33" s="23">
        <f t="shared" si="3"/>
        <v>8.7919916797598557E-2</v>
      </c>
      <c r="M33" s="23">
        <f t="shared" si="4"/>
        <v>2.4924856812535201</v>
      </c>
      <c r="N33" s="21">
        <v>82</v>
      </c>
      <c r="O33" s="21">
        <v>256</v>
      </c>
      <c r="P33" s="21">
        <f t="shared" si="5"/>
        <v>0.79837431977651818</v>
      </c>
      <c r="Q33" s="23">
        <f t="shared" si="6"/>
        <v>9.7362721923965629E-3</v>
      </c>
      <c r="R33" s="24"/>
    </row>
    <row r="34" spans="1:18" x14ac:dyDescent="0.25">
      <c r="A34" s="19">
        <v>1999</v>
      </c>
      <c r="B34" s="20">
        <v>5.745131214226574</v>
      </c>
      <c r="C34" s="21">
        <v>3</v>
      </c>
      <c r="D34" s="20">
        <f t="shared" si="0"/>
        <v>5.5727772777997764</v>
      </c>
      <c r="E34" s="21">
        <v>12.836730422519544</v>
      </c>
      <c r="F34" s="21">
        <f t="shared" si="1"/>
        <v>4.8574148816011959</v>
      </c>
      <c r="G34" s="21">
        <v>50</v>
      </c>
      <c r="H34" s="21">
        <f t="shared" si="7"/>
        <v>2.428707440800598</v>
      </c>
      <c r="I34" s="21">
        <v>20</v>
      </c>
      <c r="J34" s="22">
        <f t="shared" si="2"/>
        <v>66.180651403937588</v>
      </c>
      <c r="K34" s="23">
        <f t="shared" si="8"/>
        <v>1.9429659526404783</v>
      </c>
      <c r="L34" s="23">
        <f t="shared" si="3"/>
        <v>8.5171110252733301E-2</v>
      </c>
      <c r="M34" s="23">
        <f t="shared" si="4"/>
        <v>2.4145583901098626</v>
      </c>
      <c r="N34" s="21">
        <v>82</v>
      </c>
      <c r="O34" s="21">
        <v>256</v>
      </c>
      <c r="P34" s="21">
        <f t="shared" si="5"/>
        <v>0.77341323433206532</v>
      </c>
      <c r="Q34" s="23">
        <f t="shared" si="6"/>
        <v>9.4318687113666509E-3</v>
      </c>
      <c r="R34" s="24"/>
    </row>
    <row r="35" spans="1:18" x14ac:dyDescent="0.25">
      <c r="A35" s="19">
        <v>2000</v>
      </c>
      <c r="B35" s="20">
        <v>5.0873487415295262</v>
      </c>
      <c r="C35" s="21">
        <v>3</v>
      </c>
      <c r="D35" s="20">
        <f t="shared" si="0"/>
        <v>4.9347282792836404</v>
      </c>
      <c r="E35" s="21">
        <v>12.836730422519544</v>
      </c>
      <c r="F35" s="21">
        <f t="shared" si="1"/>
        <v>4.3012705129881619</v>
      </c>
      <c r="G35" s="21">
        <v>50</v>
      </c>
      <c r="H35" s="21">
        <f t="shared" si="7"/>
        <v>2.1506352564940809</v>
      </c>
      <c r="I35" s="21">
        <v>20</v>
      </c>
      <c r="J35" s="22">
        <f t="shared" si="2"/>
        <v>66.180651403937588</v>
      </c>
      <c r="K35" s="23">
        <f t="shared" si="8"/>
        <v>1.7205082051952647</v>
      </c>
      <c r="L35" s="23">
        <f t="shared" si="3"/>
        <v>7.5419537761984207E-2</v>
      </c>
      <c r="M35" s="23">
        <f t="shared" si="4"/>
        <v>2.1381061857833714</v>
      </c>
      <c r="N35" s="21">
        <v>82</v>
      </c>
      <c r="O35" s="21">
        <v>256</v>
      </c>
      <c r="P35" s="21">
        <f t="shared" si="5"/>
        <v>0.68486213763373616</v>
      </c>
      <c r="Q35" s="23">
        <f t="shared" si="6"/>
        <v>8.3519772882162946E-3</v>
      </c>
      <c r="R35" s="24"/>
    </row>
    <row r="36" spans="1:18" x14ac:dyDescent="0.25">
      <c r="A36" s="25">
        <v>2001</v>
      </c>
      <c r="B36" s="26">
        <v>4.8458463757740073</v>
      </c>
      <c r="C36" s="27">
        <v>3</v>
      </c>
      <c r="D36" s="26">
        <f t="shared" si="0"/>
        <v>4.7004709845007868</v>
      </c>
      <c r="E36" s="27">
        <v>12.836730422519544</v>
      </c>
      <c r="F36" s="27">
        <f t="shared" si="1"/>
        <v>4.0970841956316706</v>
      </c>
      <c r="G36" s="27">
        <v>50</v>
      </c>
      <c r="H36" s="27">
        <f t="shared" si="7"/>
        <v>2.0485420978158353</v>
      </c>
      <c r="I36" s="27">
        <v>20</v>
      </c>
      <c r="J36" s="28">
        <f t="shared" si="2"/>
        <v>66.180651403937588</v>
      </c>
      <c r="K36" s="29">
        <f t="shared" si="8"/>
        <v>1.6388336782526682</v>
      </c>
      <c r="L36" s="29">
        <f t="shared" si="3"/>
        <v>7.1839284526144367E-2</v>
      </c>
      <c r="M36" s="29">
        <f t="shared" si="4"/>
        <v>2.0366077966739295</v>
      </c>
      <c r="N36" s="27">
        <v>82</v>
      </c>
      <c r="O36" s="27">
        <v>256</v>
      </c>
      <c r="P36" s="27">
        <f t="shared" si="5"/>
        <v>0.65235093487211804</v>
      </c>
      <c r="Q36" s="29">
        <f t="shared" si="6"/>
        <v>7.9554992057575373E-3</v>
      </c>
      <c r="R36" s="24"/>
    </row>
    <row r="37" spans="1:18" x14ac:dyDescent="0.25">
      <c r="A37" s="25">
        <v>2002</v>
      </c>
      <c r="B37" s="26">
        <v>4.6279820376797369</v>
      </c>
      <c r="C37" s="27">
        <v>3</v>
      </c>
      <c r="D37" s="26">
        <f t="shared" si="0"/>
        <v>4.4891425765493445</v>
      </c>
      <c r="E37" s="27">
        <v>12.8367304225195</v>
      </c>
      <c r="F37" s="27">
        <f t="shared" si="1"/>
        <v>3.9128834457151589</v>
      </c>
      <c r="G37" s="27">
        <v>50</v>
      </c>
      <c r="H37" s="27">
        <f t="shared" si="7"/>
        <v>1.9564417228575794</v>
      </c>
      <c r="I37" s="27">
        <v>20</v>
      </c>
      <c r="J37" s="28">
        <f t="shared" si="2"/>
        <v>66.18065140393756</v>
      </c>
      <c r="K37" s="29">
        <f t="shared" si="8"/>
        <v>1.5651533782860636</v>
      </c>
      <c r="L37" s="29">
        <f t="shared" si="3"/>
        <v>6.8609463157745257E-2</v>
      </c>
      <c r="M37" s="29">
        <f t="shared" si="4"/>
        <v>1.9450439757904991</v>
      </c>
      <c r="N37" s="27">
        <v>82</v>
      </c>
      <c r="O37" s="27">
        <v>256</v>
      </c>
      <c r="P37" s="27">
        <f t="shared" si="5"/>
        <v>0.62302189849539424</v>
      </c>
      <c r="Q37" s="29">
        <f t="shared" si="6"/>
        <v>7.5978280304316373E-3</v>
      </c>
      <c r="R37" s="24"/>
    </row>
    <row r="38" spans="1:18" x14ac:dyDescent="0.25">
      <c r="A38" s="25">
        <v>2003</v>
      </c>
      <c r="B38" s="26">
        <v>4.0984421370251782</v>
      </c>
      <c r="C38" s="27">
        <v>3</v>
      </c>
      <c r="D38" s="26">
        <f t="shared" si="0"/>
        <v>3.9754888729144229</v>
      </c>
      <c r="E38" s="27">
        <v>12.836730422519544</v>
      </c>
      <c r="F38" s="27">
        <f t="shared" si="1"/>
        <v>3.465166083321138</v>
      </c>
      <c r="G38" s="27">
        <v>50</v>
      </c>
      <c r="H38" s="27">
        <f t="shared" si="7"/>
        <v>1.732583041660569</v>
      </c>
      <c r="I38" s="27">
        <v>20</v>
      </c>
      <c r="J38" s="28">
        <f t="shared" si="2"/>
        <v>66.180651403937588</v>
      </c>
      <c r="K38" s="29">
        <f t="shared" si="8"/>
        <v>1.3860664333284551</v>
      </c>
      <c r="L38" s="29">
        <f t="shared" si="3"/>
        <v>6.0759076529466528E-2</v>
      </c>
      <c r="M38" s="29">
        <f t="shared" ref="M38:M43" si="9">+L38*28.3495</f>
        <v>1.7224894400721114</v>
      </c>
      <c r="N38" s="27">
        <v>82</v>
      </c>
      <c r="O38" s="27">
        <v>256</v>
      </c>
      <c r="P38" s="27">
        <f t="shared" si="5"/>
        <v>0.55173489877309811</v>
      </c>
      <c r="Q38" s="29">
        <f t="shared" si="6"/>
        <v>6.728474375281685E-3</v>
      </c>
      <c r="R38" s="24"/>
    </row>
    <row r="39" spans="1:18" x14ac:dyDescent="0.25">
      <c r="A39" s="25">
        <v>2004</v>
      </c>
      <c r="B39" s="26">
        <v>4.140898692157406</v>
      </c>
      <c r="C39" s="27">
        <v>3</v>
      </c>
      <c r="D39" s="26">
        <f t="shared" si="0"/>
        <v>4.0166717313926839</v>
      </c>
      <c r="E39" s="27">
        <v>12.836730422519544</v>
      </c>
      <c r="F39" s="27">
        <f t="shared" si="1"/>
        <v>3.5010624092762566</v>
      </c>
      <c r="G39" s="27">
        <v>50</v>
      </c>
      <c r="H39" s="27">
        <f t="shared" si="7"/>
        <v>1.7505312046381283</v>
      </c>
      <c r="I39" s="27">
        <v>20</v>
      </c>
      <c r="J39" s="28">
        <f t="shared" si="2"/>
        <v>66.180651403937588</v>
      </c>
      <c r="K39" s="29">
        <f t="shared" si="8"/>
        <v>1.4004249637105026</v>
      </c>
      <c r="L39" s="29">
        <f t="shared" si="3"/>
        <v>6.1388491559912446E-2</v>
      </c>
      <c r="M39" s="29">
        <f t="shared" si="9"/>
        <v>1.7403330414777378</v>
      </c>
      <c r="N39" s="27">
        <v>82</v>
      </c>
      <c r="O39" s="27">
        <v>256</v>
      </c>
      <c r="P39" s="27">
        <f t="shared" si="5"/>
        <v>0.55745042734833794</v>
      </c>
      <c r="Q39" s="29">
        <f t="shared" si="6"/>
        <v>6.7981759432724134E-3</v>
      </c>
      <c r="R39" s="24"/>
    </row>
    <row r="40" spans="1:18" x14ac:dyDescent="0.25">
      <c r="A40" s="25">
        <v>2005</v>
      </c>
      <c r="B40" s="26">
        <v>2.6492955358846291</v>
      </c>
      <c r="C40" s="27">
        <v>3</v>
      </c>
      <c r="D40" s="26">
        <f t="shared" si="0"/>
        <v>2.5698166698080902</v>
      </c>
      <c r="E40" s="27">
        <v>12.836730422519544</v>
      </c>
      <c r="F40" s="27">
        <f t="shared" si="1"/>
        <v>2.2399362315518565</v>
      </c>
      <c r="G40" s="27">
        <v>50</v>
      </c>
      <c r="H40" s="27">
        <f t="shared" si="7"/>
        <v>1.1199681157759283</v>
      </c>
      <c r="I40" s="27">
        <v>20</v>
      </c>
      <c r="J40" s="28">
        <f t="shared" si="2"/>
        <v>66.180651403937588</v>
      </c>
      <c r="K40" s="29">
        <f t="shared" si="8"/>
        <v>0.89597449262074258</v>
      </c>
      <c r="L40" s="29">
        <f t="shared" si="3"/>
        <v>3.9275594197073646E-2</v>
      </c>
      <c r="M40" s="29">
        <f t="shared" si="9"/>
        <v>1.1134434576899392</v>
      </c>
      <c r="N40" s="27">
        <v>82</v>
      </c>
      <c r="O40" s="27">
        <v>256</v>
      </c>
      <c r="P40" s="27">
        <f t="shared" si="5"/>
        <v>0.35664985754130868</v>
      </c>
      <c r="Q40" s="29">
        <f t="shared" si="6"/>
        <v>4.3493885066013252E-3</v>
      </c>
      <c r="R40" s="24"/>
    </row>
    <row r="41" spans="1:18" x14ac:dyDescent="0.25">
      <c r="A41" s="19">
        <v>2006</v>
      </c>
      <c r="B41" s="20">
        <v>2.3069424966000871</v>
      </c>
      <c r="C41" s="21">
        <v>3</v>
      </c>
      <c r="D41" s="20">
        <f t="shared" si="0"/>
        <v>2.2377342217020844</v>
      </c>
      <c r="E41" s="21">
        <v>12.836730422519544</v>
      </c>
      <c r="F41" s="21">
        <f t="shared" si="1"/>
        <v>1.9504823120897219</v>
      </c>
      <c r="G41" s="21">
        <v>50</v>
      </c>
      <c r="H41" s="21">
        <f t="shared" si="7"/>
        <v>0.97524115604486095</v>
      </c>
      <c r="I41" s="21">
        <v>20</v>
      </c>
      <c r="J41" s="22">
        <f t="shared" si="2"/>
        <v>66.180651403937588</v>
      </c>
      <c r="K41" s="23">
        <f t="shared" si="8"/>
        <v>0.78019292483588876</v>
      </c>
      <c r="L41" s="23">
        <f t="shared" si="3"/>
        <v>3.4200237801025261E-2</v>
      </c>
      <c r="M41" s="23">
        <f t="shared" si="9"/>
        <v>0.96955964154016561</v>
      </c>
      <c r="N41" s="21">
        <v>82</v>
      </c>
      <c r="O41" s="21">
        <v>256</v>
      </c>
      <c r="P41" s="21">
        <f t="shared" si="5"/>
        <v>0.3105620726808343</v>
      </c>
      <c r="Q41" s="23">
        <f t="shared" si="6"/>
        <v>3.7873423497662719E-3</v>
      </c>
      <c r="R41" s="24"/>
    </row>
    <row r="42" spans="1:18" x14ac:dyDescent="0.25">
      <c r="A42" s="19">
        <v>2007</v>
      </c>
      <c r="B42" s="20">
        <v>2.8369170064041458</v>
      </c>
      <c r="C42" s="21">
        <v>3</v>
      </c>
      <c r="D42" s="20">
        <f t="shared" si="0"/>
        <v>2.7518094962120214</v>
      </c>
      <c r="E42" s="21">
        <v>14.031677786821684</v>
      </c>
      <c r="F42" s="21">
        <f t="shared" si="1"/>
        <v>2.3656844543963897</v>
      </c>
      <c r="G42" s="21">
        <v>50</v>
      </c>
      <c r="H42" s="21">
        <f t="shared" si="7"/>
        <v>1.1828422271981949</v>
      </c>
      <c r="I42" s="21">
        <v>20</v>
      </c>
      <c r="J42" s="22">
        <f t="shared" si="2"/>
        <v>66.644290981286815</v>
      </c>
      <c r="K42" s="23">
        <f t="shared" si="8"/>
        <v>0.94627378175855592</v>
      </c>
      <c r="L42" s="23">
        <f t="shared" si="3"/>
        <v>4.1480494542840807E-2</v>
      </c>
      <c r="M42" s="23">
        <f t="shared" si="9"/>
        <v>1.1759512800422653</v>
      </c>
      <c r="N42" s="21">
        <v>82</v>
      </c>
      <c r="O42" s="21">
        <v>256</v>
      </c>
      <c r="P42" s="21">
        <f t="shared" si="5"/>
        <v>0.3766718943885381</v>
      </c>
      <c r="Q42" s="23">
        <f t="shared" si="6"/>
        <v>4.593559687665099E-3</v>
      </c>
      <c r="R42" s="24"/>
    </row>
    <row r="43" spans="1:18" x14ac:dyDescent="0.25">
      <c r="A43" s="19">
        <v>2008</v>
      </c>
      <c r="B43" s="20">
        <v>3.1561000234891208</v>
      </c>
      <c r="C43" s="21">
        <v>3</v>
      </c>
      <c r="D43" s="20">
        <f t="shared" si="0"/>
        <v>3.0614170227844473</v>
      </c>
      <c r="E43" s="21">
        <v>15.226625151123823</v>
      </c>
      <c r="F43" s="21">
        <f t="shared" si="1"/>
        <v>2.5952665284123646</v>
      </c>
      <c r="G43" s="21">
        <v>50</v>
      </c>
      <c r="H43" s="21">
        <f t="shared" si="7"/>
        <v>1.2976332642061823</v>
      </c>
      <c r="I43" s="21">
        <v>20</v>
      </c>
      <c r="J43" s="22">
        <f t="shared" si="2"/>
        <v>67.107930558636042</v>
      </c>
      <c r="K43" s="23">
        <f t="shared" si="8"/>
        <v>1.0381066113649458</v>
      </c>
      <c r="L43" s="23">
        <f t="shared" si="3"/>
        <v>4.5506043237915433E-2</v>
      </c>
      <c r="M43" s="23">
        <f t="shared" si="9"/>
        <v>1.2900735727732835</v>
      </c>
      <c r="N43" s="21">
        <v>82</v>
      </c>
      <c r="O43" s="21">
        <v>256</v>
      </c>
      <c r="P43" s="21">
        <f t="shared" si="5"/>
        <v>0.41322669127894235</v>
      </c>
      <c r="Q43" s="23">
        <f t="shared" si="6"/>
        <v>5.0393498936456387E-3</v>
      </c>
      <c r="R43" s="24"/>
    </row>
    <row r="44" spans="1:18" x14ac:dyDescent="0.25">
      <c r="A44" s="19">
        <v>2009</v>
      </c>
      <c r="B44" s="20">
        <v>2.7952344601084333</v>
      </c>
      <c r="C44" s="21">
        <v>3</v>
      </c>
      <c r="D44" s="20">
        <f t="shared" si="0"/>
        <v>2.7113774263051802</v>
      </c>
      <c r="E44" s="21">
        <v>16.421572515425964</v>
      </c>
      <c r="F44" s="21">
        <f t="shared" si="1"/>
        <v>2.2661266160775848</v>
      </c>
      <c r="G44" s="21">
        <v>50</v>
      </c>
      <c r="H44" s="21">
        <f t="shared" si="7"/>
        <v>1.1330633080387924</v>
      </c>
      <c r="I44" s="21">
        <v>20</v>
      </c>
      <c r="J44" s="22">
        <f t="shared" si="2"/>
        <v>67.571570135985269</v>
      </c>
      <c r="K44" s="23">
        <f t="shared" si="8"/>
        <v>0.9064506464310339</v>
      </c>
      <c r="L44" s="23">
        <f t="shared" si="3"/>
        <v>3.9734822857250801E-2</v>
      </c>
      <c r="M44" s="23">
        <f t="shared" ref="M44:M49" si="10">+L44*28.3495</f>
        <v>1.1264623605916315</v>
      </c>
      <c r="N44" s="21">
        <v>82</v>
      </c>
      <c r="O44" s="21">
        <v>256</v>
      </c>
      <c r="P44" s="21">
        <f t="shared" si="5"/>
        <v>0.36081997487700695</v>
      </c>
      <c r="Q44" s="23">
        <f t="shared" si="6"/>
        <v>4.4002435960610606E-3</v>
      </c>
      <c r="R44" s="24"/>
    </row>
    <row r="45" spans="1:18" x14ac:dyDescent="0.25">
      <c r="A45" s="19">
        <v>2010</v>
      </c>
      <c r="B45" s="20">
        <v>2.7634373911548589</v>
      </c>
      <c r="C45" s="21">
        <v>3</v>
      </c>
      <c r="D45" s="20">
        <f t="shared" si="0"/>
        <v>2.680534269420213</v>
      </c>
      <c r="E45" s="21">
        <v>17.616519879728106</v>
      </c>
      <c r="F45" s="21">
        <f t="shared" si="1"/>
        <v>2.2083174169648765</v>
      </c>
      <c r="G45" s="21">
        <v>50</v>
      </c>
      <c r="H45" s="21">
        <f t="shared" si="7"/>
        <v>1.1041587084824382</v>
      </c>
      <c r="I45" s="21">
        <v>20</v>
      </c>
      <c r="J45" s="22">
        <f t="shared" si="2"/>
        <v>68.03520971333451</v>
      </c>
      <c r="K45" s="23">
        <f t="shared" si="8"/>
        <v>0.88332696678595057</v>
      </c>
      <c r="L45" s="23">
        <f t="shared" si="3"/>
        <v>3.8721182105685502E-2</v>
      </c>
      <c r="M45" s="23">
        <f t="shared" si="10"/>
        <v>1.0977261521051311</v>
      </c>
      <c r="N45" s="21">
        <v>82</v>
      </c>
      <c r="O45" s="21">
        <v>256</v>
      </c>
      <c r="P45" s="21">
        <f t="shared" si="5"/>
        <v>0.35161540809617481</v>
      </c>
      <c r="Q45" s="23">
        <f t="shared" si="6"/>
        <v>4.2879927816606685E-3</v>
      </c>
      <c r="R45" s="24"/>
    </row>
    <row r="46" spans="1:18" x14ac:dyDescent="0.25">
      <c r="A46" s="31">
        <v>2011</v>
      </c>
      <c r="B46" s="26">
        <v>2.7136819150527671</v>
      </c>
      <c r="C46" s="32">
        <v>3</v>
      </c>
      <c r="D46" s="33">
        <f t="shared" si="0"/>
        <v>2.6322714576011843</v>
      </c>
      <c r="E46" s="27">
        <v>18.811467244030247</v>
      </c>
      <c r="F46" s="32">
        <f t="shared" si="1"/>
        <v>2.1371025745805801</v>
      </c>
      <c r="G46" s="32">
        <v>50</v>
      </c>
      <c r="H46" s="27">
        <f t="shared" si="7"/>
        <v>1.06855128729029</v>
      </c>
      <c r="I46" s="32">
        <v>20</v>
      </c>
      <c r="J46" s="34">
        <f t="shared" si="2"/>
        <v>68.498849290683737</v>
      </c>
      <c r="K46" s="29">
        <f t="shared" si="8"/>
        <v>0.85484102983223198</v>
      </c>
      <c r="L46" s="35">
        <f t="shared" si="3"/>
        <v>3.7472483499495099E-2</v>
      </c>
      <c r="M46" s="35">
        <f t="shared" si="10"/>
        <v>1.0623261709689362</v>
      </c>
      <c r="N46" s="27">
        <v>82</v>
      </c>
      <c r="O46" s="27">
        <v>256</v>
      </c>
      <c r="P46" s="32">
        <f t="shared" si="5"/>
        <v>0.34027635163848741</v>
      </c>
      <c r="Q46" s="35">
        <f t="shared" si="6"/>
        <v>4.1497116053474071E-3</v>
      </c>
      <c r="R46" s="24"/>
    </row>
    <row r="47" spans="1:18" x14ac:dyDescent="0.25">
      <c r="A47" s="25">
        <v>2012</v>
      </c>
      <c r="B47" s="26">
        <v>2.3714291849410434</v>
      </c>
      <c r="C47" s="27">
        <v>3</v>
      </c>
      <c r="D47" s="26">
        <f t="shared" ref="D47:D52" si="11">+B47-B47*(C47/100)</f>
        <v>2.3002863093928121</v>
      </c>
      <c r="E47" s="32">
        <v>18.811467244030247</v>
      </c>
      <c r="F47" s="27">
        <f t="shared" ref="F47:F57" si="12">+(D47-D47*(E47)/100)</f>
        <v>1.8675687037824709</v>
      </c>
      <c r="G47" s="27">
        <v>50</v>
      </c>
      <c r="H47" s="27">
        <f t="shared" si="7"/>
        <v>0.93378435189123554</v>
      </c>
      <c r="I47" s="27">
        <v>20</v>
      </c>
      <c r="J47" s="28">
        <f t="shared" ref="J47:J52" si="13">100-(K47/B47*100)</f>
        <v>68.498849290683737</v>
      </c>
      <c r="K47" s="29">
        <f t="shared" si="8"/>
        <v>0.74702748151298848</v>
      </c>
      <c r="L47" s="29">
        <f t="shared" ref="L47:L52" si="14">+(K47/365)*16</f>
        <v>3.2746410148514565E-2</v>
      </c>
      <c r="M47" s="29">
        <f t="shared" si="10"/>
        <v>0.92834435450531361</v>
      </c>
      <c r="N47" s="27">
        <v>82</v>
      </c>
      <c r="O47" s="27">
        <v>256</v>
      </c>
      <c r="P47" s="27">
        <f t="shared" ref="P47:P52" si="15">+Q47*N47</f>
        <v>0.29736030105248329</v>
      </c>
      <c r="Q47" s="29">
        <f t="shared" ref="Q47:Q52" si="16">+M47/O47</f>
        <v>3.6263451347863813E-3</v>
      </c>
      <c r="R47" s="24"/>
    </row>
    <row r="48" spans="1:18" x14ac:dyDescent="0.25">
      <c r="A48" s="25">
        <v>2013</v>
      </c>
      <c r="B48" s="26">
        <v>2.6370490234834469</v>
      </c>
      <c r="C48" s="27">
        <v>3</v>
      </c>
      <c r="D48" s="26">
        <f t="shared" si="11"/>
        <v>2.5579375527789434</v>
      </c>
      <c r="E48" s="32">
        <v>18.811467244030247</v>
      </c>
      <c r="F48" s="27">
        <f t="shared" si="12"/>
        <v>2.0767519679151834</v>
      </c>
      <c r="G48" s="27">
        <v>50</v>
      </c>
      <c r="H48" s="27">
        <f t="shared" si="7"/>
        <v>1.0383759839575917</v>
      </c>
      <c r="I48" s="27">
        <v>20</v>
      </c>
      <c r="J48" s="28">
        <f t="shared" si="13"/>
        <v>68.498849290683737</v>
      </c>
      <c r="K48" s="29">
        <f t="shared" si="8"/>
        <v>0.83070078716607332</v>
      </c>
      <c r="L48" s="29">
        <f t="shared" si="14"/>
        <v>3.6414281081252532E-2</v>
      </c>
      <c r="M48" s="29">
        <f t="shared" si="10"/>
        <v>1.0323266615129687</v>
      </c>
      <c r="N48" s="27">
        <v>82</v>
      </c>
      <c r="O48" s="27">
        <v>256</v>
      </c>
      <c r="P48" s="27">
        <f t="shared" si="15"/>
        <v>0.33066713376587281</v>
      </c>
      <c r="Q48" s="29">
        <f t="shared" si="16"/>
        <v>4.032526021535034E-3</v>
      </c>
      <c r="R48" s="24"/>
    </row>
    <row r="49" spans="1:18" x14ac:dyDescent="0.25">
      <c r="A49" s="25">
        <v>2014</v>
      </c>
      <c r="B49" s="26">
        <v>2.4001959519576275</v>
      </c>
      <c r="C49" s="27">
        <v>3</v>
      </c>
      <c r="D49" s="26">
        <f t="shared" si="11"/>
        <v>2.3281900733988987</v>
      </c>
      <c r="E49" s="32">
        <v>18.811467244030247</v>
      </c>
      <c r="F49" s="27">
        <f t="shared" si="12"/>
        <v>1.8902233603627012</v>
      </c>
      <c r="G49" s="27">
        <v>50</v>
      </c>
      <c r="H49" s="27">
        <f t="shared" si="7"/>
        <v>0.94511168018135061</v>
      </c>
      <c r="I49" s="27">
        <v>20</v>
      </c>
      <c r="J49" s="28">
        <f t="shared" si="13"/>
        <v>68.498849290683737</v>
      </c>
      <c r="K49" s="29">
        <f t="shared" si="8"/>
        <v>0.75608934414508044</v>
      </c>
      <c r="L49" s="29">
        <f t="shared" si="14"/>
        <v>3.3143642483072021E-2</v>
      </c>
      <c r="M49" s="29">
        <f t="shared" si="10"/>
        <v>0.93960569257385018</v>
      </c>
      <c r="N49" s="27">
        <v>82</v>
      </c>
      <c r="O49" s="27">
        <v>256</v>
      </c>
      <c r="P49" s="27">
        <f t="shared" si="15"/>
        <v>0.3009674484025614</v>
      </c>
      <c r="Q49" s="29">
        <f t="shared" si="16"/>
        <v>3.6703347366166023E-3</v>
      </c>
      <c r="R49" s="24"/>
    </row>
    <row r="50" spans="1:18" x14ac:dyDescent="0.25">
      <c r="A50" s="31">
        <v>2015</v>
      </c>
      <c r="B50" s="33">
        <v>2.236139302926325</v>
      </c>
      <c r="C50" s="32">
        <v>3</v>
      </c>
      <c r="D50" s="33">
        <f t="shared" si="11"/>
        <v>2.1690551238385352</v>
      </c>
      <c r="E50" s="32">
        <v>18.811467244030247</v>
      </c>
      <c r="F50" s="32">
        <f t="shared" si="12"/>
        <v>1.7610240297126893</v>
      </c>
      <c r="G50" s="32">
        <v>50</v>
      </c>
      <c r="H50" s="27">
        <f t="shared" si="7"/>
        <v>0.88051201485634467</v>
      </c>
      <c r="I50" s="32">
        <v>20</v>
      </c>
      <c r="J50" s="34">
        <f t="shared" si="13"/>
        <v>68.498849290683737</v>
      </c>
      <c r="K50" s="29">
        <f t="shared" si="8"/>
        <v>0.70440961188507578</v>
      </c>
      <c r="L50" s="35">
        <f t="shared" si="14"/>
        <v>3.0878229562085514E-2</v>
      </c>
      <c r="M50" s="35">
        <f t="shared" ref="M50:M57" si="17">+L50*28.3495</f>
        <v>0.87538236897034327</v>
      </c>
      <c r="N50" s="32">
        <v>82</v>
      </c>
      <c r="O50" s="32">
        <v>256</v>
      </c>
      <c r="P50" s="32">
        <f t="shared" si="15"/>
        <v>0.28039591506081307</v>
      </c>
      <c r="Q50" s="35">
        <f t="shared" si="16"/>
        <v>3.4194623787904034E-3</v>
      </c>
      <c r="R50" s="24"/>
    </row>
    <row r="51" spans="1:18" x14ac:dyDescent="0.25">
      <c r="A51" s="36">
        <v>2016</v>
      </c>
      <c r="B51" s="37">
        <v>1.9735164488021439</v>
      </c>
      <c r="C51" s="38">
        <v>3</v>
      </c>
      <c r="D51" s="37">
        <f t="shared" si="11"/>
        <v>1.9143109553380797</v>
      </c>
      <c r="E51" s="43">
        <v>18.811467244030247</v>
      </c>
      <c r="F51" s="38">
        <f t="shared" si="12"/>
        <v>1.5542009770257743</v>
      </c>
      <c r="G51" s="38">
        <v>50</v>
      </c>
      <c r="H51" s="21">
        <f t="shared" si="7"/>
        <v>0.77710048851288716</v>
      </c>
      <c r="I51" s="38">
        <v>20</v>
      </c>
      <c r="J51" s="39">
        <f t="shared" si="13"/>
        <v>68.498849290683737</v>
      </c>
      <c r="K51" s="23">
        <f t="shared" si="8"/>
        <v>0.62168039081030968</v>
      </c>
      <c r="L51" s="40">
        <f t="shared" si="14"/>
        <v>2.7251743158808097E-2</v>
      </c>
      <c r="M51" s="40">
        <f t="shared" si="17"/>
        <v>0.77257329268063013</v>
      </c>
      <c r="N51" s="38">
        <v>82</v>
      </c>
      <c r="O51" s="38">
        <v>256</v>
      </c>
      <c r="P51" s="38">
        <f t="shared" si="15"/>
        <v>0.24746488281176435</v>
      </c>
      <c r="Q51" s="40">
        <f t="shared" si="16"/>
        <v>3.0178644245337114E-3</v>
      </c>
      <c r="R51" s="24"/>
    </row>
    <row r="52" spans="1:18" x14ac:dyDescent="0.25">
      <c r="A52" s="36">
        <v>2017</v>
      </c>
      <c r="B52" s="37">
        <v>1.9156973886503321</v>
      </c>
      <c r="C52" s="38">
        <v>3</v>
      </c>
      <c r="D52" s="37">
        <f t="shared" si="11"/>
        <v>1.8582264669908222</v>
      </c>
      <c r="E52" s="38">
        <v>18.811467244030247</v>
      </c>
      <c r="F52" s="38">
        <f t="shared" si="12"/>
        <v>1.5086668038329432</v>
      </c>
      <c r="G52" s="38">
        <v>50</v>
      </c>
      <c r="H52" s="21">
        <f t="shared" si="7"/>
        <v>0.75433340191647158</v>
      </c>
      <c r="I52" s="38">
        <v>20</v>
      </c>
      <c r="J52" s="39">
        <f t="shared" si="13"/>
        <v>68.498849290683737</v>
      </c>
      <c r="K52" s="23">
        <f t="shared" si="8"/>
        <v>0.60346672153317726</v>
      </c>
      <c r="L52" s="40">
        <f t="shared" si="14"/>
        <v>2.6453335738440647E-2</v>
      </c>
      <c r="M52" s="40">
        <f t="shared" si="17"/>
        <v>0.74993884151692314</v>
      </c>
      <c r="N52" s="38">
        <v>82</v>
      </c>
      <c r="O52" s="38">
        <v>256</v>
      </c>
      <c r="P52" s="38">
        <f t="shared" si="15"/>
        <v>0.24021478517338946</v>
      </c>
      <c r="Q52" s="40">
        <f t="shared" si="16"/>
        <v>2.929448599675481E-3</v>
      </c>
      <c r="R52" s="24"/>
    </row>
    <row r="53" spans="1:18" x14ac:dyDescent="0.25">
      <c r="A53" s="41">
        <v>2018</v>
      </c>
      <c r="B53" s="42">
        <v>1.5572944620069</v>
      </c>
      <c r="C53" s="38">
        <v>3</v>
      </c>
      <c r="D53" s="42">
        <f>+B53-B53*(C53/100)</f>
        <v>1.5105756281466931</v>
      </c>
      <c r="E53" s="43">
        <v>18.811467244030201</v>
      </c>
      <c r="F53" s="38">
        <f t="shared" si="12"/>
        <v>1.2264141886615745</v>
      </c>
      <c r="G53" s="43">
        <v>50</v>
      </c>
      <c r="H53" s="44">
        <f>F53-(F53*G53/100)</f>
        <v>0.61320709433078724</v>
      </c>
      <c r="I53" s="43">
        <v>20</v>
      </c>
      <c r="J53" s="45">
        <f>100-(K53/B53*100)</f>
        <v>68.498849290683722</v>
      </c>
      <c r="K53" s="46">
        <f>+H53-H53*(I53)/100</f>
        <v>0.49056567546462981</v>
      </c>
      <c r="L53" s="47">
        <f>+(K53/365)*16</f>
        <v>2.1504248787490621E-2</v>
      </c>
      <c r="M53" s="47">
        <f t="shared" si="17"/>
        <v>0.6096347010009654</v>
      </c>
      <c r="N53" s="43">
        <v>82</v>
      </c>
      <c r="O53" s="43">
        <v>256</v>
      </c>
      <c r="P53" s="43">
        <f>+Q53*N53</f>
        <v>0.19527361516437172</v>
      </c>
      <c r="Q53" s="47">
        <f>+M53/O53</f>
        <v>2.3813855507850211E-3</v>
      </c>
      <c r="R53" s="24"/>
    </row>
    <row r="54" spans="1:18" x14ac:dyDescent="0.25">
      <c r="A54" s="41">
        <v>2019</v>
      </c>
      <c r="B54" s="42">
        <v>1.4332102064009518</v>
      </c>
      <c r="C54" s="38">
        <v>3</v>
      </c>
      <c r="D54" s="42">
        <f>+B54-B54*(C54/100)</f>
        <v>1.3902139002089231</v>
      </c>
      <c r="E54" s="43">
        <v>18.811467244030201</v>
      </c>
      <c r="F54" s="38">
        <f t="shared" si="12"/>
        <v>1.1286942677491669</v>
      </c>
      <c r="G54" s="43">
        <v>50</v>
      </c>
      <c r="H54" s="44">
        <f>F54-(F54*G54/100)</f>
        <v>0.56434713387458346</v>
      </c>
      <c r="I54" s="43">
        <v>20</v>
      </c>
      <c r="J54" s="45">
        <f>100-(K54/B54*100)</f>
        <v>68.498849290683722</v>
      </c>
      <c r="K54" s="46">
        <f>+H54-H54*(I54)/100</f>
        <v>0.45147770709966678</v>
      </c>
      <c r="L54" s="47">
        <f>+(K54/365)*16</f>
        <v>1.9790803598889503E-2</v>
      </c>
      <c r="M54" s="47">
        <f t="shared" si="17"/>
        <v>0.56105938662671795</v>
      </c>
      <c r="N54" s="43">
        <v>82</v>
      </c>
      <c r="O54" s="43">
        <v>256</v>
      </c>
      <c r="P54" s="43">
        <f>+Q54*N54</f>
        <v>0.17971433477887058</v>
      </c>
      <c r="Q54" s="47">
        <f>+M54/O54</f>
        <v>2.191638229010617E-3</v>
      </c>
      <c r="R54" s="24"/>
    </row>
    <row r="55" spans="1:18" ht="13.2" customHeight="1" x14ac:dyDescent="0.25">
      <c r="A55" s="41">
        <v>2020</v>
      </c>
      <c r="B55" s="42">
        <v>1.6788474262561448</v>
      </c>
      <c r="C55" s="43">
        <v>3</v>
      </c>
      <c r="D55" s="42">
        <f>+B55-B55*(C55/100)</f>
        <v>1.6284820034684604</v>
      </c>
      <c r="E55" s="43">
        <v>18.811467244030201</v>
      </c>
      <c r="F55" s="43">
        <f t="shared" si="12"/>
        <v>1.3221406448110642</v>
      </c>
      <c r="G55" s="43">
        <v>50</v>
      </c>
      <c r="H55" s="44">
        <f t="shared" ref="H55:H57" si="18">F55-(F55*G55/100)</f>
        <v>0.6610703224055321</v>
      </c>
      <c r="I55" s="43">
        <v>20</v>
      </c>
      <c r="J55" s="45">
        <f>100-(K55/B55*100)</f>
        <v>68.498849290683722</v>
      </c>
      <c r="K55" s="46">
        <f>+H55-H55*(I55)/100</f>
        <v>0.5288562579244257</v>
      </c>
      <c r="L55" s="47">
        <f>+(K55/365)*16</f>
        <v>2.3182740073399481E-2</v>
      </c>
      <c r="M55" s="47">
        <f t="shared" si="17"/>
        <v>0.65721908971083853</v>
      </c>
      <c r="N55" s="43">
        <v>82</v>
      </c>
      <c r="O55" s="43">
        <v>256</v>
      </c>
      <c r="P55" s="43">
        <f>+Q55*N55</f>
        <v>0.21051548967300296</v>
      </c>
      <c r="Q55" s="47">
        <f>+M55/O55</f>
        <v>2.567262069182963E-3</v>
      </c>
    </row>
    <row r="56" spans="1:18" ht="13.2" customHeight="1" x14ac:dyDescent="0.25">
      <c r="A56" s="25">
        <v>2021</v>
      </c>
      <c r="B56" s="26">
        <v>1.4700135517250779</v>
      </c>
      <c r="C56" s="27">
        <v>3</v>
      </c>
      <c r="D56" s="26">
        <f t="shared" ref="D56:D57" si="19">+B56-B56*(C56/100)</f>
        <v>1.4259131451733256</v>
      </c>
      <c r="E56" s="142">
        <v>18.811467244030201</v>
      </c>
      <c r="F56" s="27">
        <f t="shared" si="12"/>
        <v>1.1576779609407246</v>
      </c>
      <c r="G56" s="142">
        <v>50</v>
      </c>
      <c r="H56" s="27">
        <f t="shared" si="18"/>
        <v>0.57883898047036231</v>
      </c>
      <c r="I56" s="142">
        <v>20</v>
      </c>
      <c r="J56" s="28">
        <f t="shared" ref="J56:J57" si="20">100-(K56/B56*100)</f>
        <v>68.498849290683722</v>
      </c>
      <c r="K56" s="29">
        <f t="shared" ref="K56:K57" si="21">+H56-H56*(I56)/100</f>
        <v>0.46307118437628986</v>
      </c>
      <c r="L56" s="29">
        <f t="shared" ref="L56:L57" si="22">+(K56/365)*16</f>
        <v>2.0299010821974349E-2</v>
      </c>
      <c r="M56" s="29">
        <f t="shared" si="17"/>
        <v>0.57546680729756183</v>
      </c>
      <c r="N56" s="27">
        <v>82</v>
      </c>
      <c r="O56" s="27">
        <v>256</v>
      </c>
      <c r="P56" s="27">
        <f t="shared" ref="P56:P57" si="23">+Q56*N56</f>
        <v>0.18432921171250027</v>
      </c>
      <c r="Q56" s="29">
        <f t="shared" ref="Q56:Q57" si="24">+M56/O56</f>
        <v>2.2479172160061009E-3</v>
      </c>
    </row>
    <row r="57" spans="1:18" ht="13.8" customHeight="1" thickBot="1" x14ac:dyDescent="0.3">
      <c r="A57" s="138">
        <v>2022</v>
      </c>
      <c r="B57" s="139">
        <v>1.1453734947440766</v>
      </c>
      <c r="C57" s="143">
        <v>3</v>
      </c>
      <c r="D57" s="139">
        <f t="shared" si="19"/>
        <v>1.1110122899017543</v>
      </c>
      <c r="E57" s="144">
        <v>18.811467244030201</v>
      </c>
      <c r="F57" s="134">
        <f t="shared" si="12"/>
        <v>0.90201457690973597</v>
      </c>
      <c r="G57" s="145">
        <v>50</v>
      </c>
      <c r="H57" s="134">
        <f t="shared" si="18"/>
        <v>0.45100728845486798</v>
      </c>
      <c r="I57" s="146">
        <v>20</v>
      </c>
      <c r="J57" s="147">
        <f t="shared" si="20"/>
        <v>68.498849290683722</v>
      </c>
      <c r="K57" s="148">
        <f t="shared" si="21"/>
        <v>0.36080583076389439</v>
      </c>
      <c r="L57" s="148">
        <f t="shared" si="22"/>
        <v>1.5816146006088522E-2</v>
      </c>
      <c r="M57" s="148">
        <f t="shared" si="17"/>
        <v>0.4483798311996065</v>
      </c>
      <c r="N57" s="141">
        <v>82</v>
      </c>
      <c r="O57" s="141">
        <v>256</v>
      </c>
      <c r="P57" s="141">
        <f t="shared" si="23"/>
        <v>0.14362166468112395</v>
      </c>
      <c r="Q57" s="148">
        <f t="shared" si="24"/>
        <v>1.7514837156234629E-3</v>
      </c>
    </row>
    <row r="58" spans="1:18" ht="15" customHeight="1" thickTop="1" x14ac:dyDescent="0.25">
      <c r="A58" s="149" t="s">
        <v>195</v>
      </c>
      <c r="B58" s="48"/>
      <c r="C58" s="48"/>
    </row>
    <row r="59" spans="1:18" x14ac:dyDescent="0.25">
      <c r="A59" s="9"/>
    </row>
    <row r="60" spans="1:18" ht="15" customHeight="1" x14ac:dyDescent="0.25">
      <c r="A60" s="9" t="s">
        <v>194</v>
      </c>
      <c r="M60" s="55"/>
      <c r="N60" s="55"/>
      <c r="O60" s="55"/>
      <c r="P60" s="55"/>
      <c r="Q60" s="55"/>
    </row>
    <row r="61" spans="1:18" ht="15" customHeight="1" x14ac:dyDescent="0.25">
      <c r="A61" s="9" t="s">
        <v>193</v>
      </c>
    </row>
    <row r="62" spans="1:18" x14ac:dyDescent="0.25">
      <c r="A62" s="9"/>
    </row>
    <row r="63" spans="1:18" ht="15" customHeight="1" x14ac:dyDescent="0.25">
      <c r="A63" s="9" t="s">
        <v>97</v>
      </c>
    </row>
    <row r="64" spans="1:18" ht="15" customHeight="1" x14ac:dyDescent="0.25">
      <c r="A64" s="9" t="s">
        <v>104</v>
      </c>
    </row>
    <row r="65" spans="1:1" ht="15" customHeight="1" x14ac:dyDescent="0.25">
      <c r="A65" s="131" t="s">
        <v>196</v>
      </c>
    </row>
    <row r="66" spans="1:1" ht="15" customHeight="1" x14ac:dyDescent="0.25">
      <c r="A66" s="9" t="s">
        <v>99</v>
      </c>
    </row>
    <row r="67" spans="1:1" ht="15" customHeight="1" x14ac:dyDescent="0.25">
      <c r="A67" s="9" t="s">
        <v>100</v>
      </c>
    </row>
    <row r="68" spans="1:1" x14ac:dyDescent="0.25">
      <c r="A68" s="9"/>
    </row>
    <row r="69" spans="1:1" ht="15" customHeight="1" x14ac:dyDescent="0.25">
      <c r="A69" s="9" t="s">
        <v>192</v>
      </c>
    </row>
    <row r="70" spans="1:1" x14ac:dyDescent="0.25">
      <c r="A70" s="9"/>
    </row>
    <row r="71" spans="1:1" x14ac:dyDescent="0.25">
      <c r="A71" s="9"/>
    </row>
    <row r="72" spans="1:1" x14ac:dyDescent="0.25">
      <c r="A72" s="9"/>
    </row>
  </sheetData>
  <phoneticPr fontId="0" type="noConversion"/>
  <printOptions horizontalCentered="1" verticalCentered="1"/>
  <pageMargins left="0.39" right="0.39" top="0.46" bottom="0.39" header="0.39" footer="0.3"/>
  <pageSetup scale="7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pageSetUpPr fitToPage="1"/>
  </sheetPr>
  <dimension ref="A1:V7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200</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0.10338840879386692</v>
      </c>
      <c r="C5" s="21">
        <f>(1-1/1.03)*100</f>
        <v>2.9126213592232997</v>
      </c>
      <c r="D5" s="20">
        <f t="shared" ref="D5:D46" si="0">+B5-B5*(C5/100)</f>
        <v>0.10037709591637566</v>
      </c>
      <c r="E5" s="21">
        <v>6</v>
      </c>
      <c r="F5" s="21">
        <f t="shared" ref="F5:F46" si="1">+(D5-D5*(E5)/100)</f>
        <v>9.4354470161393117E-2</v>
      </c>
      <c r="G5" s="21">
        <v>0</v>
      </c>
      <c r="H5" s="20">
        <f>F5-(F5*G5/100)</f>
        <v>9.4354470161393117E-2</v>
      </c>
      <c r="I5" s="21">
        <v>40</v>
      </c>
      <c r="J5" s="22">
        <f t="shared" ref="J5:J46" si="2">100-(K5/B5*100)</f>
        <v>45.242718446601934</v>
      </c>
      <c r="K5" s="20">
        <f>+H5-H5*I5/100</f>
        <v>5.661268209683587E-2</v>
      </c>
      <c r="L5" s="23">
        <f t="shared" ref="L5:L46" si="3">+(K5/365)*16</f>
        <v>2.4816518179434904E-3</v>
      </c>
      <c r="M5" s="20">
        <f t="shared" ref="M5:M37" si="4">+L5*28.3495</f>
        <v>7.0353588212788976E-2</v>
      </c>
      <c r="N5" s="21">
        <v>97</v>
      </c>
      <c r="O5" s="21">
        <v>151</v>
      </c>
      <c r="P5" s="20">
        <f t="shared" ref="P5:P46" si="5">+Q5*N5</f>
        <v>4.5194026865169074E-2</v>
      </c>
      <c r="Q5" s="23">
        <f t="shared" ref="Q5:Q46" si="6">+M5/O5</f>
        <v>4.6591780273370182E-4</v>
      </c>
      <c r="R5" s="24"/>
    </row>
    <row r="6" spans="1:22" x14ac:dyDescent="0.25">
      <c r="A6" s="25">
        <v>1971</v>
      </c>
      <c r="B6" s="76">
        <v>0.16469149238422237</v>
      </c>
      <c r="C6" s="27">
        <f t="shared" ref="C6:C52" si="7">(1-1/1.03)*100</f>
        <v>2.9126213592232997</v>
      </c>
      <c r="D6" s="26">
        <f t="shared" si="0"/>
        <v>0.15989465280021589</v>
      </c>
      <c r="E6" s="27">
        <v>6</v>
      </c>
      <c r="F6" s="27">
        <f t="shared" si="1"/>
        <v>0.15030097363220293</v>
      </c>
      <c r="G6" s="27">
        <v>0</v>
      </c>
      <c r="H6" s="26">
        <f t="shared" ref="H6:H51" si="8">F6-(F6*G6/100)</f>
        <v>0.15030097363220293</v>
      </c>
      <c r="I6" s="27">
        <v>40</v>
      </c>
      <c r="J6" s="28">
        <f t="shared" si="2"/>
        <v>45.242718446601948</v>
      </c>
      <c r="K6" s="26">
        <f t="shared" ref="K6:K51" si="9">+H6-H6*I6/100</f>
        <v>9.018058417932176E-2</v>
      </c>
      <c r="L6" s="29">
        <f t="shared" si="3"/>
        <v>3.9531214982716388E-3</v>
      </c>
      <c r="M6" s="26">
        <f t="shared" si="4"/>
        <v>0.11206901791525183</v>
      </c>
      <c r="N6" s="27">
        <v>97</v>
      </c>
      <c r="O6" s="27">
        <v>151</v>
      </c>
      <c r="P6" s="26">
        <f t="shared" si="5"/>
        <v>7.199135587933396E-2</v>
      </c>
      <c r="Q6" s="29">
        <f t="shared" si="6"/>
        <v>7.4217892659107169E-4</v>
      </c>
      <c r="R6" s="24"/>
    </row>
    <row r="7" spans="1:22" x14ac:dyDescent="0.25">
      <c r="A7" s="25">
        <v>1972</v>
      </c>
      <c r="B7" s="76">
        <v>0.10910165034112132</v>
      </c>
      <c r="C7" s="27">
        <f t="shared" si="7"/>
        <v>2.9126213592232997</v>
      </c>
      <c r="D7" s="26">
        <f t="shared" si="0"/>
        <v>0.10592393237002071</v>
      </c>
      <c r="E7" s="27">
        <v>6</v>
      </c>
      <c r="F7" s="27">
        <f t="shared" si="1"/>
        <v>9.9568496427819467E-2</v>
      </c>
      <c r="G7" s="27">
        <v>0</v>
      </c>
      <c r="H7" s="26">
        <f t="shared" si="8"/>
        <v>9.9568496427819467E-2</v>
      </c>
      <c r="I7" s="27">
        <v>40</v>
      </c>
      <c r="J7" s="28">
        <f t="shared" si="2"/>
        <v>45.242718446601934</v>
      </c>
      <c r="K7" s="26">
        <f t="shared" si="9"/>
        <v>5.9741097856691683E-2</v>
      </c>
      <c r="L7" s="29">
        <f t="shared" si="3"/>
        <v>2.618787851252238E-3</v>
      </c>
      <c r="M7" s="26">
        <f t="shared" si="4"/>
        <v>7.4241326189075321E-2</v>
      </c>
      <c r="N7" s="27">
        <v>97</v>
      </c>
      <c r="O7" s="27">
        <v>151</v>
      </c>
      <c r="P7" s="26">
        <f t="shared" si="5"/>
        <v>4.7691447949273554E-2</v>
      </c>
      <c r="Q7" s="29">
        <f t="shared" si="6"/>
        <v>4.9166441184818094E-4</v>
      </c>
      <c r="R7" s="24"/>
    </row>
    <row r="8" spans="1:22" x14ac:dyDescent="0.25">
      <c r="A8" s="25">
        <v>1973</v>
      </c>
      <c r="B8" s="76">
        <v>7.5976008569716258E-2</v>
      </c>
      <c r="C8" s="27">
        <f t="shared" si="7"/>
        <v>2.9126213592232997</v>
      </c>
      <c r="D8" s="26">
        <f t="shared" si="0"/>
        <v>7.3763115116229377E-2</v>
      </c>
      <c r="E8" s="27">
        <v>6</v>
      </c>
      <c r="F8" s="27">
        <f t="shared" si="1"/>
        <v>6.9337328209255616E-2</v>
      </c>
      <c r="G8" s="27">
        <v>0</v>
      </c>
      <c r="H8" s="26">
        <f t="shared" si="8"/>
        <v>6.9337328209255616E-2</v>
      </c>
      <c r="I8" s="27">
        <v>40</v>
      </c>
      <c r="J8" s="28">
        <f t="shared" si="2"/>
        <v>45.242718446601934</v>
      </c>
      <c r="K8" s="26">
        <f t="shared" si="9"/>
        <v>4.160239692555337E-2</v>
      </c>
      <c r="L8" s="29">
        <f t="shared" si="3"/>
        <v>1.8236667145448053E-3</v>
      </c>
      <c r="M8" s="26">
        <f t="shared" si="4"/>
        <v>5.1700039523987953E-2</v>
      </c>
      <c r="N8" s="27">
        <v>97</v>
      </c>
      <c r="O8" s="27">
        <v>151</v>
      </c>
      <c r="P8" s="26">
        <f t="shared" si="5"/>
        <v>3.3211283667727361E-2</v>
      </c>
      <c r="Q8" s="29">
        <f t="shared" si="6"/>
        <v>3.4238436770852947E-4</v>
      </c>
      <c r="R8" s="24"/>
    </row>
    <row r="9" spans="1:22" x14ac:dyDescent="0.25">
      <c r="A9" s="25">
        <v>1974</v>
      </c>
      <c r="B9" s="76">
        <v>5.611304908956579E-2</v>
      </c>
      <c r="C9" s="27">
        <f t="shared" si="7"/>
        <v>2.9126213592232997</v>
      </c>
      <c r="D9" s="26">
        <f t="shared" si="0"/>
        <v>5.4478688436471641E-2</v>
      </c>
      <c r="E9" s="27">
        <v>6</v>
      </c>
      <c r="F9" s="27">
        <f t="shared" si="1"/>
        <v>5.1209967130283342E-2</v>
      </c>
      <c r="G9" s="27">
        <v>0</v>
      </c>
      <c r="H9" s="26">
        <f t="shared" si="8"/>
        <v>5.1209967130283342E-2</v>
      </c>
      <c r="I9" s="27">
        <v>40</v>
      </c>
      <c r="J9" s="28">
        <f t="shared" si="2"/>
        <v>45.242718446601948</v>
      </c>
      <c r="K9" s="26">
        <f t="shared" si="9"/>
        <v>3.0725980278170004E-2</v>
      </c>
      <c r="L9" s="29">
        <f t="shared" si="3"/>
        <v>1.3468922861663564E-3</v>
      </c>
      <c r="M9" s="26">
        <f t="shared" si="4"/>
        <v>3.8183722866673118E-2</v>
      </c>
      <c r="N9" s="27">
        <v>97</v>
      </c>
      <c r="O9" s="27">
        <v>151</v>
      </c>
      <c r="P9" s="26">
        <f t="shared" si="5"/>
        <v>2.4528616675942333E-2</v>
      </c>
      <c r="Q9" s="29">
        <f t="shared" si="6"/>
        <v>2.5287233686538488E-4</v>
      </c>
      <c r="R9" s="24"/>
    </row>
    <row r="10" spans="1:22" x14ac:dyDescent="0.25">
      <c r="A10" s="25">
        <v>1975</v>
      </c>
      <c r="B10" s="76">
        <v>8.3343751302246111E-2</v>
      </c>
      <c r="C10" s="27">
        <f t="shared" si="7"/>
        <v>2.9126213592232997</v>
      </c>
      <c r="D10" s="26">
        <f t="shared" si="0"/>
        <v>8.0916263400238941E-2</v>
      </c>
      <c r="E10" s="27">
        <v>6</v>
      </c>
      <c r="F10" s="27">
        <f t="shared" si="1"/>
        <v>7.6061287596224603E-2</v>
      </c>
      <c r="G10" s="27">
        <v>0</v>
      </c>
      <c r="H10" s="26">
        <f t="shared" si="8"/>
        <v>7.6061287596224603E-2</v>
      </c>
      <c r="I10" s="27">
        <v>40</v>
      </c>
      <c r="J10" s="28">
        <f t="shared" si="2"/>
        <v>45.242718446601948</v>
      </c>
      <c r="K10" s="26">
        <f t="shared" si="9"/>
        <v>4.563677255773476E-2</v>
      </c>
      <c r="L10" s="29">
        <f t="shared" si="3"/>
        <v>2.0005160573253592E-3</v>
      </c>
      <c r="M10" s="26">
        <f t="shared" si="4"/>
        <v>5.6713629967145268E-2</v>
      </c>
      <c r="N10" s="27">
        <v>97</v>
      </c>
      <c r="O10" s="27">
        <v>151</v>
      </c>
      <c r="P10" s="26">
        <f t="shared" si="5"/>
        <v>3.6431934482205899E-2</v>
      </c>
      <c r="Q10" s="29">
        <f t="shared" si="6"/>
        <v>3.755869534248031E-4</v>
      </c>
      <c r="R10" s="24"/>
    </row>
    <row r="11" spans="1:22" x14ac:dyDescent="0.25">
      <c r="A11" s="19">
        <v>1976</v>
      </c>
      <c r="B11" s="70">
        <v>0.11924690989978674</v>
      </c>
      <c r="C11" s="21">
        <f t="shared" si="7"/>
        <v>2.9126213592232997</v>
      </c>
      <c r="D11" s="20">
        <f t="shared" si="0"/>
        <v>0.11577369893183179</v>
      </c>
      <c r="E11" s="21">
        <v>6</v>
      </c>
      <c r="F11" s="21">
        <f t="shared" si="1"/>
        <v>0.10882727699592187</v>
      </c>
      <c r="G11" s="21">
        <v>0</v>
      </c>
      <c r="H11" s="20">
        <f t="shared" si="8"/>
        <v>0.10882727699592187</v>
      </c>
      <c r="I11" s="21">
        <v>40</v>
      </c>
      <c r="J11" s="22">
        <f t="shared" si="2"/>
        <v>45.242718446601948</v>
      </c>
      <c r="K11" s="20">
        <f t="shared" si="9"/>
        <v>6.5296366197553121E-2</v>
      </c>
      <c r="L11" s="23">
        <f t="shared" si="3"/>
        <v>2.8623064634543836E-3</v>
      </c>
      <c r="M11" s="20">
        <f t="shared" si="4"/>
        <v>8.1144957085700048E-2</v>
      </c>
      <c r="N11" s="21">
        <v>97</v>
      </c>
      <c r="O11" s="21">
        <v>151</v>
      </c>
      <c r="P11" s="20">
        <f t="shared" si="5"/>
        <v>5.2126230710681488E-2</v>
      </c>
      <c r="Q11" s="23">
        <f t="shared" si="6"/>
        <v>5.3738382175960297E-4</v>
      </c>
      <c r="R11" s="24"/>
    </row>
    <row r="12" spans="1:22" x14ac:dyDescent="0.25">
      <c r="A12" s="19">
        <v>1977</v>
      </c>
      <c r="B12" s="70">
        <v>0.12441029971984983</v>
      </c>
      <c r="C12" s="21">
        <f t="shared" si="7"/>
        <v>2.9126213592232997</v>
      </c>
      <c r="D12" s="20">
        <f t="shared" si="0"/>
        <v>0.12078669875713577</v>
      </c>
      <c r="E12" s="21">
        <v>6</v>
      </c>
      <c r="F12" s="21">
        <f t="shared" si="1"/>
        <v>0.11353949683170762</v>
      </c>
      <c r="G12" s="21">
        <v>0</v>
      </c>
      <c r="H12" s="20">
        <f t="shared" si="8"/>
        <v>0.11353949683170762</v>
      </c>
      <c r="I12" s="21">
        <v>40</v>
      </c>
      <c r="J12" s="22">
        <f t="shared" si="2"/>
        <v>45.242718446601934</v>
      </c>
      <c r="K12" s="20">
        <f t="shared" si="9"/>
        <v>6.8123698099024577E-2</v>
      </c>
      <c r="L12" s="23">
        <f t="shared" si="3"/>
        <v>2.9862443002312143E-3</v>
      </c>
      <c r="M12" s="20">
        <f t="shared" si="4"/>
        <v>8.4658532789404814E-2</v>
      </c>
      <c r="N12" s="21">
        <v>97</v>
      </c>
      <c r="O12" s="21">
        <v>151</v>
      </c>
      <c r="P12" s="20">
        <f t="shared" si="5"/>
        <v>5.438329589782958E-2</v>
      </c>
      <c r="Q12" s="23">
        <f t="shared" si="6"/>
        <v>5.6065253502917095E-4</v>
      </c>
      <c r="R12" s="24"/>
    </row>
    <row r="13" spans="1:22" x14ac:dyDescent="0.25">
      <c r="A13" s="19">
        <v>1978</v>
      </c>
      <c r="B13" s="70">
        <v>9.9737179055192401E-2</v>
      </c>
      <c r="C13" s="21">
        <f t="shared" si="7"/>
        <v>2.9126213592232997</v>
      </c>
      <c r="D13" s="20">
        <f t="shared" si="0"/>
        <v>9.6832212674944074E-2</v>
      </c>
      <c r="E13" s="21">
        <v>6</v>
      </c>
      <c r="F13" s="21">
        <f t="shared" si="1"/>
        <v>9.1022279914447432E-2</v>
      </c>
      <c r="G13" s="21">
        <v>0</v>
      </c>
      <c r="H13" s="20">
        <f t="shared" si="8"/>
        <v>9.1022279914447432E-2</v>
      </c>
      <c r="I13" s="21">
        <v>40</v>
      </c>
      <c r="J13" s="22">
        <f t="shared" si="2"/>
        <v>45.242718446601948</v>
      </c>
      <c r="K13" s="20">
        <f t="shared" si="9"/>
        <v>5.4613367948668459E-2</v>
      </c>
      <c r="L13" s="23">
        <f t="shared" si="3"/>
        <v>2.3940106498046448E-3</v>
      </c>
      <c r="M13" s="20">
        <f t="shared" si="4"/>
        <v>6.7869004916636777E-2</v>
      </c>
      <c r="N13" s="21">
        <v>97</v>
      </c>
      <c r="O13" s="21">
        <v>151</v>
      </c>
      <c r="P13" s="20">
        <f t="shared" si="5"/>
        <v>4.3597970045786541E-2</v>
      </c>
      <c r="Q13" s="23">
        <f t="shared" si="6"/>
        <v>4.4946360871944886E-4</v>
      </c>
      <c r="R13" s="24"/>
    </row>
    <row r="14" spans="1:22" x14ac:dyDescent="0.25">
      <c r="A14" s="19">
        <v>1979</v>
      </c>
      <c r="B14" s="70">
        <v>6.1318344404701075E-2</v>
      </c>
      <c r="C14" s="21">
        <f t="shared" si="7"/>
        <v>2.9126213592232997</v>
      </c>
      <c r="D14" s="20">
        <f t="shared" si="0"/>
        <v>5.9532373208447648E-2</v>
      </c>
      <c r="E14" s="21">
        <v>6</v>
      </c>
      <c r="F14" s="21">
        <f t="shared" si="1"/>
        <v>5.5960430815940786E-2</v>
      </c>
      <c r="G14" s="21">
        <v>0</v>
      </c>
      <c r="H14" s="20">
        <f t="shared" si="8"/>
        <v>5.5960430815940786E-2</v>
      </c>
      <c r="I14" s="21">
        <v>40</v>
      </c>
      <c r="J14" s="22">
        <f t="shared" si="2"/>
        <v>45.242718446601948</v>
      </c>
      <c r="K14" s="20">
        <f t="shared" si="9"/>
        <v>3.357625848956447E-2</v>
      </c>
      <c r="L14" s="23">
        <f t="shared" si="3"/>
        <v>1.471835988583648E-3</v>
      </c>
      <c r="M14" s="20">
        <f t="shared" si="4"/>
        <v>4.1725814358352126E-2</v>
      </c>
      <c r="N14" s="21">
        <v>97</v>
      </c>
      <c r="O14" s="21">
        <v>151</v>
      </c>
      <c r="P14" s="20">
        <f t="shared" si="5"/>
        <v>2.6803999952054017E-2</v>
      </c>
      <c r="Q14" s="23">
        <f t="shared" si="6"/>
        <v>2.7632989641292801E-4</v>
      </c>
      <c r="R14" s="24"/>
    </row>
    <row r="15" spans="1:22" x14ac:dyDescent="0.25">
      <c r="A15" s="19">
        <v>1980</v>
      </c>
      <c r="B15" s="70">
        <v>2.2395334744385802E-2</v>
      </c>
      <c r="C15" s="21">
        <f t="shared" si="7"/>
        <v>2.9126213592232997</v>
      </c>
      <c r="D15" s="20">
        <f t="shared" si="0"/>
        <v>2.1743043441151265E-2</v>
      </c>
      <c r="E15" s="21">
        <v>6</v>
      </c>
      <c r="F15" s="21">
        <f t="shared" si="1"/>
        <v>2.043846083468219E-2</v>
      </c>
      <c r="G15" s="21">
        <v>0</v>
      </c>
      <c r="H15" s="20">
        <f t="shared" si="8"/>
        <v>2.043846083468219E-2</v>
      </c>
      <c r="I15" s="21">
        <v>40</v>
      </c>
      <c r="J15" s="22">
        <f t="shared" si="2"/>
        <v>45.242718446601934</v>
      </c>
      <c r="K15" s="20">
        <f t="shared" si="9"/>
        <v>1.2263076500809314E-2</v>
      </c>
      <c r="L15" s="23">
        <f t="shared" si="3"/>
        <v>5.3755951784369594E-4</v>
      </c>
      <c r="M15" s="20">
        <f t="shared" si="4"/>
        <v>1.5239543551109857E-2</v>
      </c>
      <c r="N15" s="21">
        <v>97</v>
      </c>
      <c r="O15" s="21">
        <v>151</v>
      </c>
      <c r="P15" s="20">
        <f t="shared" si="5"/>
        <v>9.7896405593222262E-3</v>
      </c>
      <c r="Q15" s="23">
        <f t="shared" si="6"/>
        <v>1.0092412947754872E-4</v>
      </c>
      <c r="R15" s="24"/>
    </row>
    <row r="16" spans="1:22" x14ac:dyDescent="0.25">
      <c r="A16" s="25">
        <v>1981</v>
      </c>
      <c r="B16" s="76">
        <v>3.7396832575250262E-2</v>
      </c>
      <c r="C16" s="27">
        <f t="shared" si="7"/>
        <v>2.9126213592232997</v>
      </c>
      <c r="D16" s="26">
        <f t="shared" si="0"/>
        <v>3.6307604441990549E-2</v>
      </c>
      <c r="E16" s="27">
        <v>6</v>
      </c>
      <c r="F16" s="27">
        <f t="shared" si="1"/>
        <v>3.4129148175471115E-2</v>
      </c>
      <c r="G16" s="27">
        <v>0</v>
      </c>
      <c r="H16" s="26">
        <f t="shared" si="8"/>
        <v>3.4129148175471115E-2</v>
      </c>
      <c r="I16" s="27">
        <v>40</v>
      </c>
      <c r="J16" s="28">
        <f t="shared" si="2"/>
        <v>45.242718446601934</v>
      </c>
      <c r="K16" s="26">
        <f t="shared" si="9"/>
        <v>2.047748890528267E-2</v>
      </c>
      <c r="L16" s="29">
        <f t="shared" si="3"/>
        <v>8.9764334927266499E-4</v>
      </c>
      <c r="M16" s="26">
        <f t="shared" si="4"/>
        <v>2.5447740130205416E-2</v>
      </c>
      <c r="N16" s="27">
        <v>97</v>
      </c>
      <c r="O16" s="27">
        <v>151</v>
      </c>
      <c r="P16" s="26">
        <f t="shared" si="5"/>
        <v>1.6347223792251162E-2</v>
      </c>
      <c r="Q16" s="29">
        <f t="shared" si="6"/>
        <v>1.685280803324862E-4</v>
      </c>
      <c r="R16" s="24"/>
    </row>
    <row r="17" spans="1:18" x14ac:dyDescent="0.25">
      <c r="A17" s="25">
        <v>1982</v>
      </c>
      <c r="B17" s="76">
        <v>9.130532154977862E-2</v>
      </c>
      <c r="C17" s="27">
        <f t="shared" si="7"/>
        <v>2.9126213592232997</v>
      </c>
      <c r="D17" s="26">
        <f t="shared" si="0"/>
        <v>8.8645943252212256E-2</v>
      </c>
      <c r="E17" s="27">
        <v>6</v>
      </c>
      <c r="F17" s="27">
        <f t="shared" si="1"/>
        <v>8.3327186657079527E-2</v>
      </c>
      <c r="G17" s="27">
        <v>0</v>
      </c>
      <c r="H17" s="26">
        <f t="shared" si="8"/>
        <v>8.3327186657079527E-2</v>
      </c>
      <c r="I17" s="27">
        <v>40</v>
      </c>
      <c r="J17" s="28">
        <f t="shared" si="2"/>
        <v>45.242718446601927</v>
      </c>
      <c r="K17" s="26">
        <f t="shared" si="9"/>
        <v>4.999631199424772E-2</v>
      </c>
      <c r="L17" s="29">
        <f t="shared" si="3"/>
        <v>2.191619155912229E-3</v>
      </c>
      <c r="M17" s="26">
        <f t="shared" si="4"/>
        <v>6.2131307260533737E-2</v>
      </c>
      <c r="N17" s="27">
        <v>97</v>
      </c>
      <c r="O17" s="27">
        <v>151</v>
      </c>
      <c r="P17" s="26">
        <f t="shared" si="5"/>
        <v>3.9912164266700481E-2</v>
      </c>
      <c r="Q17" s="29">
        <f t="shared" si="6"/>
        <v>4.1146561099691215E-4</v>
      </c>
      <c r="R17" s="24"/>
    </row>
    <row r="18" spans="1:18" x14ac:dyDescent="0.25">
      <c r="A18" s="25">
        <v>1983</v>
      </c>
      <c r="B18" s="76">
        <v>7.8529450677956691E-2</v>
      </c>
      <c r="C18" s="27">
        <f t="shared" si="7"/>
        <v>2.9126213592232997</v>
      </c>
      <c r="D18" s="26">
        <f t="shared" si="0"/>
        <v>7.6242185124229797E-2</v>
      </c>
      <c r="E18" s="27">
        <v>6</v>
      </c>
      <c r="F18" s="27">
        <f t="shared" si="1"/>
        <v>7.1667654016776008E-2</v>
      </c>
      <c r="G18" s="27">
        <v>0</v>
      </c>
      <c r="H18" s="26">
        <f t="shared" si="8"/>
        <v>7.1667654016776008E-2</v>
      </c>
      <c r="I18" s="27">
        <v>40</v>
      </c>
      <c r="J18" s="28">
        <f t="shared" si="2"/>
        <v>45.242718446601934</v>
      </c>
      <c r="K18" s="26">
        <f t="shared" si="9"/>
        <v>4.3000592410065611E-2</v>
      </c>
      <c r="L18" s="29">
        <f t="shared" si="3"/>
        <v>1.8849574755097254E-3</v>
      </c>
      <c r="M18" s="26">
        <f t="shared" si="4"/>
        <v>5.3437601951962961E-2</v>
      </c>
      <c r="N18" s="27">
        <v>97</v>
      </c>
      <c r="O18" s="27">
        <v>151</v>
      </c>
      <c r="P18" s="26">
        <f t="shared" si="5"/>
        <v>3.4327466154572238E-2</v>
      </c>
      <c r="Q18" s="29">
        <f t="shared" si="6"/>
        <v>3.5389140365538386E-4</v>
      </c>
      <c r="R18" s="24"/>
    </row>
    <row r="19" spans="1:18" x14ac:dyDescent="0.25">
      <c r="A19" s="25">
        <v>1984</v>
      </c>
      <c r="B19" s="76">
        <v>4.0618071657048067E-2</v>
      </c>
      <c r="C19" s="27">
        <f t="shared" si="7"/>
        <v>2.9126213592232997</v>
      </c>
      <c r="D19" s="26">
        <f t="shared" si="0"/>
        <v>3.9435021026260259E-2</v>
      </c>
      <c r="E19" s="27">
        <v>6</v>
      </c>
      <c r="F19" s="27">
        <f t="shared" si="1"/>
        <v>3.7068919764684641E-2</v>
      </c>
      <c r="G19" s="27">
        <v>0</v>
      </c>
      <c r="H19" s="26">
        <f t="shared" si="8"/>
        <v>3.7068919764684641E-2</v>
      </c>
      <c r="I19" s="27">
        <v>40</v>
      </c>
      <c r="J19" s="28">
        <f t="shared" si="2"/>
        <v>45.242718446601948</v>
      </c>
      <c r="K19" s="26">
        <f t="shared" si="9"/>
        <v>2.2241351858810786E-2</v>
      </c>
      <c r="L19" s="29">
        <f t="shared" si="3"/>
        <v>9.7496336915334951E-4</v>
      </c>
      <c r="M19" s="26">
        <f t="shared" si="4"/>
        <v>2.7639724033812881E-2</v>
      </c>
      <c r="N19" s="27">
        <v>97</v>
      </c>
      <c r="O19" s="27">
        <v>151</v>
      </c>
      <c r="P19" s="26">
        <f t="shared" si="5"/>
        <v>1.7755319412449334E-2</v>
      </c>
      <c r="Q19" s="29">
        <f t="shared" si="6"/>
        <v>1.8304453002525087E-4</v>
      </c>
      <c r="R19" s="24"/>
    </row>
    <row r="20" spans="1:18" x14ac:dyDescent="0.25">
      <c r="A20" s="25">
        <v>1985</v>
      </c>
      <c r="B20" s="76">
        <v>4.3612087257722296E-2</v>
      </c>
      <c r="C20" s="27">
        <f t="shared" si="7"/>
        <v>2.9126213592232997</v>
      </c>
      <c r="D20" s="26">
        <f t="shared" si="0"/>
        <v>4.2341832289050772E-2</v>
      </c>
      <c r="E20" s="27">
        <v>6</v>
      </c>
      <c r="F20" s="27">
        <f t="shared" si="1"/>
        <v>3.9801322351707726E-2</v>
      </c>
      <c r="G20" s="27">
        <v>0</v>
      </c>
      <c r="H20" s="26">
        <f t="shared" si="8"/>
        <v>3.9801322351707726E-2</v>
      </c>
      <c r="I20" s="27">
        <v>40</v>
      </c>
      <c r="J20" s="28">
        <f t="shared" si="2"/>
        <v>45.242718446601934</v>
      </c>
      <c r="K20" s="26">
        <f t="shared" si="9"/>
        <v>2.3880793411024635E-2</v>
      </c>
      <c r="L20" s="29">
        <f t="shared" si="3"/>
        <v>1.046829300209299E-3</v>
      </c>
      <c r="M20" s="26">
        <f t="shared" si="4"/>
        <v>2.9677087246283523E-2</v>
      </c>
      <c r="N20" s="27">
        <v>97</v>
      </c>
      <c r="O20" s="27">
        <v>151</v>
      </c>
      <c r="P20" s="26">
        <f t="shared" si="5"/>
        <v>1.9064089158208623E-2</v>
      </c>
      <c r="Q20" s="29">
        <f t="shared" si="6"/>
        <v>1.9653700163101671E-4</v>
      </c>
      <c r="R20" s="24"/>
    </row>
    <row r="21" spans="1:18" x14ac:dyDescent="0.25">
      <c r="A21" s="19">
        <v>1986</v>
      </c>
      <c r="B21" s="70">
        <v>3.989179351010385E-2</v>
      </c>
      <c r="C21" s="21">
        <f t="shared" si="7"/>
        <v>2.9126213592232997</v>
      </c>
      <c r="D21" s="20">
        <f t="shared" si="0"/>
        <v>3.8729896611751309E-2</v>
      </c>
      <c r="E21" s="21">
        <v>6</v>
      </c>
      <c r="F21" s="21">
        <f t="shared" si="1"/>
        <v>3.6406102815046228E-2</v>
      </c>
      <c r="G21" s="21">
        <v>0</v>
      </c>
      <c r="H21" s="20">
        <f t="shared" si="8"/>
        <v>3.6406102815046228E-2</v>
      </c>
      <c r="I21" s="21">
        <v>40</v>
      </c>
      <c r="J21" s="22">
        <f t="shared" si="2"/>
        <v>45.242718446601948</v>
      </c>
      <c r="K21" s="20">
        <f t="shared" si="9"/>
        <v>2.1843661689027738E-2</v>
      </c>
      <c r="L21" s="23">
        <f t="shared" si="3"/>
        <v>9.5753037540943504E-4</v>
      </c>
      <c r="M21" s="20">
        <f t="shared" si="4"/>
        <v>2.7145507377669777E-2</v>
      </c>
      <c r="N21" s="21">
        <v>97</v>
      </c>
      <c r="O21" s="21">
        <v>151</v>
      </c>
      <c r="P21" s="20">
        <f t="shared" si="5"/>
        <v>1.7437842487642175E-2</v>
      </c>
      <c r="Q21" s="23">
        <f t="shared" si="6"/>
        <v>1.797715720375482E-4</v>
      </c>
      <c r="R21" s="24"/>
    </row>
    <row r="22" spans="1:18" x14ac:dyDescent="0.25">
      <c r="A22" s="19">
        <v>1987</v>
      </c>
      <c r="B22" s="70">
        <v>7.2074595146702655E-2</v>
      </c>
      <c r="C22" s="21">
        <f t="shared" si="7"/>
        <v>2.9126213592232997</v>
      </c>
      <c r="D22" s="20">
        <f t="shared" si="0"/>
        <v>6.9975335093886079E-2</v>
      </c>
      <c r="E22" s="21">
        <v>6</v>
      </c>
      <c r="F22" s="21">
        <f t="shared" si="1"/>
        <v>6.5776814988252913E-2</v>
      </c>
      <c r="G22" s="21">
        <v>0</v>
      </c>
      <c r="H22" s="20">
        <f t="shared" si="8"/>
        <v>6.5776814988252913E-2</v>
      </c>
      <c r="I22" s="21">
        <v>40</v>
      </c>
      <c r="J22" s="22">
        <f t="shared" si="2"/>
        <v>45.242718446601934</v>
      </c>
      <c r="K22" s="20">
        <f t="shared" si="9"/>
        <v>3.9466088992951745E-2</v>
      </c>
      <c r="L22" s="23">
        <f t="shared" si="3"/>
        <v>1.7300203394170629E-3</v>
      </c>
      <c r="M22" s="20">
        <f t="shared" si="4"/>
        <v>4.9045211612304025E-2</v>
      </c>
      <c r="N22" s="21">
        <v>97</v>
      </c>
      <c r="O22" s="21">
        <v>151</v>
      </c>
      <c r="P22" s="20">
        <f t="shared" si="5"/>
        <v>3.1505864413201926E-2</v>
      </c>
      <c r="Q22" s="23">
        <f t="shared" si="6"/>
        <v>3.2480272590929818E-4</v>
      </c>
      <c r="R22" s="24"/>
    </row>
    <row r="23" spans="1:18" x14ac:dyDescent="0.25">
      <c r="A23" s="19">
        <v>1988</v>
      </c>
      <c r="B23" s="70">
        <v>0.12611163941049952</v>
      </c>
      <c r="C23" s="21">
        <f t="shared" si="7"/>
        <v>2.9126213592232997</v>
      </c>
      <c r="D23" s="20">
        <f t="shared" si="0"/>
        <v>0.12243848486456264</v>
      </c>
      <c r="E23" s="21">
        <v>6</v>
      </c>
      <c r="F23" s="21">
        <f t="shared" si="1"/>
        <v>0.11509217577268889</v>
      </c>
      <c r="G23" s="21">
        <v>0</v>
      </c>
      <c r="H23" s="20">
        <f t="shared" si="8"/>
        <v>0.11509217577268889</v>
      </c>
      <c r="I23" s="21">
        <v>40</v>
      </c>
      <c r="J23" s="22">
        <f t="shared" si="2"/>
        <v>45.242718446601948</v>
      </c>
      <c r="K23" s="20">
        <f t="shared" si="9"/>
        <v>6.9055305463613326E-2</v>
      </c>
      <c r="L23" s="23">
        <f t="shared" si="3"/>
        <v>3.0270818833364748E-3</v>
      </c>
      <c r="M23" s="20">
        <f t="shared" si="4"/>
        <v>8.5816257851647385E-2</v>
      </c>
      <c r="N23" s="21">
        <v>97</v>
      </c>
      <c r="O23" s="21">
        <v>151</v>
      </c>
      <c r="P23" s="20">
        <f t="shared" si="5"/>
        <v>5.5127000076886062E-2</v>
      </c>
      <c r="Q23" s="23">
        <f t="shared" si="6"/>
        <v>5.6831958842150582E-4</v>
      </c>
      <c r="R23" s="24"/>
    </row>
    <row r="24" spans="1:18" x14ac:dyDescent="0.25">
      <c r="A24" s="19">
        <v>1989</v>
      </c>
      <c r="B24" s="70">
        <v>6.630495427383945E-2</v>
      </c>
      <c r="C24" s="21">
        <f t="shared" si="7"/>
        <v>2.9126213592232997</v>
      </c>
      <c r="D24" s="20">
        <f t="shared" si="0"/>
        <v>6.4373742013436361E-2</v>
      </c>
      <c r="E24" s="21">
        <v>6</v>
      </c>
      <c r="F24" s="21">
        <f t="shared" si="1"/>
        <v>6.0511317492630182E-2</v>
      </c>
      <c r="G24" s="21">
        <v>0</v>
      </c>
      <c r="H24" s="20">
        <f t="shared" si="8"/>
        <v>6.0511317492630182E-2</v>
      </c>
      <c r="I24" s="21">
        <v>40</v>
      </c>
      <c r="J24" s="22">
        <f t="shared" si="2"/>
        <v>45.242718446601934</v>
      </c>
      <c r="K24" s="20">
        <f t="shared" si="9"/>
        <v>3.6306790495578112E-2</v>
      </c>
      <c r="L24" s="23">
        <f t="shared" si="3"/>
        <v>1.5915305422719173E-3</v>
      </c>
      <c r="M24" s="20">
        <f t="shared" si="4"/>
        <v>4.5119095108137719E-2</v>
      </c>
      <c r="N24" s="21">
        <v>97</v>
      </c>
      <c r="O24" s="21">
        <v>151</v>
      </c>
      <c r="P24" s="20">
        <f t="shared" si="5"/>
        <v>2.898378957277721E-2</v>
      </c>
      <c r="Q24" s="23">
        <f t="shared" si="6"/>
        <v>2.9880195435852793E-4</v>
      </c>
      <c r="R24" s="24"/>
    </row>
    <row r="25" spans="1:18" x14ac:dyDescent="0.25">
      <c r="A25" s="19">
        <v>1990</v>
      </c>
      <c r="B25" s="70">
        <v>8.0757360113859894E-2</v>
      </c>
      <c r="C25" s="21">
        <f t="shared" si="7"/>
        <v>2.9126213592232997</v>
      </c>
      <c r="D25" s="20">
        <f t="shared" si="0"/>
        <v>7.8405203994038733E-2</v>
      </c>
      <c r="E25" s="21">
        <v>6</v>
      </c>
      <c r="F25" s="21">
        <f t="shared" si="1"/>
        <v>7.3700891754396411E-2</v>
      </c>
      <c r="G25" s="21">
        <v>0</v>
      </c>
      <c r="H25" s="20">
        <f t="shared" si="8"/>
        <v>7.3700891754396411E-2</v>
      </c>
      <c r="I25" s="21">
        <v>40</v>
      </c>
      <c r="J25" s="22">
        <f t="shared" si="2"/>
        <v>45.242718446601948</v>
      </c>
      <c r="K25" s="20">
        <f t="shared" si="9"/>
        <v>4.4220535052637844E-2</v>
      </c>
      <c r="L25" s="23">
        <f t="shared" si="3"/>
        <v>1.9384344132663165E-3</v>
      </c>
      <c r="M25" s="20">
        <f t="shared" si="4"/>
        <v>5.4953646398893441E-2</v>
      </c>
      <c r="N25" s="21">
        <v>97</v>
      </c>
      <c r="O25" s="21">
        <v>151</v>
      </c>
      <c r="P25" s="20">
        <f t="shared" si="5"/>
        <v>3.5301349011209696E-2</v>
      </c>
      <c r="Q25" s="23">
        <f t="shared" si="6"/>
        <v>3.6393143310525458E-4</v>
      </c>
      <c r="R25" s="24"/>
    </row>
    <row r="26" spans="1:18" x14ac:dyDescent="0.25">
      <c r="A26" s="25">
        <v>1991</v>
      </c>
      <c r="B26" s="76">
        <v>7.3374807193887018E-2</v>
      </c>
      <c r="C26" s="27">
        <f t="shared" si="7"/>
        <v>2.9126213592232997</v>
      </c>
      <c r="D26" s="26">
        <f t="shared" si="0"/>
        <v>7.1237676887268953E-2</v>
      </c>
      <c r="E26" s="27">
        <v>6</v>
      </c>
      <c r="F26" s="27">
        <f t="shared" si="1"/>
        <v>6.6963416274032822E-2</v>
      </c>
      <c r="G26" s="27">
        <v>0</v>
      </c>
      <c r="H26" s="26">
        <f t="shared" si="8"/>
        <v>6.6963416274032822E-2</v>
      </c>
      <c r="I26" s="27">
        <v>40</v>
      </c>
      <c r="J26" s="28">
        <f t="shared" si="2"/>
        <v>45.242718446601934</v>
      </c>
      <c r="K26" s="26">
        <f t="shared" si="9"/>
        <v>4.0178049764419695E-2</v>
      </c>
      <c r="L26" s="29">
        <f t="shared" si="3"/>
        <v>1.7612295787142881E-3</v>
      </c>
      <c r="M26" s="26">
        <f t="shared" si="4"/>
        <v>4.9929977941760711E-2</v>
      </c>
      <c r="N26" s="27">
        <v>97</v>
      </c>
      <c r="O26" s="27">
        <v>151</v>
      </c>
      <c r="P26" s="26">
        <f t="shared" si="5"/>
        <v>3.2074224240733702E-2</v>
      </c>
      <c r="Q26" s="29">
        <f t="shared" si="6"/>
        <v>3.3066210557457427E-4</v>
      </c>
      <c r="R26" s="24"/>
    </row>
    <row r="27" spans="1:18" x14ac:dyDescent="0.25">
      <c r="A27" s="25">
        <v>1992</v>
      </c>
      <c r="B27" s="76">
        <v>6.8390075283969259E-2</v>
      </c>
      <c r="C27" s="27">
        <f t="shared" si="7"/>
        <v>2.9126213592232997</v>
      </c>
      <c r="D27" s="26">
        <f t="shared" si="0"/>
        <v>6.6398131343659475E-2</v>
      </c>
      <c r="E27" s="27">
        <v>6</v>
      </c>
      <c r="F27" s="27">
        <f t="shared" si="1"/>
        <v>6.2414243463039906E-2</v>
      </c>
      <c r="G27" s="27">
        <v>0</v>
      </c>
      <c r="H27" s="26">
        <f t="shared" si="8"/>
        <v>6.2414243463039906E-2</v>
      </c>
      <c r="I27" s="27">
        <v>40</v>
      </c>
      <c r="J27" s="28">
        <f t="shared" si="2"/>
        <v>45.242718446601948</v>
      </c>
      <c r="K27" s="26">
        <f t="shared" si="9"/>
        <v>3.7448546077823941E-2</v>
      </c>
      <c r="L27" s="29">
        <f t="shared" si="3"/>
        <v>1.6415801020415975E-3</v>
      </c>
      <c r="M27" s="26">
        <f t="shared" si="4"/>
        <v>4.6537975102828269E-2</v>
      </c>
      <c r="N27" s="27">
        <v>97</v>
      </c>
      <c r="O27" s="27">
        <v>151</v>
      </c>
      <c r="P27" s="26">
        <f t="shared" si="5"/>
        <v>2.9895255529631404E-2</v>
      </c>
      <c r="Q27" s="29">
        <f t="shared" si="6"/>
        <v>3.0819851061475673E-4</v>
      </c>
      <c r="R27" s="24"/>
    </row>
    <row r="28" spans="1:18" x14ac:dyDescent="0.25">
      <c r="A28" s="25">
        <v>1993</v>
      </c>
      <c r="B28" s="76">
        <v>0.11006897081708324</v>
      </c>
      <c r="C28" s="27">
        <f t="shared" si="7"/>
        <v>2.9126213592232997</v>
      </c>
      <c r="D28" s="26">
        <f t="shared" si="0"/>
        <v>0.10686307846318761</v>
      </c>
      <c r="E28" s="27">
        <v>6</v>
      </c>
      <c r="F28" s="27">
        <f t="shared" si="1"/>
        <v>0.10045129375539635</v>
      </c>
      <c r="G28" s="27">
        <v>0</v>
      </c>
      <c r="H28" s="26">
        <f t="shared" si="8"/>
        <v>0.10045129375539635</v>
      </c>
      <c r="I28" s="27">
        <v>40</v>
      </c>
      <c r="J28" s="28">
        <f t="shared" si="2"/>
        <v>45.242718446601934</v>
      </c>
      <c r="K28" s="26">
        <f t="shared" si="9"/>
        <v>6.0270776253237818E-2</v>
      </c>
      <c r="L28" s="29">
        <f t="shared" si="3"/>
        <v>2.6420066302789182E-3</v>
      </c>
      <c r="M28" s="26">
        <f t="shared" si="4"/>
        <v>7.4899566965092187E-2</v>
      </c>
      <c r="N28" s="27">
        <v>97</v>
      </c>
      <c r="O28" s="27">
        <v>151</v>
      </c>
      <c r="P28" s="26">
        <f t="shared" si="5"/>
        <v>4.8114291361681744E-2</v>
      </c>
      <c r="Q28" s="29">
        <f t="shared" si="6"/>
        <v>4.9602362228537878E-4</v>
      </c>
      <c r="R28" s="24"/>
    </row>
    <row r="29" spans="1:18" x14ac:dyDescent="0.25">
      <c r="A29" s="25">
        <v>1994</v>
      </c>
      <c r="B29" s="76">
        <v>7.6067811536767962E-2</v>
      </c>
      <c r="C29" s="27">
        <f t="shared" si="7"/>
        <v>2.9126213592232997</v>
      </c>
      <c r="D29" s="26">
        <f t="shared" si="0"/>
        <v>7.3852244210454332E-2</v>
      </c>
      <c r="E29" s="27">
        <v>6</v>
      </c>
      <c r="F29" s="27">
        <f t="shared" si="1"/>
        <v>6.9421109557827071E-2</v>
      </c>
      <c r="G29" s="27">
        <v>0</v>
      </c>
      <c r="H29" s="26">
        <f t="shared" si="8"/>
        <v>6.9421109557827071E-2</v>
      </c>
      <c r="I29" s="27">
        <v>40</v>
      </c>
      <c r="J29" s="28">
        <f t="shared" si="2"/>
        <v>45.242718446601948</v>
      </c>
      <c r="K29" s="26">
        <f t="shared" si="9"/>
        <v>4.165266573469624E-2</v>
      </c>
      <c r="L29" s="29">
        <f t="shared" si="3"/>
        <v>1.825870278781205E-3</v>
      </c>
      <c r="M29" s="26">
        <f t="shared" si="4"/>
        <v>5.1762509468307766E-2</v>
      </c>
      <c r="N29" s="27">
        <v>97</v>
      </c>
      <c r="O29" s="27">
        <v>151</v>
      </c>
      <c r="P29" s="26">
        <f t="shared" si="5"/>
        <v>3.3251413367058627E-2</v>
      </c>
      <c r="Q29" s="29">
        <f t="shared" si="6"/>
        <v>3.4279807594905803E-4</v>
      </c>
      <c r="R29" s="24"/>
    </row>
    <row r="30" spans="1:18" x14ac:dyDescent="0.25">
      <c r="A30" s="25">
        <v>1995</v>
      </c>
      <c r="B30" s="76">
        <v>0.11983928390550612</v>
      </c>
      <c r="C30" s="27">
        <f t="shared" si="7"/>
        <v>2.9126213592232997</v>
      </c>
      <c r="D30" s="26">
        <f t="shared" si="0"/>
        <v>0.1163488193257341</v>
      </c>
      <c r="E30" s="27">
        <v>6</v>
      </c>
      <c r="F30" s="27">
        <f t="shared" si="1"/>
        <v>0.10936789016619006</v>
      </c>
      <c r="G30" s="27">
        <v>0</v>
      </c>
      <c r="H30" s="26">
        <f t="shared" si="8"/>
        <v>0.10936789016619006</v>
      </c>
      <c r="I30" s="27">
        <v>40</v>
      </c>
      <c r="J30" s="28">
        <f t="shared" si="2"/>
        <v>45.242718446601948</v>
      </c>
      <c r="K30" s="26">
        <f t="shared" si="9"/>
        <v>6.5620734099714029E-2</v>
      </c>
      <c r="L30" s="29">
        <f t="shared" si="3"/>
        <v>2.876525330398423E-3</v>
      </c>
      <c r="M30" s="26">
        <f t="shared" si="4"/>
        <v>8.1548054854130095E-2</v>
      </c>
      <c r="N30" s="27">
        <v>97</v>
      </c>
      <c r="O30" s="27">
        <v>151</v>
      </c>
      <c r="P30" s="26">
        <f t="shared" si="5"/>
        <v>5.2385174310268998E-2</v>
      </c>
      <c r="Q30" s="29">
        <f t="shared" si="6"/>
        <v>5.4005334340483503E-4</v>
      </c>
      <c r="R30" s="24"/>
    </row>
    <row r="31" spans="1:18" x14ac:dyDescent="0.25">
      <c r="A31" s="19">
        <v>1996</v>
      </c>
      <c r="B31" s="70">
        <v>6.0237255578176066E-2</v>
      </c>
      <c r="C31" s="21">
        <f t="shared" si="7"/>
        <v>2.9126213592232997</v>
      </c>
      <c r="D31" s="20">
        <f t="shared" si="0"/>
        <v>5.8482772405996183E-2</v>
      </c>
      <c r="E31" s="21">
        <v>6</v>
      </c>
      <c r="F31" s="21">
        <f t="shared" si="1"/>
        <v>5.4973806061636411E-2</v>
      </c>
      <c r="G31" s="21">
        <v>0</v>
      </c>
      <c r="H31" s="20">
        <f t="shared" si="8"/>
        <v>5.4973806061636411E-2</v>
      </c>
      <c r="I31" s="21">
        <v>40</v>
      </c>
      <c r="J31" s="22">
        <f t="shared" si="2"/>
        <v>45.242718446601934</v>
      </c>
      <c r="K31" s="20">
        <f t="shared" si="9"/>
        <v>3.2984283636981845E-2</v>
      </c>
      <c r="L31" s="23">
        <f t="shared" si="3"/>
        <v>1.4458864060046836E-3</v>
      </c>
      <c r="M31" s="20">
        <f t="shared" si="4"/>
        <v>4.0990156667029778E-2</v>
      </c>
      <c r="N31" s="21">
        <v>97</v>
      </c>
      <c r="O31" s="21">
        <v>151</v>
      </c>
      <c r="P31" s="20">
        <f t="shared" si="5"/>
        <v>2.6331425143721113E-2</v>
      </c>
      <c r="Q31" s="23">
        <f t="shared" si="6"/>
        <v>2.7145799117238263E-4</v>
      </c>
      <c r="R31" s="24"/>
    </row>
    <row r="32" spans="1:18" x14ac:dyDescent="0.25">
      <c r="A32" s="19">
        <v>1997</v>
      </c>
      <c r="B32" s="70">
        <v>7.4327988509116483E-2</v>
      </c>
      <c r="C32" s="21">
        <f t="shared" si="7"/>
        <v>2.9126213592232997</v>
      </c>
      <c r="D32" s="20">
        <f t="shared" si="0"/>
        <v>7.216309563991892E-2</v>
      </c>
      <c r="E32" s="21">
        <v>6</v>
      </c>
      <c r="F32" s="21">
        <f t="shared" si="1"/>
        <v>6.7833309901523781E-2</v>
      </c>
      <c r="G32" s="21">
        <v>0</v>
      </c>
      <c r="H32" s="20">
        <f t="shared" si="8"/>
        <v>6.7833309901523781E-2</v>
      </c>
      <c r="I32" s="21">
        <v>40</v>
      </c>
      <c r="J32" s="22">
        <f t="shared" si="2"/>
        <v>45.242718446601934</v>
      </c>
      <c r="K32" s="20">
        <f t="shared" si="9"/>
        <v>4.0699985940914271E-2</v>
      </c>
      <c r="L32" s="23">
        <f t="shared" si="3"/>
        <v>1.7841089727524064E-3</v>
      </c>
      <c r="M32" s="20">
        <f t="shared" si="4"/>
        <v>5.0578597323044344E-2</v>
      </c>
      <c r="N32" s="21">
        <v>97</v>
      </c>
      <c r="O32" s="21">
        <v>151</v>
      </c>
      <c r="P32" s="20">
        <f t="shared" si="5"/>
        <v>3.2490887022088084E-2</v>
      </c>
      <c r="Q32" s="23">
        <f t="shared" si="6"/>
        <v>3.3495759816585657E-4</v>
      </c>
      <c r="R32" s="24"/>
    </row>
    <row r="33" spans="1:18" x14ac:dyDescent="0.25">
      <c r="A33" s="19">
        <v>1998</v>
      </c>
      <c r="B33" s="70">
        <v>0.10458323524618365</v>
      </c>
      <c r="C33" s="21">
        <f t="shared" si="7"/>
        <v>2.9126213592232997</v>
      </c>
      <c r="D33" s="20">
        <f t="shared" si="0"/>
        <v>0.10153712159823655</v>
      </c>
      <c r="E33" s="21">
        <v>6</v>
      </c>
      <c r="F33" s="21">
        <f t="shared" si="1"/>
        <v>9.5444894302342362E-2</v>
      </c>
      <c r="G33" s="21">
        <v>0</v>
      </c>
      <c r="H33" s="20">
        <f t="shared" si="8"/>
        <v>9.5444894302342362E-2</v>
      </c>
      <c r="I33" s="21">
        <v>40</v>
      </c>
      <c r="J33" s="22">
        <f t="shared" si="2"/>
        <v>45.242718446601948</v>
      </c>
      <c r="K33" s="20">
        <f t="shared" si="9"/>
        <v>5.7266936581405414E-2</v>
      </c>
      <c r="L33" s="23">
        <f t="shared" si="3"/>
        <v>2.5103314665821551E-3</v>
      </c>
      <c r="M33" s="20">
        <f t="shared" si="4"/>
        <v>7.1166641911870804E-2</v>
      </c>
      <c r="N33" s="21">
        <v>97</v>
      </c>
      <c r="O33" s="21">
        <v>151</v>
      </c>
      <c r="P33" s="20">
        <f t="shared" si="5"/>
        <v>4.5716319638751446E-2</v>
      </c>
      <c r="Q33" s="23">
        <f t="shared" si="6"/>
        <v>4.7130226431702518E-4</v>
      </c>
      <c r="R33" s="24"/>
    </row>
    <row r="34" spans="1:18" x14ac:dyDescent="0.25">
      <c r="A34" s="19">
        <v>1999</v>
      </c>
      <c r="B34" s="70">
        <v>8.5497413129486749E-2</v>
      </c>
      <c r="C34" s="21">
        <f t="shared" si="7"/>
        <v>2.9126213592232997</v>
      </c>
      <c r="D34" s="20">
        <f t="shared" si="0"/>
        <v>8.3007197213093936E-2</v>
      </c>
      <c r="E34" s="21">
        <v>6</v>
      </c>
      <c r="F34" s="21">
        <f t="shared" si="1"/>
        <v>7.8026765380308297E-2</v>
      </c>
      <c r="G34" s="21">
        <v>0</v>
      </c>
      <c r="H34" s="20">
        <f t="shared" si="8"/>
        <v>7.8026765380308297E-2</v>
      </c>
      <c r="I34" s="21">
        <v>40</v>
      </c>
      <c r="J34" s="22">
        <f t="shared" si="2"/>
        <v>45.242718446601934</v>
      </c>
      <c r="K34" s="20">
        <f t="shared" si="9"/>
        <v>4.6816059228184978E-2</v>
      </c>
      <c r="L34" s="23">
        <f t="shared" si="3"/>
        <v>2.0522108154820812E-3</v>
      </c>
      <c r="M34" s="20">
        <f t="shared" si="4"/>
        <v>5.8179150513509262E-2</v>
      </c>
      <c r="N34" s="21">
        <v>97</v>
      </c>
      <c r="O34" s="21">
        <v>151</v>
      </c>
      <c r="P34" s="20">
        <f t="shared" si="5"/>
        <v>3.7373361588148329E-2</v>
      </c>
      <c r="Q34" s="23">
        <f t="shared" si="6"/>
        <v>3.8529238750668383E-4</v>
      </c>
      <c r="R34" s="24"/>
    </row>
    <row r="35" spans="1:18" x14ac:dyDescent="0.25">
      <c r="A35" s="19">
        <v>2000</v>
      </c>
      <c r="B35" s="70">
        <v>9.037307222409123E-2</v>
      </c>
      <c r="C35" s="21">
        <f t="shared" si="7"/>
        <v>2.9126213592232997</v>
      </c>
      <c r="D35" s="20">
        <f t="shared" si="0"/>
        <v>8.7740846819506044E-2</v>
      </c>
      <c r="E35" s="21">
        <v>6</v>
      </c>
      <c r="F35" s="21">
        <f t="shared" si="1"/>
        <v>8.2476396010335684E-2</v>
      </c>
      <c r="G35" s="21">
        <v>0</v>
      </c>
      <c r="H35" s="20">
        <f t="shared" si="8"/>
        <v>8.2476396010335684E-2</v>
      </c>
      <c r="I35" s="21">
        <v>40</v>
      </c>
      <c r="J35" s="22">
        <f t="shared" si="2"/>
        <v>45.242718446601934</v>
      </c>
      <c r="K35" s="20">
        <f t="shared" si="9"/>
        <v>4.9485837606201413E-2</v>
      </c>
      <c r="L35" s="23">
        <f t="shared" si="3"/>
        <v>2.1692421964362263E-3</v>
      </c>
      <c r="M35" s="20">
        <f t="shared" si="4"/>
        <v>6.1496931647868798E-2</v>
      </c>
      <c r="N35" s="21">
        <v>97</v>
      </c>
      <c r="O35" s="21">
        <v>151</v>
      </c>
      <c r="P35" s="20">
        <f t="shared" si="5"/>
        <v>3.9504651455915717E-2</v>
      </c>
      <c r="Q35" s="23">
        <f t="shared" si="6"/>
        <v>4.0726444799913113E-4</v>
      </c>
      <c r="R35" s="24"/>
    </row>
    <row r="36" spans="1:18" x14ac:dyDescent="0.25">
      <c r="A36" s="25">
        <v>2001</v>
      </c>
      <c r="B36" s="76">
        <v>8.4599498763128833E-2</v>
      </c>
      <c r="C36" s="27">
        <f t="shared" si="7"/>
        <v>2.9126213592232997</v>
      </c>
      <c r="D36" s="26">
        <f t="shared" si="0"/>
        <v>8.2135435692358094E-2</v>
      </c>
      <c r="E36" s="27">
        <v>6</v>
      </c>
      <c r="F36" s="27">
        <f t="shared" si="1"/>
        <v>7.7207309550816602E-2</v>
      </c>
      <c r="G36" s="27">
        <v>0</v>
      </c>
      <c r="H36" s="26">
        <f t="shared" si="8"/>
        <v>7.7207309550816602E-2</v>
      </c>
      <c r="I36" s="27">
        <v>40</v>
      </c>
      <c r="J36" s="28">
        <f t="shared" si="2"/>
        <v>45.242718446601948</v>
      </c>
      <c r="K36" s="26">
        <f t="shared" si="9"/>
        <v>4.6324385730489956E-2</v>
      </c>
      <c r="L36" s="29">
        <f t="shared" si="3"/>
        <v>2.0306580046242171E-3</v>
      </c>
      <c r="M36" s="26">
        <f t="shared" si="4"/>
        <v>5.756813910209424E-2</v>
      </c>
      <c r="N36" s="27">
        <v>97</v>
      </c>
      <c r="O36" s="27">
        <v>151</v>
      </c>
      <c r="P36" s="26">
        <f t="shared" si="5"/>
        <v>3.6980857568894979E-2</v>
      </c>
      <c r="Q36" s="29">
        <f t="shared" si="6"/>
        <v>3.8124595431850492E-4</v>
      </c>
      <c r="R36" s="24"/>
    </row>
    <row r="37" spans="1:18" x14ac:dyDescent="0.25">
      <c r="A37" s="25">
        <v>2002</v>
      </c>
      <c r="B37" s="76">
        <v>8.4594211819116472E-2</v>
      </c>
      <c r="C37" s="27">
        <f t="shared" si="7"/>
        <v>2.9126213592232997</v>
      </c>
      <c r="D37" s="26">
        <f t="shared" si="0"/>
        <v>8.2130302737006278E-2</v>
      </c>
      <c r="E37" s="27">
        <v>6</v>
      </c>
      <c r="F37" s="27">
        <f t="shared" si="1"/>
        <v>7.7202484572785904E-2</v>
      </c>
      <c r="G37" s="27">
        <v>0</v>
      </c>
      <c r="H37" s="26">
        <f t="shared" si="8"/>
        <v>7.7202484572785904E-2</v>
      </c>
      <c r="I37" s="27">
        <v>40</v>
      </c>
      <c r="J37" s="28">
        <f t="shared" si="2"/>
        <v>45.242718446601934</v>
      </c>
      <c r="K37" s="26">
        <f t="shared" si="9"/>
        <v>4.6321490743671548E-2</v>
      </c>
      <c r="L37" s="29">
        <f t="shared" si="3"/>
        <v>2.0305311010924516E-3</v>
      </c>
      <c r="M37" s="26">
        <f t="shared" si="4"/>
        <v>5.7564541450420455E-2</v>
      </c>
      <c r="N37" s="27">
        <v>97</v>
      </c>
      <c r="O37" s="27">
        <v>151</v>
      </c>
      <c r="P37" s="26">
        <f t="shared" si="5"/>
        <v>3.6978546494640954E-2</v>
      </c>
      <c r="Q37" s="29">
        <f t="shared" si="6"/>
        <v>3.8122212881073147E-4</v>
      </c>
      <c r="R37" s="24"/>
    </row>
    <row r="38" spans="1:18" x14ac:dyDescent="0.25">
      <c r="A38" s="25">
        <v>2003</v>
      </c>
      <c r="B38" s="76">
        <v>8.0517259711564038E-2</v>
      </c>
      <c r="C38" s="27">
        <f t="shared" si="7"/>
        <v>2.9126213592232997</v>
      </c>
      <c r="D38" s="26">
        <f t="shared" si="0"/>
        <v>7.817209680734373E-2</v>
      </c>
      <c r="E38" s="27">
        <v>6</v>
      </c>
      <c r="F38" s="27">
        <f t="shared" si="1"/>
        <v>7.3481770998903101E-2</v>
      </c>
      <c r="G38" s="27">
        <v>0</v>
      </c>
      <c r="H38" s="26">
        <f t="shared" si="8"/>
        <v>7.3481770998903101E-2</v>
      </c>
      <c r="I38" s="27">
        <v>40</v>
      </c>
      <c r="J38" s="28">
        <f t="shared" si="2"/>
        <v>45.242718446601934</v>
      </c>
      <c r="K38" s="26">
        <f t="shared" si="9"/>
        <v>4.4089062599341866E-2</v>
      </c>
      <c r="L38" s="29">
        <f t="shared" si="3"/>
        <v>1.9326712372314243E-3</v>
      </c>
      <c r="M38" s="26">
        <f t="shared" ref="M38:M43" si="10">+L38*28.3495</f>
        <v>5.4790263239892265E-2</v>
      </c>
      <c r="N38" s="27">
        <v>97</v>
      </c>
      <c r="O38" s="27">
        <v>151</v>
      </c>
      <c r="P38" s="26">
        <f t="shared" si="5"/>
        <v>3.5196394266685756E-2</v>
      </c>
      <c r="Q38" s="29">
        <f t="shared" si="6"/>
        <v>3.6284942542975007E-4</v>
      </c>
      <c r="R38" s="24"/>
    </row>
    <row r="39" spans="1:18" x14ac:dyDescent="0.25">
      <c r="A39" s="25">
        <v>2004</v>
      </c>
      <c r="B39" s="76">
        <v>7.411256577209166E-2</v>
      </c>
      <c r="C39" s="27">
        <f t="shared" si="7"/>
        <v>2.9126213592232997</v>
      </c>
      <c r="D39" s="26">
        <f t="shared" si="0"/>
        <v>7.1953947351545297E-2</v>
      </c>
      <c r="E39" s="27">
        <v>6</v>
      </c>
      <c r="F39" s="27">
        <f t="shared" si="1"/>
        <v>6.7636710510452586E-2</v>
      </c>
      <c r="G39" s="27">
        <v>0</v>
      </c>
      <c r="H39" s="26">
        <f t="shared" si="8"/>
        <v>6.7636710510452586E-2</v>
      </c>
      <c r="I39" s="27">
        <v>40</v>
      </c>
      <c r="J39" s="28">
        <f t="shared" si="2"/>
        <v>45.242718446601934</v>
      </c>
      <c r="K39" s="26">
        <f t="shared" si="9"/>
        <v>4.058202630627155E-2</v>
      </c>
      <c r="L39" s="29">
        <f t="shared" si="3"/>
        <v>1.7789381394529994E-3</v>
      </c>
      <c r="M39" s="26">
        <f t="shared" si="10"/>
        <v>5.0432006784422806E-2</v>
      </c>
      <c r="N39" s="27">
        <v>97</v>
      </c>
      <c r="O39" s="27">
        <v>151</v>
      </c>
      <c r="P39" s="26">
        <f t="shared" si="5"/>
        <v>3.2396719589993461E-2</v>
      </c>
      <c r="Q39" s="29">
        <f t="shared" si="6"/>
        <v>3.3398679989683977E-4</v>
      </c>
      <c r="R39" s="24"/>
    </row>
    <row r="40" spans="1:18" x14ac:dyDescent="0.25">
      <c r="A40" s="25">
        <v>2005</v>
      </c>
      <c r="B40" s="76">
        <v>0.10764760004523642</v>
      </c>
      <c r="C40" s="27">
        <f t="shared" si="7"/>
        <v>2.9126213592232997</v>
      </c>
      <c r="D40" s="26">
        <f t="shared" si="0"/>
        <v>0.1045122330536276</v>
      </c>
      <c r="E40" s="27">
        <v>6</v>
      </c>
      <c r="F40" s="27">
        <f t="shared" si="1"/>
        <v>9.8241499070409938E-2</v>
      </c>
      <c r="G40" s="27">
        <v>0</v>
      </c>
      <c r="H40" s="26">
        <f t="shared" si="8"/>
        <v>9.8241499070409938E-2</v>
      </c>
      <c r="I40" s="27">
        <v>40</v>
      </c>
      <c r="J40" s="28">
        <f t="shared" si="2"/>
        <v>45.242718446601934</v>
      </c>
      <c r="K40" s="26">
        <f t="shared" si="9"/>
        <v>5.8944899442245964E-2</v>
      </c>
      <c r="L40" s="29">
        <f t="shared" si="3"/>
        <v>2.5838860029477684E-3</v>
      </c>
      <c r="M40" s="26">
        <f t="shared" si="10"/>
        <v>7.3251876240567754E-2</v>
      </c>
      <c r="N40" s="27">
        <v>97</v>
      </c>
      <c r="O40" s="27">
        <v>151</v>
      </c>
      <c r="P40" s="26">
        <f t="shared" si="5"/>
        <v>4.7055841028709085E-2</v>
      </c>
      <c r="Q40" s="29">
        <f t="shared" si="6"/>
        <v>4.8511176318256791E-4</v>
      </c>
      <c r="R40" s="24"/>
    </row>
    <row r="41" spans="1:18" x14ac:dyDescent="0.25">
      <c r="A41" s="19">
        <v>2006</v>
      </c>
      <c r="B41" s="70">
        <v>7.6694862409913536E-2</v>
      </c>
      <c r="C41" s="21">
        <f t="shared" si="7"/>
        <v>2.9126213592232997</v>
      </c>
      <c r="D41" s="20">
        <f t="shared" si="0"/>
        <v>7.4461031465935468E-2</v>
      </c>
      <c r="E41" s="21">
        <v>6</v>
      </c>
      <c r="F41" s="21">
        <f t="shared" si="1"/>
        <v>6.9993369577979345E-2</v>
      </c>
      <c r="G41" s="21">
        <v>0</v>
      </c>
      <c r="H41" s="20">
        <f t="shared" si="8"/>
        <v>6.9993369577979345E-2</v>
      </c>
      <c r="I41" s="21">
        <v>40</v>
      </c>
      <c r="J41" s="22">
        <f t="shared" si="2"/>
        <v>45.242718446601948</v>
      </c>
      <c r="K41" s="20">
        <f t="shared" si="9"/>
        <v>4.1996021746787605E-2</v>
      </c>
      <c r="L41" s="23">
        <f t="shared" si="3"/>
        <v>1.8409215012290458E-3</v>
      </c>
      <c r="M41" s="20">
        <f t="shared" si="10"/>
        <v>5.2189204099092834E-2</v>
      </c>
      <c r="N41" s="21">
        <v>97</v>
      </c>
      <c r="O41" s="21">
        <v>151</v>
      </c>
      <c r="P41" s="20">
        <f t="shared" si="5"/>
        <v>3.3525515215973543E-2</v>
      </c>
      <c r="Q41" s="23">
        <f t="shared" si="6"/>
        <v>3.456238682059128E-4</v>
      </c>
      <c r="R41" s="24"/>
    </row>
    <row r="42" spans="1:18" x14ac:dyDescent="0.25">
      <c r="A42" s="19">
        <v>2007</v>
      </c>
      <c r="B42" s="70">
        <v>9.507751266817982E-2</v>
      </c>
      <c r="C42" s="21">
        <f t="shared" si="7"/>
        <v>2.9126213592232997</v>
      </c>
      <c r="D42" s="20">
        <f t="shared" si="0"/>
        <v>9.2308264726388173E-2</v>
      </c>
      <c r="E42" s="21">
        <v>6</v>
      </c>
      <c r="F42" s="21">
        <f t="shared" si="1"/>
        <v>8.6769768842804879E-2</v>
      </c>
      <c r="G42" s="21">
        <v>0</v>
      </c>
      <c r="H42" s="20">
        <f t="shared" si="8"/>
        <v>8.6769768842804879E-2</v>
      </c>
      <c r="I42" s="21">
        <v>40</v>
      </c>
      <c r="J42" s="22">
        <f t="shared" si="2"/>
        <v>45.242718446601934</v>
      </c>
      <c r="K42" s="20">
        <f t="shared" si="9"/>
        <v>5.2061861305682931E-2</v>
      </c>
      <c r="L42" s="23">
        <f t="shared" si="3"/>
        <v>2.2821637832628134E-3</v>
      </c>
      <c r="M42" s="20">
        <f t="shared" si="10"/>
        <v>6.4698202173609123E-2</v>
      </c>
      <c r="N42" s="21">
        <v>97</v>
      </c>
      <c r="O42" s="21">
        <v>151</v>
      </c>
      <c r="P42" s="20">
        <f t="shared" si="5"/>
        <v>4.1561096760530367E-2</v>
      </c>
      <c r="Q42" s="23">
        <f t="shared" si="6"/>
        <v>4.2846491505701408E-4</v>
      </c>
      <c r="R42" s="24"/>
    </row>
    <row r="43" spans="1:18" x14ac:dyDescent="0.25">
      <c r="A43" s="19">
        <v>2008</v>
      </c>
      <c r="B43" s="70">
        <v>0.10234393686483786</v>
      </c>
      <c r="C43" s="21">
        <f t="shared" si="7"/>
        <v>2.9126213592232997</v>
      </c>
      <c r="D43" s="20">
        <f t="shared" si="0"/>
        <v>9.9363045499842595E-2</v>
      </c>
      <c r="E43" s="21">
        <v>6</v>
      </c>
      <c r="F43" s="21">
        <f t="shared" si="1"/>
        <v>9.3401262769852042E-2</v>
      </c>
      <c r="G43" s="21">
        <v>0</v>
      </c>
      <c r="H43" s="20">
        <f t="shared" si="8"/>
        <v>9.3401262769852042E-2</v>
      </c>
      <c r="I43" s="21">
        <v>40</v>
      </c>
      <c r="J43" s="22">
        <f t="shared" si="2"/>
        <v>45.242718446601934</v>
      </c>
      <c r="K43" s="20">
        <f t="shared" si="9"/>
        <v>5.6040757661911224E-2</v>
      </c>
      <c r="L43" s="23">
        <f t="shared" si="3"/>
        <v>2.4565811577824097E-3</v>
      </c>
      <c r="M43" s="20">
        <f t="shared" si="10"/>
        <v>6.9642847532552427E-2</v>
      </c>
      <c r="N43" s="21">
        <v>97</v>
      </c>
      <c r="O43" s="21">
        <v>151</v>
      </c>
      <c r="P43" s="20">
        <f t="shared" si="5"/>
        <v>4.473745834872573E-2</v>
      </c>
      <c r="Q43" s="23">
        <f t="shared" si="6"/>
        <v>4.6121091081160548E-4</v>
      </c>
      <c r="R43" s="24"/>
    </row>
    <row r="44" spans="1:18" x14ac:dyDescent="0.25">
      <c r="A44" s="19">
        <v>2009</v>
      </c>
      <c r="B44" s="70">
        <v>9.1375243801110895E-2</v>
      </c>
      <c r="C44" s="21">
        <f t="shared" si="7"/>
        <v>2.9126213592232997</v>
      </c>
      <c r="D44" s="20">
        <f t="shared" si="0"/>
        <v>8.871382893311737E-2</v>
      </c>
      <c r="E44" s="21">
        <v>6</v>
      </c>
      <c r="F44" s="21">
        <f t="shared" si="1"/>
        <v>8.3390999197130333E-2</v>
      </c>
      <c r="G44" s="21">
        <v>0</v>
      </c>
      <c r="H44" s="20">
        <f t="shared" si="8"/>
        <v>8.3390999197130333E-2</v>
      </c>
      <c r="I44" s="21">
        <v>40</v>
      </c>
      <c r="J44" s="22">
        <f t="shared" si="2"/>
        <v>45.242718446601948</v>
      </c>
      <c r="K44" s="20">
        <f t="shared" si="9"/>
        <v>5.0034599518278197E-2</v>
      </c>
      <c r="L44" s="23">
        <f t="shared" si="3"/>
        <v>2.1932975131300032E-3</v>
      </c>
      <c r="M44" s="20">
        <f t="shared" ref="M44:M49" si="11">+L44*28.3495</f>
        <v>6.2178887848479025E-2</v>
      </c>
      <c r="N44" s="21">
        <v>97</v>
      </c>
      <c r="O44" s="21">
        <v>151</v>
      </c>
      <c r="P44" s="20">
        <f t="shared" si="5"/>
        <v>3.9942729280148775E-2</v>
      </c>
      <c r="Q44" s="23">
        <f t="shared" si="6"/>
        <v>4.1178071422833792E-4</v>
      </c>
      <c r="R44" s="24"/>
    </row>
    <row r="45" spans="1:18" x14ac:dyDescent="0.25">
      <c r="A45" s="19">
        <v>2010</v>
      </c>
      <c r="B45" s="70">
        <v>8.9329634837833544E-2</v>
      </c>
      <c r="C45" s="21">
        <f t="shared" si="7"/>
        <v>2.9126213592232997</v>
      </c>
      <c r="D45" s="20">
        <f t="shared" si="0"/>
        <v>8.6727800813430622E-2</v>
      </c>
      <c r="E45" s="21">
        <v>6</v>
      </c>
      <c r="F45" s="21">
        <f t="shared" si="1"/>
        <v>8.1524132764624779E-2</v>
      </c>
      <c r="G45" s="21">
        <v>0</v>
      </c>
      <c r="H45" s="20">
        <f t="shared" si="8"/>
        <v>8.1524132764624779E-2</v>
      </c>
      <c r="I45" s="21">
        <v>40</v>
      </c>
      <c r="J45" s="22">
        <f t="shared" si="2"/>
        <v>45.242718446601948</v>
      </c>
      <c r="K45" s="20">
        <f t="shared" si="9"/>
        <v>4.8914479658774865E-2</v>
      </c>
      <c r="L45" s="23">
        <f t="shared" si="3"/>
        <v>2.1441963686038299E-3</v>
      </c>
      <c r="M45" s="20">
        <f t="shared" si="11"/>
        <v>6.0786894951734276E-2</v>
      </c>
      <c r="N45" s="21">
        <v>97</v>
      </c>
      <c r="O45" s="21">
        <v>151</v>
      </c>
      <c r="P45" s="20">
        <f t="shared" si="5"/>
        <v>3.9048535167670359E-2</v>
      </c>
      <c r="Q45" s="23">
        <f t="shared" si="6"/>
        <v>4.0256221822340579E-4</v>
      </c>
      <c r="R45" s="24"/>
    </row>
    <row r="46" spans="1:18" x14ac:dyDescent="0.25">
      <c r="A46" s="31">
        <v>2011</v>
      </c>
      <c r="B46" s="80">
        <v>6.8556901292205416E-2</v>
      </c>
      <c r="C46" s="27">
        <f t="shared" si="7"/>
        <v>2.9126213592232997</v>
      </c>
      <c r="D46" s="33">
        <f t="shared" si="0"/>
        <v>6.656009834194701E-2</v>
      </c>
      <c r="E46" s="32">
        <v>6</v>
      </c>
      <c r="F46" s="32">
        <f t="shared" si="1"/>
        <v>6.2566492441430185E-2</v>
      </c>
      <c r="G46" s="32">
        <v>0</v>
      </c>
      <c r="H46" s="26">
        <f t="shared" si="8"/>
        <v>6.2566492441430185E-2</v>
      </c>
      <c r="I46" s="32">
        <v>40</v>
      </c>
      <c r="J46" s="34">
        <f t="shared" si="2"/>
        <v>45.242718446601934</v>
      </c>
      <c r="K46" s="26">
        <f t="shared" si="9"/>
        <v>3.7539895464858114E-2</v>
      </c>
      <c r="L46" s="35">
        <f t="shared" si="3"/>
        <v>1.6455844587335063E-3</v>
      </c>
      <c r="M46" s="33">
        <f t="shared" si="11"/>
        <v>4.6651496612865537E-2</v>
      </c>
      <c r="N46" s="32">
        <v>97</v>
      </c>
      <c r="O46" s="32">
        <v>151</v>
      </c>
      <c r="P46" s="33">
        <f t="shared" si="5"/>
        <v>2.9968179943363954E-2</v>
      </c>
      <c r="Q46" s="35">
        <f t="shared" si="6"/>
        <v>3.0895030869447374E-4</v>
      </c>
      <c r="R46" s="24"/>
    </row>
    <row r="47" spans="1:18" x14ac:dyDescent="0.25">
      <c r="A47" s="25">
        <v>2012</v>
      </c>
      <c r="B47" s="76">
        <v>8.6751679882092148E-2</v>
      </c>
      <c r="C47" s="27">
        <f t="shared" si="7"/>
        <v>2.9126213592232997</v>
      </c>
      <c r="D47" s="26">
        <f t="shared" ref="D47:D52" si="12">+B47-B47*(C47/100)</f>
        <v>8.4224931924361313E-2</v>
      </c>
      <c r="E47" s="27">
        <v>6</v>
      </c>
      <c r="F47" s="27">
        <f t="shared" ref="F47:F52" si="13">+(D47-D47*(E47)/100)</f>
        <v>7.9171436008899629E-2</v>
      </c>
      <c r="G47" s="27">
        <v>0</v>
      </c>
      <c r="H47" s="26">
        <f t="shared" si="8"/>
        <v>7.9171436008899629E-2</v>
      </c>
      <c r="I47" s="27">
        <v>40</v>
      </c>
      <c r="J47" s="28">
        <f t="shared" ref="J47:J52" si="14">100-(K47/B47*100)</f>
        <v>45.242718446601934</v>
      </c>
      <c r="K47" s="26">
        <f t="shared" si="9"/>
        <v>4.7502861605339779E-2</v>
      </c>
      <c r="L47" s="29">
        <f t="shared" ref="L47:L52" si="15">+(K47/365)*16</f>
        <v>2.0823172210559901E-3</v>
      </c>
      <c r="M47" s="26">
        <f t="shared" si="11"/>
        <v>5.9032652058326793E-2</v>
      </c>
      <c r="N47" s="27">
        <v>97</v>
      </c>
      <c r="O47" s="27">
        <v>151</v>
      </c>
      <c r="P47" s="26">
        <f t="shared" ref="P47:P52" si="16">+Q47*N47</f>
        <v>3.7921637414951651E-2</v>
      </c>
      <c r="Q47" s="29">
        <f t="shared" ref="Q47:Q52" si="17">+M47/O47</f>
        <v>3.9094471561805825E-4</v>
      </c>
      <c r="R47" s="24"/>
    </row>
    <row r="48" spans="1:18" x14ac:dyDescent="0.25">
      <c r="A48" s="25">
        <v>2013</v>
      </c>
      <c r="B48" s="76">
        <v>0.11118127376232199</v>
      </c>
      <c r="C48" s="27">
        <f t="shared" si="7"/>
        <v>2.9126213592232997</v>
      </c>
      <c r="D48" s="26">
        <f t="shared" si="12"/>
        <v>0.10794298423526408</v>
      </c>
      <c r="E48" s="27">
        <v>6</v>
      </c>
      <c r="F48" s="27">
        <f t="shared" si="13"/>
        <v>0.10146640518114823</v>
      </c>
      <c r="G48" s="27">
        <v>0</v>
      </c>
      <c r="H48" s="26">
        <f t="shared" si="8"/>
        <v>0.10146640518114823</v>
      </c>
      <c r="I48" s="27">
        <v>40</v>
      </c>
      <c r="J48" s="28">
        <f t="shared" si="14"/>
        <v>45.242718446601934</v>
      </c>
      <c r="K48" s="26">
        <f t="shared" si="9"/>
        <v>6.0879843108688943E-2</v>
      </c>
      <c r="L48" s="29">
        <f t="shared" si="15"/>
        <v>2.6687054513397893E-3</v>
      </c>
      <c r="M48" s="26">
        <f t="shared" si="11"/>
        <v>7.5656465192757358E-2</v>
      </c>
      <c r="N48" s="27">
        <v>97</v>
      </c>
      <c r="O48" s="27">
        <v>151</v>
      </c>
      <c r="P48" s="26">
        <f t="shared" si="16"/>
        <v>4.860051075296333E-2</v>
      </c>
      <c r="Q48" s="29">
        <f t="shared" si="17"/>
        <v>5.010361933295189E-4</v>
      </c>
      <c r="R48" s="24"/>
    </row>
    <row r="49" spans="1:18" x14ac:dyDescent="0.25">
      <c r="A49" s="25">
        <v>2014</v>
      </c>
      <c r="B49" s="76">
        <v>7.8885783223698894E-2</v>
      </c>
      <c r="C49" s="27">
        <f t="shared" si="7"/>
        <v>2.9126213592232997</v>
      </c>
      <c r="D49" s="26">
        <f t="shared" si="12"/>
        <v>7.6588139052134852E-2</v>
      </c>
      <c r="E49" s="27">
        <v>6</v>
      </c>
      <c r="F49" s="27">
        <f t="shared" si="13"/>
        <v>7.1992850709006767E-2</v>
      </c>
      <c r="G49" s="27">
        <v>0</v>
      </c>
      <c r="H49" s="26">
        <f t="shared" si="8"/>
        <v>7.1992850709006767E-2</v>
      </c>
      <c r="I49" s="27">
        <v>40</v>
      </c>
      <c r="J49" s="28">
        <f t="shared" si="14"/>
        <v>45.242718446601934</v>
      </c>
      <c r="K49" s="26">
        <f t="shared" si="9"/>
        <v>4.3195710425404057E-2</v>
      </c>
      <c r="L49" s="29">
        <f t="shared" si="15"/>
        <v>1.8935105939903148E-3</v>
      </c>
      <c r="M49" s="26">
        <f t="shared" si="11"/>
        <v>5.3680078584328425E-2</v>
      </c>
      <c r="N49" s="27">
        <v>97</v>
      </c>
      <c r="O49" s="27">
        <v>151</v>
      </c>
      <c r="P49" s="26">
        <f t="shared" si="16"/>
        <v>3.4483229289270577E-2</v>
      </c>
      <c r="Q49" s="29">
        <f t="shared" si="17"/>
        <v>3.554972091677379E-4</v>
      </c>
      <c r="R49" s="24"/>
    </row>
    <row r="50" spans="1:18" x14ac:dyDescent="0.25">
      <c r="A50" s="31">
        <v>2015</v>
      </c>
      <c r="B50" s="80">
        <v>0.10667544761455662</v>
      </c>
      <c r="C50" s="27">
        <f t="shared" si="7"/>
        <v>2.9126213592232997</v>
      </c>
      <c r="D50" s="33">
        <f t="shared" si="12"/>
        <v>0.10356839574228799</v>
      </c>
      <c r="E50" s="32">
        <v>6</v>
      </c>
      <c r="F50" s="32">
        <f t="shared" si="13"/>
        <v>9.7354291997750711E-2</v>
      </c>
      <c r="G50" s="32">
        <v>0</v>
      </c>
      <c r="H50" s="33">
        <f t="shared" si="8"/>
        <v>9.7354291997750711E-2</v>
      </c>
      <c r="I50" s="32">
        <v>40</v>
      </c>
      <c r="J50" s="34">
        <f t="shared" si="14"/>
        <v>45.242718446601934</v>
      </c>
      <c r="K50" s="33">
        <f t="shared" si="9"/>
        <v>5.8412575198650431E-2</v>
      </c>
      <c r="L50" s="35">
        <f t="shared" si="15"/>
        <v>2.5605512415846766E-3</v>
      </c>
      <c r="M50" s="33">
        <f>+L50*28.3495</f>
        <v>7.2590347423304794E-2</v>
      </c>
      <c r="N50" s="32">
        <v>97</v>
      </c>
      <c r="O50" s="32">
        <v>151</v>
      </c>
      <c r="P50" s="33">
        <f t="shared" si="16"/>
        <v>4.6630885430864667E-2</v>
      </c>
      <c r="Q50" s="35">
        <f t="shared" si="17"/>
        <v>4.8073077763778008E-4</v>
      </c>
      <c r="R50" s="24"/>
    </row>
    <row r="51" spans="1:18" x14ac:dyDescent="0.25">
      <c r="A51" s="36">
        <v>2016</v>
      </c>
      <c r="B51" s="83">
        <v>8.3847155815529081E-2</v>
      </c>
      <c r="C51" s="21">
        <f t="shared" si="7"/>
        <v>2.9126213592232997</v>
      </c>
      <c r="D51" s="37">
        <f t="shared" si="12"/>
        <v>8.1405005646144737E-2</v>
      </c>
      <c r="E51" s="38">
        <v>6</v>
      </c>
      <c r="F51" s="38">
        <f t="shared" si="13"/>
        <v>7.652070530737605E-2</v>
      </c>
      <c r="G51" s="38">
        <v>0</v>
      </c>
      <c r="H51" s="37">
        <f t="shared" si="8"/>
        <v>7.652070530737605E-2</v>
      </c>
      <c r="I51" s="38">
        <v>40</v>
      </c>
      <c r="J51" s="39">
        <f t="shared" si="14"/>
        <v>45.242718446601934</v>
      </c>
      <c r="K51" s="37">
        <f t="shared" si="9"/>
        <v>4.5912423184425635E-2</v>
      </c>
      <c r="L51" s="40">
        <f t="shared" si="15"/>
        <v>2.012599372467973E-3</v>
      </c>
      <c r="M51" s="37">
        <f>+L51*28.3495</f>
        <v>5.7056185909780802E-2</v>
      </c>
      <c r="N51" s="38">
        <v>97</v>
      </c>
      <c r="O51" s="38">
        <v>151</v>
      </c>
      <c r="P51" s="37">
        <f t="shared" si="16"/>
        <v>3.6651986975157202E-2</v>
      </c>
      <c r="Q51" s="40">
        <f t="shared" si="17"/>
        <v>3.778555358263629E-4</v>
      </c>
      <c r="R51" s="24"/>
    </row>
    <row r="52" spans="1:18" x14ac:dyDescent="0.25">
      <c r="A52" s="41">
        <v>2017</v>
      </c>
      <c r="B52" s="86">
        <v>9.3318719812246445E-2</v>
      </c>
      <c r="C52" s="21">
        <f t="shared" si="7"/>
        <v>2.9126213592232997</v>
      </c>
      <c r="D52" s="42">
        <f t="shared" si="12"/>
        <v>9.0600698846841216E-2</v>
      </c>
      <c r="E52" s="43">
        <v>6</v>
      </c>
      <c r="F52" s="43">
        <f t="shared" si="13"/>
        <v>8.5164656916030743E-2</v>
      </c>
      <c r="G52" s="43">
        <v>0</v>
      </c>
      <c r="H52" s="42">
        <f>F52-(F52*G52/100)</f>
        <v>8.5164656916030743E-2</v>
      </c>
      <c r="I52" s="43">
        <v>40</v>
      </c>
      <c r="J52" s="45">
        <f t="shared" si="14"/>
        <v>45.242718446601934</v>
      </c>
      <c r="K52" s="42">
        <f>+H52-H52*I52/100</f>
        <v>5.1098794149618446E-2</v>
      </c>
      <c r="L52" s="47">
        <f t="shared" si="15"/>
        <v>2.2399471408051921E-3</v>
      </c>
      <c r="M52" s="42">
        <f>+L52*28.3495</f>
        <v>6.350138146825679E-2</v>
      </c>
      <c r="N52" s="43">
        <v>97</v>
      </c>
      <c r="O52" s="43">
        <v>151</v>
      </c>
      <c r="P52" s="42">
        <f t="shared" si="16"/>
        <v>4.0792278161727875E-2</v>
      </c>
      <c r="Q52" s="47">
        <f t="shared" si="17"/>
        <v>4.2053895012090592E-4</v>
      </c>
      <c r="R52" s="24"/>
    </row>
    <row r="53" spans="1:18" x14ac:dyDescent="0.25">
      <c r="A53" s="41">
        <v>2018</v>
      </c>
      <c r="B53" s="86" t="s">
        <v>11</v>
      </c>
      <c r="C53" s="86" t="s">
        <v>11</v>
      </c>
      <c r="D53" s="86" t="s">
        <v>11</v>
      </c>
      <c r="E53" s="86" t="s">
        <v>11</v>
      </c>
      <c r="F53" s="86" t="s">
        <v>11</v>
      </c>
      <c r="G53" s="86" t="s">
        <v>11</v>
      </c>
      <c r="H53" s="86" t="s">
        <v>11</v>
      </c>
      <c r="I53" s="86" t="s">
        <v>11</v>
      </c>
      <c r="J53" s="104" t="s">
        <v>11</v>
      </c>
      <c r="K53" s="86" t="s">
        <v>11</v>
      </c>
      <c r="L53" s="88" t="s">
        <v>11</v>
      </c>
      <c r="M53" s="86" t="s">
        <v>11</v>
      </c>
      <c r="N53" s="86" t="s">
        <v>11</v>
      </c>
      <c r="O53" s="86" t="s">
        <v>11</v>
      </c>
      <c r="P53" s="86" t="s">
        <v>11</v>
      </c>
      <c r="Q53" s="88" t="s">
        <v>11</v>
      </c>
      <c r="R53" s="24"/>
    </row>
    <row r="54" spans="1:18" ht="13.2" customHeight="1" x14ac:dyDescent="0.25">
      <c r="A54" s="41">
        <v>2019</v>
      </c>
      <c r="B54" s="86" t="s">
        <v>11</v>
      </c>
      <c r="C54" s="87" t="s">
        <v>11</v>
      </c>
      <c r="D54" s="86" t="s">
        <v>11</v>
      </c>
      <c r="E54" s="87" t="s">
        <v>11</v>
      </c>
      <c r="F54" s="87" t="s">
        <v>11</v>
      </c>
      <c r="G54" s="87" t="s">
        <v>11</v>
      </c>
      <c r="H54" s="86" t="s">
        <v>11</v>
      </c>
      <c r="I54" s="87" t="s">
        <v>11</v>
      </c>
      <c r="J54" s="104" t="s">
        <v>11</v>
      </c>
      <c r="K54" s="86" t="s">
        <v>11</v>
      </c>
      <c r="L54" s="88" t="s">
        <v>11</v>
      </c>
      <c r="M54" s="86" t="s">
        <v>11</v>
      </c>
      <c r="N54" s="87" t="s">
        <v>11</v>
      </c>
      <c r="O54" s="87" t="s">
        <v>11</v>
      </c>
      <c r="P54" s="86" t="s">
        <v>11</v>
      </c>
      <c r="Q54" s="88" t="s">
        <v>11</v>
      </c>
    </row>
    <row r="55" spans="1:18" ht="13.2" customHeight="1" x14ac:dyDescent="0.25">
      <c r="A55" s="36">
        <v>2020</v>
      </c>
      <c r="B55" s="86" t="s">
        <v>11</v>
      </c>
      <c r="C55" s="86" t="s">
        <v>11</v>
      </c>
      <c r="D55" s="86" t="s">
        <v>11</v>
      </c>
      <c r="E55" s="86" t="s">
        <v>11</v>
      </c>
      <c r="F55" s="86" t="s">
        <v>11</v>
      </c>
      <c r="G55" s="86" t="s">
        <v>11</v>
      </c>
      <c r="H55" s="86" t="s">
        <v>11</v>
      </c>
      <c r="I55" s="86" t="s">
        <v>11</v>
      </c>
      <c r="J55" s="104" t="s">
        <v>11</v>
      </c>
      <c r="K55" s="86" t="s">
        <v>11</v>
      </c>
      <c r="L55" s="88" t="s">
        <v>11</v>
      </c>
      <c r="M55" s="86" t="s">
        <v>11</v>
      </c>
      <c r="N55" s="86" t="s">
        <v>11</v>
      </c>
      <c r="O55" s="86" t="s">
        <v>11</v>
      </c>
      <c r="P55" s="86" t="s">
        <v>11</v>
      </c>
      <c r="Q55" s="88" t="s">
        <v>11</v>
      </c>
    </row>
    <row r="56" spans="1:18" ht="13.8" thickBot="1" x14ac:dyDescent="0.3">
      <c r="A56" s="177">
        <v>2021</v>
      </c>
      <c r="B56" s="89" t="s">
        <v>11</v>
      </c>
      <c r="C56" s="89" t="s">
        <v>11</v>
      </c>
      <c r="D56" s="89" t="s">
        <v>11</v>
      </c>
      <c r="E56" s="89" t="s">
        <v>11</v>
      </c>
      <c r="F56" s="89" t="s">
        <v>11</v>
      </c>
      <c r="G56" s="89" t="s">
        <v>11</v>
      </c>
      <c r="H56" s="89" t="s">
        <v>11</v>
      </c>
      <c r="I56" s="89" t="s">
        <v>11</v>
      </c>
      <c r="J56" s="105" t="s">
        <v>11</v>
      </c>
      <c r="K56" s="89" t="s">
        <v>11</v>
      </c>
      <c r="L56" s="90" t="s">
        <v>11</v>
      </c>
      <c r="M56" s="89" t="s">
        <v>11</v>
      </c>
      <c r="N56" s="89" t="s">
        <v>11</v>
      </c>
      <c r="O56" s="89" t="s">
        <v>11</v>
      </c>
      <c r="P56" s="89" t="s">
        <v>11</v>
      </c>
      <c r="Q56" s="90" t="s">
        <v>11</v>
      </c>
    </row>
    <row r="57" spans="1:18" ht="15" customHeight="1" thickTop="1" x14ac:dyDescent="0.25">
      <c r="A57" s="48" t="s">
        <v>195</v>
      </c>
      <c r="B57" s="48"/>
      <c r="C57" s="48"/>
    </row>
    <row r="58" spans="1:18" ht="13.2" customHeight="1" x14ac:dyDescent="0.25">
      <c r="A58" s="9"/>
    </row>
    <row r="59" spans="1:18" ht="15" customHeight="1" x14ac:dyDescent="0.25">
      <c r="A59" s="9" t="s">
        <v>84</v>
      </c>
    </row>
    <row r="60" spans="1:18" x14ac:dyDescent="0.25">
      <c r="A60" s="9"/>
    </row>
    <row r="61" spans="1:18" ht="15" customHeight="1" x14ac:dyDescent="0.25">
      <c r="A61" s="9" t="s">
        <v>97</v>
      </c>
    </row>
    <row r="62" spans="1:18" ht="15" customHeight="1" x14ac:dyDescent="0.25">
      <c r="A62" s="9" t="s">
        <v>104</v>
      </c>
    </row>
    <row r="63" spans="1:18" ht="15" customHeight="1" x14ac:dyDescent="0.25">
      <c r="A63" s="9" t="s">
        <v>196</v>
      </c>
    </row>
    <row r="64" spans="1:18" ht="15" customHeight="1" x14ac:dyDescent="0.25">
      <c r="A64" s="9" t="s">
        <v>99</v>
      </c>
    </row>
    <row r="65" spans="1:1" ht="15" customHeight="1" x14ac:dyDescent="0.25">
      <c r="A65" s="9" t="s">
        <v>154</v>
      </c>
    </row>
    <row r="66" spans="1:1" ht="15" customHeight="1" x14ac:dyDescent="0.25">
      <c r="A66" s="131" t="s">
        <v>218</v>
      </c>
    </row>
    <row r="67" spans="1:1" x14ac:dyDescent="0.25">
      <c r="A67" s="9"/>
    </row>
    <row r="68" spans="1:1" ht="15" customHeight="1" x14ac:dyDescent="0.25">
      <c r="A68" s="9" t="s">
        <v>192</v>
      </c>
    </row>
    <row r="69" spans="1:1" x14ac:dyDescent="0.25">
      <c r="A69" s="9"/>
    </row>
    <row r="70" spans="1:1" x14ac:dyDescent="0.25">
      <c r="A70" s="9"/>
    </row>
    <row r="71" spans="1:1" x14ac:dyDescent="0.25">
      <c r="A71" s="9"/>
    </row>
    <row r="72" spans="1:1" x14ac:dyDescent="0.25">
      <c r="A72"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pageSetUpPr fitToPage="1"/>
  </sheetPr>
  <dimension ref="A1:V67"/>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155</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0.21800323820299239</v>
      </c>
      <c r="C5" s="21">
        <f>(1-1/1.03)*100</f>
        <v>2.9126213592232997</v>
      </c>
      <c r="D5" s="20">
        <f t="shared" ref="D5:D46" si="0">+B5-B5*(C5/100)</f>
        <v>0.2116536293232936</v>
      </c>
      <c r="E5" s="21">
        <v>6</v>
      </c>
      <c r="F5" s="21">
        <f t="shared" ref="F5:F46" si="1">+(D5-D5*(E5)/100)</f>
        <v>0.19895441156389598</v>
      </c>
      <c r="G5" s="21">
        <v>0</v>
      </c>
      <c r="H5" s="21">
        <f>F5-(F5*G5/100)</f>
        <v>0.19895441156389598</v>
      </c>
      <c r="I5" s="21">
        <v>29</v>
      </c>
      <c r="J5" s="22">
        <f t="shared" ref="J5:J46" si="2">100-(K5/B5*100)</f>
        <v>35.203883495145632</v>
      </c>
      <c r="K5" s="20">
        <f>+H5-H5*I5/100</f>
        <v>0.14125763221036614</v>
      </c>
      <c r="L5" s="23">
        <f t="shared" ref="L5:L46" si="3">+(K5/365)*16</f>
        <v>6.192115384563995E-3</v>
      </c>
      <c r="M5" s="20">
        <f t="shared" ref="M5:M37" si="4">+L5*28.3495</f>
        <v>0.17554337509469697</v>
      </c>
      <c r="N5" s="21">
        <v>79</v>
      </c>
      <c r="O5" s="21">
        <v>155</v>
      </c>
      <c r="P5" s="20">
        <f t="shared" ref="P5:P46" si="5">+Q5*N5</f>
        <v>8.9470494403103618E-2</v>
      </c>
      <c r="Q5" s="23">
        <f t="shared" ref="Q5:Q46" si="6">+M5/O5</f>
        <v>1.1325379038367547E-3</v>
      </c>
      <c r="R5" s="24"/>
    </row>
    <row r="6" spans="1:22" x14ac:dyDescent="0.25">
      <c r="A6" s="25">
        <v>1971</v>
      </c>
      <c r="B6" s="76">
        <v>0.18252825518513344</v>
      </c>
      <c r="C6" s="27">
        <f t="shared" ref="C6:C56" si="7">(1-1/1.03)*100</f>
        <v>2.9126213592232997</v>
      </c>
      <c r="D6" s="26">
        <f t="shared" si="0"/>
        <v>0.17721189823799363</v>
      </c>
      <c r="E6" s="27">
        <v>6</v>
      </c>
      <c r="F6" s="27">
        <f t="shared" si="1"/>
        <v>0.16657918434371402</v>
      </c>
      <c r="G6" s="27">
        <v>0</v>
      </c>
      <c r="H6" s="27">
        <f t="shared" ref="H6:H51" si="8">F6-(F6*G6/100)</f>
        <v>0.16657918434371402</v>
      </c>
      <c r="I6" s="27">
        <v>29</v>
      </c>
      <c r="J6" s="28">
        <f t="shared" si="2"/>
        <v>35.203883495145618</v>
      </c>
      <c r="K6" s="26">
        <f t="shared" ref="K6:K51" si="9">+H6-H6*I6/100</f>
        <v>0.11827122088403696</v>
      </c>
      <c r="L6" s="29">
        <f t="shared" si="3"/>
        <v>5.1844918743687435E-3</v>
      </c>
      <c r="M6" s="26">
        <f t="shared" si="4"/>
        <v>0.1469777523924167</v>
      </c>
      <c r="N6" s="27">
        <v>79</v>
      </c>
      <c r="O6" s="27">
        <v>155</v>
      </c>
      <c r="P6" s="26">
        <f t="shared" si="5"/>
        <v>7.4911241541941412E-2</v>
      </c>
      <c r="Q6" s="29">
        <f t="shared" si="6"/>
        <v>9.4824356382204318E-4</v>
      </c>
      <c r="R6" s="24"/>
    </row>
    <row r="7" spans="1:22" x14ac:dyDescent="0.25">
      <c r="A7" s="25">
        <v>1972</v>
      </c>
      <c r="B7" s="76">
        <v>0.18843617791668255</v>
      </c>
      <c r="C7" s="27">
        <f t="shared" si="7"/>
        <v>2.9126213592232997</v>
      </c>
      <c r="D7" s="26">
        <f t="shared" si="0"/>
        <v>0.18294774555017723</v>
      </c>
      <c r="E7" s="27">
        <v>6</v>
      </c>
      <c r="F7" s="27">
        <f t="shared" si="1"/>
        <v>0.1719708808171666</v>
      </c>
      <c r="G7" s="27">
        <v>0</v>
      </c>
      <c r="H7" s="27">
        <f t="shared" si="8"/>
        <v>0.1719708808171666</v>
      </c>
      <c r="I7" s="27">
        <v>29</v>
      </c>
      <c r="J7" s="28">
        <f t="shared" si="2"/>
        <v>35.203883495145632</v>
      </c>
      <c r="K7" s="26">
        <f t="shared" si="9"/>
        <v>0.12209932538018829</v>
      </c>
      <c r="L7" s="29">
        <f t="shared" si="3"/>
        <v>5.3522991947479804E-3</v>
      </c>
      <c r="M7" s="26">
        <f t="shared" si="4"/>
        <v>0.15173500602150786</v>
      </c>
      <c r="N7" s="27">
        <v>79</v>
      </c>
      <c r="O7" s="27">
        <v>155</v>
      </c>
      <c r="P7" s="26">
        <f t="shared" si="5"/>
        <v>7.7335906294833043E-2</v>
      </c>
      <c r="Q7" s="29">
        <f t="shared" si="6"/>
        <v>9.7893552271940553E-4</v>
      </c>
      <c r="R7" s="24"/>
    </row>
    <row r="8" spans="1:22" x14ac:dyDescent="0.25">
      <c r="A8" s="25">
        <v>1973</v>
      </c>
      <c r="B8" s="76">
        <v>0.1667177892397208</v>
      </c>
      <c r="C8" s="27">
        <f t="shared" si="7"/>
        <v>2.9126213592232997</v>
      </c>
      <c r="D8" s="26">
        <f t="shared" si="0"/>
        <v>0.16186193130069981</v>
      </c>
      <c r="E8" s="27">
        <v>6</v>
      </c>
      <c r="F8" s="27">
        <f t="shared" si="1"/>
        <v>0.15215021542265783</v>
      </c>
      <c r="G8" s="27">
        <v>0</v>
      </c>
      <c r="H8" s="27">
        <f t="shared" si="8"/>
        <v>0.15215021542265783</v>
      </c>
      <c r="I8" s="27">
        <v>29</v>
      </c>
      <c r="J8" s="28">
        <f t="shared" si="2"/>
        <v>35.203883495145632</v>
      </c>
      <c r="K8" s="26">
        <f t="shared" si="9"/>
        <v>0.10802665295008707</v>
      </c>
      <c r="L8" s="29">
        <f t="shared" si="3"/>
        <v>4.7354149238394332E-3</v>
      </c>
      <c r="M8" s="26">
        <f t="shared" si="4"/>
        <v>0.13424664538338602</v>
      </c>
      <c r="N8" s="27">
        <v>79</v>
      </c>
      <c r="O8" s="27">
        <v>155</v>
      </c>
      <c r="P8" s="26">
        <f t="shared" si="5"/>
        <v>6.8422483776048357E-2</v>
      </c>
      <c r="Q8" s="29">
        <f t="shared" si="6"/>
        <v>8.6610738957023238E-4</v>
      </c>
      <c r="R8" s="24"/>
    </row>
    <row r="9" spans="1:22" x14ac:dyDescent="0.25">
      <c r="A9" s="25">
        <v>1974</v>
      </c>
      <c r="B9" s="76">
        <v>0.14786256043842994</v>
      </c>
      <c r="C9" s="27">
        <f t="shared" si="7"/>
        <v>2.9126213592232997</v>
      </c>
      <c r="D9" s="26">
        <f t="shared" si="0"/>
        <v>0.14355588392080576</v>
      </c>
      <c r="E9" s="27">
        <v>6</v>
      </c>
      <c r="F9" s="27">
        <f t="shared" si="1"/>
        <v>0.13494253088555741</v>
      </c>
      <c r="G9" s="27">
        <v>0</v>
      </c>
      <c r="H9" s="27">
        <f t="shared" si="8"/>
        <v>0.13494253088555741</v>
      </c>
      <c r="I9" s="27">
        <v>29</v>
      </c>
      <c r="J9" s="28">
        <f t="shared" si="2"/>
        <v>35.203883495145632</v>
      </c>
      <c r="K9" s="26">
        <f t="shared" si="9"/>
        <v>9.580919692874576E-2</v>
      </c>
      <c r="L9" s="29">
        <f t="shared" si="3"/>
        <v>4.1998552078354309E-3</v>
      </c>
      <c r="M9" s="26">
        <f t="shared" si="4"/>
        <v>0.11906379521453055</v>
      </c>
      <c r="N9" s="27">
        <v>79</v>
      </c>
      <c r="O9" s="27">
        <v>155</v>
      </c>
      <c r="P9" s="26">
        <f t="shared" si="5"/>
        <v>6.068412788353493E-2</v>
      </c>
      <c r="Q9" s="29">
        <f t="shared" si="6"/>
        <v>7.6815351751310034E-4</v>
      </c>
      <c r="R9" s="24"/>
    </row>
    <row r="10" spans="1:22" x14ac:dyDescent="0.25">
      <c r="A10" s="25">
        <v>1975</v>
      </c>
      <c r="B10" s="76">
        <v>0.19601061243766577</v>
      </c>
      <c r="C10" s="27">
        <f t="shared" si="7"/>
        <v>2.9126213592232997</v>
      </c>
      <c r="D10" s="26">
        <f t="shared" si="0"/>
        <v>0.19030156547346191</v>
      </c>
      <c r="E10" s="27">
        <v>6</v>
      </c>
      <c r="F10" s="27">
        <f t="shared" si="1"/>
        <v>0.17888347154505418</v>
      </c>
      <c r="G10" s="27">
        <v>0</v>
      </c>
      <c r="H10" s="27">
        <f t="shared" si="8"/>
        <v>0.17888347154505418</v>
      </c>
      <c r="I10" s="27">
        <v>29</v>
      </c>
      <c r="J10" s="28">
        <f t="shared" si="2"/>
        <v>35.203883495145632</v>
      </c>
      <c r="K10" s="26">
        <f t="shared" si="9"/>
        <v>0.12700726479698848</v>
      </c>
      <c r="L10" s="29">
        <f t="shared" si="3"/>
        <v>5.5674417445255222E-3</v>
      </c>
      <c r="M10" s="26">
        <f t="shared" si="4"/>
        <v>0.15783418973642629</v>
      </c>
      <c r="N10" s="27">
        <v>79</v>
      </c>
      <c r="O10" s="27">
        <v>155</v>
      </c>
      <c r="P10" s="26">
        <f t="shared" si="5"/>
        <v>8.0444522510823721E-2</v>
      </c>
      <c r="Q10" s="29">
        <f t="shared" si="6"/>
        <v>1.0182850950737181E-3</v>
      </c>
      <c r="R10" s="24"/>
    </row>
    <row r="11" spans="1:22" x14ac:dyDescent="0.25">
      <c r="A11" s="19">
        <v>1976</v>
      </c>
      <c r="B11" s="70">
        <v>0.13794115623638406</v>
      </c>
      <c r="C11" s="21">
        <f t="shared" si="7"/>
        <v>2.9126213592232997</v>
      </c>
      <c r="D11" s="20">
        <f t="shared" si="0"/>
        <v>0.13392345265668357</v>
      </c>
      <c r="E11" s="21">
        <v>6</v>
      </c>
      <c r="F11" s="21">
        <f t="shared" si="1"/>
        <v>0.12588804549728255</v>
      </c>
      <c r="G11" s="21">
        <v>0</v>
      </c>
      <c r="H11" s="21">
        <f t="shared" si="8"/>
        <v>0.12588804549728255</v>
      </c>
      <c r="I11" s="21">
        <v>29</v>
      </c>
      <c r="J11" s="22">
        <f t="shared" si="2"/>
        <v>35.203883495145618</v>
      </c>
      <c r="K11" s="20">
        <f t="shared" si="9"/>
        <v>8.9380512303070619E-2</v>
      </c>
      <c r="L11" s="23">
        <f t="shared" si="3"/>
        <v>3.9180498543811776E-3</v>
      </c>
      <c r="M11" s="20">
        <f t="shared" si="4"/>
        <v>0.11107475434677919</v>
      </c>
      <c r="N11" s="21">
        <v>79</v>
      </c>
      <c r="O11" s="21">
        <v>155</v>
      </c>
      <c r="P11" s="20">
        <f t="shared" si="5"/>
        <v>5.6612294150939074E-2</v>
      </c>
      <c r="Q11" s="23">
        <f t="shared" si="6"/>
        <v>7.1661131836631739E-4</v>
      </c>
      <c r="R11" s="24"/>
    </row>
    <row r="12" spans="1:22" x14ac:dyDescent="0.25">
      <c r="A12" s="19">
        <v>1977</v>
      </c>
      <c r="B12" s="70">
        <v>0.1351577150277653</v>
      </c>
      <c r="C12" s="21">
        <f t="shared" si="7"/>
        <v>2.9126213592232997</v>
      </c>
      <c r="D12" s="20">
        <f t="shared" si="0"/>
        <v>0.13122108255122844</v>
      </c>
      <c r="E12" s="21">
        <v>6</v>
      </c>
      <c r="F12" s="21">
        <f t="shared" si="1"/>
        <v>0.12334781759815473</v>
      </c>
      <c r="G12" s="21">
        <v>0</v>
      </c>
      <c r="H12" s="21">
        <f t="shared" si="8"/>
        <v>0.12334781759815473</v>
      </c>
      <c r="I12" s="21">
        <v>29</v>
      </c>
      <c r="J12" s="22">
        <f t="shared" si="2"/>
        <v>35.203883495145632</v>
      </c>
      <c r="K12" s="20">
        <f t="shared" si="9"/>
        <v>8.7576950494689859E-2</v>
      </c>
      <c r="L12" s="23">
        <f t="shared" si="3"/>
        <v>3.8389896107261308E-3</v>
      </c>
      <c r="M12" s="20">
        <f t="shared" si="4"/>
        <v>0.10883343596928044</v>
      </c>
      <c r="N12" s="21">
        <v>79</v>
      </c>
      <c r="O12" s="21">
        <v>155</v>
      </c>
      <c r="P12" s="20">
        <f t="shared" si="5"/>
        <v>5.5469944784342931E-2</v>
      </c>
      <c r="Q12" s="23">
        <f t="shared" si="6"/>
        <v>7.0215119980180925E-4</v>
      </c>
      <c r="R12" s="24"/>
    </row>
    <row r="13" spans="1:22" x14ac:dyDescent="0.25">
      <c r="A13" s="19">
        <v>1978</v>
      </c>
      <c r="B13" s="70">
        <v>0.11522339780308649</v>
      </c>
      <c r="C13" s="21">
        <f t="shared" si="7"/>
        <v>2.9126213592232997</v>
      </c>
      <c r="D13" s="20">
        <f t="shared" si="0"/>
        <v>0.11186737650785096</v>
      </c>
      <c r="E13" s="21">
        <v>6</v>
      </c>
      <c r="F13" s="21">
        <f t="shared" si="1"/>
        <v>0.1051553339173799</v>
      </c>
      <c r="G13" s="21">
        <v>0</v>
      </c>
      <c r="H13" s="21">
        <f t="shared" si="8"/>
        <v>0.1051553339173799</v>
      </c>
      <c r="I13" s="21">
        <v>29</v>
      </c>
      <c r="J13" s="22">
        <f t="shared" si="2"/>
        <v>35.203883495145632</v>
      </c>
      <c r="K13" s="20">
        <f t="shared" si="9"/>
        <v>7.4660287081339732E-2</v>
      </c>
      <c r="L13" s="23">
        <f t="shared" si="3"/>
        <v>3.2727797076751663E-3</v>
      </c>
      <c r="M13" s="20">
        <f t="shared" si="4"/>
        <v>9.2781668322737126E-2</v>
      </c>
      <c r="N13" s="21">
        <v>79</v>
      </c>
      <c r="O13" s="21">
        <v>155</v>
      </c>
      <c r="P13" s="20">
        <f t="shared" si="5"/>
        <v>4.7288721274169249E-2</v>
      </c>
      <c r="Q13" s="23">
        <f t="shared" si="6"/>
        <v>5.9859140853378795E-4</v>
      </c>
      <c r="R13" s="24"/>
    </row>
    <row r="14" spans="1:22" x14ac:dyDescent="0.25">
      <c r="A14" s="19">
        <v>1979</v>
      </c>
      <c r="B14" s="70">
        <v>0.13638443935926781</v>
      </c>
      <c r="C14" s="21">
        <f t="shared" si="7"/>
        <v>2.9126213592232997</v>
      </c>
      <c r="D14" s="20">
        <f t="shared" si="0"/>
        <v>0.13241207704783281</v>
      </c>
      <c r="E14" s="21">
        <v>6</v>
      </c>
      <c r="F14" s="21">
        <f t="shared" si="1"/>
        <v>0.12446735242496285</v>
      </c>
      <c r="G14" s="21">
        <v>0</v>
      </c>
      <c r="H14" s="21">
        <f t="shared" si="8"/>
        <v>0.12446735242496285</v>
      </c>
      <c r="I14" s="21">
        <v>29</v>
      </c>
      <c r="J14" s="22">
        <f t="shared" si="2"/>
        <v>35.203883495145632</v>
      </c>
      <c r="K14" s="20">
        <f t="shared" si="9"/>
        <v>8.8371820221723629E-2</v>
      </c>
      <c r="L14" s="23">
        <f t="shared" si="3"/>
        <v>3.8738332151988441E-3</v>
      </c>
      <c r="M14" s="20">
        <f t="shared" si="4"/>
        <v>0.10982123473427963</v>
      </c>
      <c r="N14" s="21">
        <v>79</v>
      </c>
      <c r="O14" s="21">
        <v>155</v>
      </c>
      <c r="P14" s="20">
        <f t="shared" si="5"/>
        <v>5.5973403509729618E-2</v>
      </c>
      <c r="Q14" s="23">
        <f t="shared" si="6"/>
        <v>7.0852409505986859E-4</v>
      </c>
      <c r="R14" s="24"/>
    </row>
    <row r="15" spans="1:22" x14ac:dyDescent="0.25">
      <c r="A15" s="19">
        <v>1980</v>
      </c>
      <c r="B15" s="70">
        <v>0.18996513353767247</v>
      </c>
      <c r="C15" s="21">
        <f t="shared" si="7"/>
        <v>2.9126213592232997</v>
      </c>
      <c r="D15" s="20">
        <f t="shared" si="0"/>
        <v>0.18443216848317717</v>
      </c>
      <c r="E15" s="21">
        <v>6</v>
      </c>
      <c r="F15" s="21">
        <f t="shared" si="1"/>
        <v>0.17336623837418655</v>
      </c>
      <c r="G15" s="21">
        <v>0</v>
      </c>
      <c r="H15" s="21">
        <f t="shared" si="8"/>
        <v>0.17336623837418655</v>
      </c>
      <c r="I15" s="21">
        <v>29</v>
      </c>
      <c r="J15" s="22">
        <f t="shared" si="2"/>
        <v>35.203883495145632</v>
      </c>
      <c r="K15" s="20">
        <f t="shared" si="9"/>
        <v>0.12309002924567244</v>
      </c>
      <c r="L15" s="23">
        <f t="shared" si="3"/>
        <v>5.3957273093993398E-3</v>
      </c>
      <c r="M15" s="20">
        <f t="shared" si="4"/>
        <v>0.15296617135781657</v>
      </c>
      <c r="N15" s="21">
        <v>79</v>
      </c>
      <c r="O15" s="21">
        <v>155</v>
      </c>
      <c r="P15" s="20">
        <f t="shared" si="5"/>
        <v>7.796340346624199E-2</v>
      </c>
      <c r="Q15" s="23">
        <f t="shared" si="6"/>
        <v>9.8687852488913916E-4</v>
      </c>
      <c r="R15" s="24"/>
    </row>
    <row r="16" spans="1:22" x14ac:dyDescent="0.25">
      <c r="A16" s="25">
        <v>1981</v>
      </c>
      <c r="B16" s="76">
        <v>0.17512588817477368</v>
      </c>
      <c r="C16" s="27">
        <f t="shared" si="7"/>
        <v>2.9126213592232997</v>
      </c>
      <c r="D16" s="26">
        <f t="shared" si="0"/>
        <v>0.17002513415026571</v>
      </c>
      <c r="E16" s="27">
        <v>6</v>
      </c>
      <c r="F16" s="27">
        <f t="shared" si="1"/>
        <v>0.15982362610124975</v>
      </c>
      <c r="G16" s="27">
        <v>0</v>
      </c>
      <c r="H16" s="27">
        <f t="shared" si="8"/>
        <v>0.15982362610124975</v>
      </c>
      <c r="I16" s="27">
        <v>29</v>
      </c>
      <c r="J16" s="28">
        <f t="shared" si="2"/>
        <v>35.203883495145632</v>
      </c>
      <c r="K16" s="26">
        <f t="shared" si="9"/>
        <v>0.11347477453188731</v>
      </c>
      <c r="L16" s="29">
        <f t="shared" si="3"/>
        <v>4.9742366918087587E-3</v>
      </c>
      <c r="M16" s="26">
        <f t="shared" si="4"/>
        <v>0.1410171230944324</v>
      </c>
      <c r="N16" s="27">
        <v>79</v>
      </c>
      <c r="O16" s="27">
        <v>155</v>
      </c>
      <c r="P16" s="26">
        <f t="shared" si="5"/>
        <v>7.1873243383613936E-2</v>
      </c>
      <c r="Q16" s="29">
        <f t="shared" si="6"/>
        <v>9.0978789093182192E-4</v>
      </c>
      <c r="R16" s="24"/>
    </row>
    <row r="17" spans="1:18" x14ac:dyDescent="0.25">
      <c r="A17" s="25">
        <v>1982</v>
      </c>
      <c r="B17" s="76">
        <v>0.11666838940858272</v>
      </c>
      <c r="C17" s="27">
        <f t="shared" si="7"/>
        <v>2.9126213592232997</v>
      </c>
      <c r="D17" s="26">
        <f t="shared" si="0"/>
        <v>0.11327028097920652</v>
      </c>
      <c r="E17" s="27">
        <v>6</v>
      </c>
      <c r="F17" s="27">
        <f t="shared" si="1"/>
        <v>0.10647406412045413</v>
      </c>
      <c r="G17" s="27">
        <v>0</v>
      </c>
      <c r="H17" s="27">
        <f t="shared" si="8"/>
        <v>0.10647406412045413</v>
      </c>
      <c r="I17" s="27">
        <v>29</v>
      </c>
      <c r="J17" s="28">
        <f t="shared" si="2"/>
        <v>35.203883495145632</v>
      </c>
      <c r="K17" s="26">
        <f t="shared" si="9"/>
        <v>7.5596585525522425E-2</v>
      </c>
      <c r="L17" s="29">
        <f t="shared" si="3"/>
        <v>3.3138229271461885E-3</v>
      </c>
      <c r="M17" s="26">
        <f t="shared" si="4"/>
        <v>9.3945223073130871E-2</v>
      </c>
      <c r="N17" s="27">
        <v>79</v>
      </c>
      <c r="O17" s="27">
        <v>155</v>
      </c>
      <c r="P17" s="26">
        <f t="shared" si="5"/>
        <v>4.7881758856627994E-2</v>
      </c>
      <c r="Q17" s="29">
        <f t="shared" si="6"/>
        <v>6.0609821337503792E-4</v>
      </c>
      <c r="R17" s="24"/>
    </row>
    <row r="18" spans="1:18" x14ac:dyDescent="0.25">
      <c r="A18" s="25">
        <v>1983</v>
      </c>
      <c r="B18" s="76">
        <v>4.615739179794031E-2</v>
      </c>
      <c r="C18" s="27">
        <f t="shared" si="7"/>
        <v>2.9126213592232997</v>
      </c>
      <c r="D18" s="26">
        <f t="shared" si="0"/>
        <v>4.4813001745573115E-2</v>
      </c>
      <c r="E18" s="27">
        <v>6</v>
      </c>
      <c r="F18" s="27">
        <f t="shared" si="1"/>
        <v>4.2124221640838726E-2</v>
      </c>
      <c r="G18" s="27">
        <v>0</v>
      </c>
      <c r="H18" s="27">
        <f t="shared" si="8"/>
        <v>4.2124221640838726E-2</v>
      </c>
      <c r="I18" s="27">
        <v>29</v>
      </c>
      <c r="J18" s="28">
        <f t="shared" si="2"/>
        <v>35.203883495145632</v>
      </c>
      <c r="K18" s="26">
        <f t="shared" si="9"/>
        <v>2.9908197364995497E-2</v>
      </c>
      <c r="L18" s="29">
        <f t="shared" si="3"/>
        <v>1.3110442680545971E-3</v>
      </c>
      <c r="M18" s="26">
        <f t="shared" si="4"/>
        <v>3.7167449477213801E-2</v>
      </c>
      <c r="N18" s="27">
        <v>79</v>
      </c>
      <c r="O18" s="27">
        <v>155</v>
      </c>
      <c r="P18" s="26">
        <f t="shared" si="5"/>
        <v>1.8943409733547679E-2</v>
      </c>
      <c r="Q18" s="29">
        <f t="shared" si="6"/>
        <v>2.3978999662718583E-4</v>
      </c>
      <c r="R18" s="24"/>
    </row>
    <row r="19" spans="1:18" x14ac:dyDescent="0.25">
      <c r="A19" s="25">
        <v>1984</v>
      </c>
      <c r="B19" s="76">
        <v>0.26104303823176001</v>
      </c>
      <c r="C19" s="27">
        <f t="shared" si="7"/>
        <v>2.9126213592232997</v>
      </c>
      <c r="D19" s="26">
        <f t="shared" si="0"/>
        <v>0.25343984294345634</v>
      </c>
      <c r="E19" s="27">
        <v>6</v>
      </c>
      <c r="F19" s="27">
        <f t="shared" si="1"/>
        <v>0.23823345236684895</v>
      </c>
      <c r="G19" s="27">
        <v>0</v>
      </c>
      <c r="H19" s="27">
        <f t="shared" si="8"/>
        <v>0.23823345236684895</v>
      </c>
      <c r="I19" s="27">
        <v>29</v>
      </c>
      <c r="J19" s="28">
        <f t="shared" si="2"/>
        <v>35.203883495145632</v>
      </c>
      <c r="K19" s="26">
        <f t="shared" si="9"/>
        <v>0.16914575118046277</v>
      </c>
      <c r="L19" s="29">
        <f t="shared" si="3"/>
        <v>7.4146082709243954E-3</v>
      </c>
      <c r="M19" s="26">
        <f t="shared" si="4"/>
        <v>0.21020043717657114</v>
      </c>
      <c r="N19" s="27">
        <v>79</v>
      </c>
      <c r="O19" s="27">
        <v>155</v>
      </c>
      <c r="P19" s="26">
        <f t="shared" si="5"/>
        <v>0.10713441636741368</v>
      </c>
      <c r="Q19" s="29">
        <f t="shared" si="6"/>
        <v>1.3561318527520719E-3</v>
      </c>
      <c r="R19" s="24"/>
    </row>
    <row r="20" spans="1:18" x14ac:dyDescent="0.25">
      <c r="A20" s="25">
        <v>1985</v>
      </c>
      <c r="B20" s="76">
        <v>0.22805766859845861</v>
      </c>
      <c r="C20" s="27">
        <f t="shared" si="7"/>
        <v>2.9126213592232997</v>
      </c>
      <c r="D20" s="26">
        <f t="shared" si="0"/>
        <v>0.22141521223151323</v>
      </c>
      <c r="E20" s="27">
        <v>6</v>
      </c>
      <c r="F20" s="27">
        <f t="shared" si="1"/>
        <v>0.20813029949762243</v>
      </c>
      <c r="G20" s="27">
        <v>0</v>
      </c>
      <c r="H20" s="27">
        <f t="shared" si="8"/>
        <v>0.20813029949762243</v>
      </c>
      <c r="I20" s="27">
        <v>29</v>
      </c>
      <c r="J20" s="28">
        <f t="shared" si="2"/>
        <v>35.203883495145632</v>
      </c>
      <c r="K20" s="26">
        <f t="shared" si="9"/>
        <v>0.14777251264331193</v>
      </c>
      <c r="L20" s="29">
        <f t="shared" si="3"/>
        <v>6.4776991843643588E-3</v>
      </c>
      <c r="M20" s="26">
        <f t="shared" si="4"/>
        <v>0.1836395330271374</v>
      </c>
      <c r="N20" s="27">
        <v>79</v>
      </c>
      <c r="O20" s="27">
        <v>155</v>
      </c>
      <c r="P20" s="26">
        <f t="shared" si="5"/>
        <v>9.3596923284799058E-2</v>
      </c>
      <c r="Q20" s="29">
        <f t="shared" si="6"/>
        <v>1.1847711808202412E-3</v>
      </c>
      <c r="R20" s="24"/>
    </row>
    <row r="21" spans="1:18" x14ac:dyDescent="0.25">
      <c r="A21" s="19">
        <v>1986</v>
      </c>
      <c r="B21" s="70">
        <v>0.39140000000000003</v>
      </c>
      <c r="C21" s="21">
        <f t="shared" si="7"/>
        <v>2.9126213592232997</v>
      </c>
      <c r="D21" s="20">
        <f t="shared" si="0"/>
        <v>0.38</v>
      </c>
      <c r="E21" s="21">
        <v>6</v>
      </c>
      <c r="F21" s="21">
        <f t="shared" si="1"/>
        <v>0.35720000000000002</v>
      </c>
      <c r="G21" s="21">
        <v>0</v>
      </c>
      <c r="H21" s="21">
        <f t="shared" si="8"/>
        <v>0.35720000000000002</v>
      </c>
      <c r="I21" s="21">
        <v>29</v>
      </c>
      <c r="J21" s="22">
        <f t="shared" si="2"/>
        <v>35.203883495145632</v>
      </c>
      <c r="K21" s="20">
        <f t="shared" si="9"/>
        <v>0.253612</v>
      </c>
      <c r="L21" s="23">
        <f t="shared" si="3"/>
        <v>1.1117238356164384E-2</v>
      </c>
      <c r="M21" s="20">
        <f t="shared" si="4"/>
        <v>0.31516814877808219</v>
      </c>
      <c r="N21" s="21">
        <v>79</v>
      </c>
      <c r="O21" s="21">
        <v>155</v>
      </c>
      <c r="P21" s="20">
        <f t="shared" si="5"/>
        <v>0.16063408873205479</v>
      </c>
      <c r="Q21" s="23">
        <f t="shared" si="6"/>
        <v>2.0333428953424656E-3</v>
      </c>
      <c r="R21" s="24"/>
    </row>
    <row r="22" spans="1:18" x14ac:dyDescent="0.25">
      <c r="A22" s="19">
        <v>1987</v>
      </c>
      <c r="B22" s="70">
        <v>0.26780000000000004</v>
      </c>
      <c r="C22" s="21">
        <f t="shared" si="7"/>
        <v>2.9126213592232997</v>
      </c>
      <c r="D22" s="20">
        <f t="shared" si="0"/>
        <v>0.26000000000000006</v>
      </c>
      <c r="E22" s="21">
        <v>6</v>
      </c>
      <c r="F22" s="21">
        <f t="shared" si="1"/>
        <v>0.24440000000000006</v>
      </c>
      <c r="G22" s="21">
        <v>0</v>
      </c>
      <c r="H22" s="21">
        <f t="shared" si="8"/>
        <v>0.24440000000000006</v>
      </c>
      <c r="I22" s="21">
        <v>29</v>
      </c>
      <c r="J22" s="22">
        <f t="shared" si="2"/>
        <v>35.203883495145632</v>
      </c>
      <c r="K22" s="20">
        <f t="shared" si="9"/>
        <v>0.17352400000000004</v>
      </c>
      <c r="L22" s="23">
        <f t="shared" si="3"/>
        <v>7.6065315068493166E-3</v>
      </c>
      <c r="M22" s="20">
        <f t="shared" si="4"/>
        <v>0.2156413649534247</v>
      </c>
      <c r="N22" s="21">
        <v>79</v>
      </c>
      <c r="O22" s="21">
        <v>155</v>
      </c>
      <c r="P22" s="20">
        <f t="shared" si="5"/>
        <v>0.10990753439561647</v>
      </c>
      <c r="Q22" s="23">
        <f t="shared" si="6"/>
        <v>1.3912346126027401E-3</v>
      </c>
      <c r="R22" s="24"/>
    </row>
    <row r="23" spans="1:18" x14ac:dyDescent="0.25">
      <c r="A23" s="19">
        <v>1988</v>
      </c>
      <c r="B23" s="70">
        <v>0.21629999999999999</v>
      </c>
      <c r="C23" s="21">
        <f t="shared" si="7"/>
        <v>2.9126213592232997</v>
      </c>
      <c r="D23" s="20">
        <f t="shared" si="0"/>
        <v>0.21</v>
      </c>
      <c r="E23" s="21">
        <v>6</v>
      </c>
      <c r="F23" s="21">
        <f t="shared" si="1"/>
        <v>0.19739999999999999</v>
      </c>
      <c r="G23" s="21">
        <v>0</v>
      </c>
      <c r="H23" s="21">
        <f t="shared" si="8"/>
        <v>0.19739999999999999</v>
      </c>
      <c r="I23" s="21">
        <v>29</v>
      </c>
      <c r="J23" s="22">
        <f t="shared" si="2"/>
        <v>35.203883495145632</v>
      </c>
      <c r="K23" s="20">
        <f t="shared" si="9"/>
        <v>0.140154</v>
      </c>
      <c r="L23" s="23">
        <f t="shared" si="3"/>
        <v>6.1437369863013699E-3</v>
      </c>
      <c r="M23" s="20">
        <f t="shared" si="4"/>
        <v>0.17417187169315068</v>
      </c>
      <c r="N23" s="21">
        <v>79</v>
      </c>
      <c r="O23" s="21">
        <v>155</v>
      </c>
      <c r="P23" s="20">
        <f t="shared" si="5"/>
        <v>8.877147008876711E-2</v>
      </c>
      <c r="Q23" s="23">
        <f t="shared" si="6"/>
        <v>1.1236894947945204E-3</v>
      </c>
      <c r="R23" s="24"/>
    </row>
    <row r="24" spans="1:18" x14ac:dyDescent="0.25">
      <c r="A24" s="19">
        <v>1989</v>
      </c>
      <c r="B24" s="70">
        <v>0.309</v>
      </c>
      <c r="C24" s="21">
        <f t="shared" si="7"/>
        <v>2.9126213592232997</v>
      </c>
      <c r="D24" s="20">
        <f t="shared" si="0"/>
        <v>0.3</v>
      </c>
      <c r="E24" s="21">
        <v>6</v>
      </c>
      <c r="F24" s="21">
        <f t="shared" si="1"/>
        <v>0.28199999999999997</v>
      </c>
      <c r="G24" s="21">
        <v>0</v>
      </c>
      <c r="H24" s="21">
        <f t="shared" si="8"/>
        <v>0.28199999999999997</v>
      </c>
      <c r="I24" s="21">
        <v>29</v>
      </c>
      <c r="J24" s="22">
        <f t="shared" si="2"/>
        <v>35.203883495145632</v>
      </c>
      <c r="K24" s="20">
        <f t="shared" si="9"/>
        <v>0.20021999999999998</v>
      </c>
      <c r="L24" s="23">
        <f t="shared" si="3"/>
        <v>8.7767671232876696E-3</v>
      </c>
      <c r="M24" s="20">
        <f t="shared" si="4"/>
        <v>0.24881695956164379</v>
      </c>
      <c r="N24" s="21">
        <v>79</v>
      </c>
      <c r="O24" s="21">
        <v>155</v>
      </c>
      <c r="P24" s="20">
        <f t="shared" si="5"/>
        <v>0.12681638584109586</v>
      </c>
      <c r="Q24" s="23">
        <f t="shared" si="6"/>
        <v>1.6052707068493148E-3</v>
      </c>
      <c r="R24" s="24"/>
    </row>
    <row r="25" spans="1:18" x14ac:dyDescent="0.25">
      <c r="A25" s="19">
        <v>1990</v>
      </c>
      <c r="B25" s="70">
        <v>0.3356028017206914</v>
      </c>
      <c r="C25" s="21">
        <f t="shared" si="7"/>
        <v>2.9126213592232997</v>
      </c>
      <c r="D25" s="20">
        <f t="shared" si="0"/>
        <v>0.32582796283562271</v>
      </c>
      <c r="E25" s="21">
        <v>6</v>
      </c>
      <c r="F25" s="21">
        <f t="shared" si="1"/>
        <v>0.30627828506548532</v>
      </c>
      <c r="G25" s="21">
        <v>0</v>
      </c>
      <c r="H25" s="21">
        <f t="shared" si="8"/>
        <v>0.30627828506548532</v>
      </c>
      <c r="I25" s="21">
        <v>29</v>
      </c>
      <c r="J25" s="22">
        <f t="shared" si="2"/>
        <v>35.203883495145632</v>
      </c>
      <c r="K25" s="20">
        <f t="shared" si="9"/>
        <v>0.2174575823964946</v>
      </c>
      <c r="L25" s="23">
        <f t="shared" si="3"/>
        <v>9.5323871735449681E-3</v>
      </c>
      <c r="M25" s="20">
        <f t="shared" si="4"/>
        <v>0.27023841017641309</v>
      </c>
      <c r="N25" s="21">
        <v>79</v>
      </c>
      <c r="O25" s="21">
        <v>155</v>
      </c>
      <c r="P25" s="20">
        <f t="shared" si="5"/>
        <v>0.1377344155092686</v>
      </c>
      <c r="Q25" s="23">
        <f t="shared" si="6"/>
        <v>1.7434736140413748E-3</v>
      </c>
      <c r="R25" s="24"/>
    </row>
    <row r="26" spans="1:18" x14ac:dyDescent="0.25">
      <c r="A26" s="25">
        <v>1991</v>
      </c>
      <c r="B26" s="76">
        <v>0.34862501134153617</v>
      </c>
      <c r="C26" s="27">
        <f t="shared" si="7"/>
        <v>2.9126213592232997</v>
      </c>
      <c r="D26" s="26">
        <f t="shared" si="0"/>
        <v>0.33847088479760795</v>
      </c>
      <c r="E26" s="27">
        <v>6</v>
      </c>
      <c r="F26" s="27">
        <f t="shared" si="1"/>
        <v>0.31816263170975145</v>
      </c>
      <c r="G26" s="27">
        <v>0</v>
      </c>
      <c r="H26" s="27">
        <f t="shared" si="8"/>
        <v>0.31816263170975145</v>
      </c>
      <c r="I26" s="27">
        <v>29</v>
      </c>
      <c r="J26" s="28">
        <f t="shared" si="2"/>
        <v>35.203883495145632</v>
      </c>
      <c r="K26" s="26">
        <f t="shared" si="9"/>
        <v>0.22589546851392353</v>
      </c>
      <c r="L26" s="29">
        <f t="shared" si="3"/>
        <v>9.902267112939114E-3</v>
      </c>
      <c r="M26" s="26">
        <f t="shared" si="4"/>
        <v>0.28072432151826743</v>
      </c>
      <c r="N26" s="27">
        <v>79</v>
      </c>
      <c r="O26" s="27">
        <v>155</v>
      </c>
      <c r="P26" s="26">
        <f t="shared" si="5"/>
        <v>0.14307884774156857</v>
      </c>
      <c r="Q26" s="29">
        <f t="shared" si="6"/>
        <v>1.8111246549565641E-3</v>
      </c>
      <c r="R26" s="24"/>
    </row>
    <row r="27" spans="1:18" x14ac:dyDescent="0.25">
      <c r="A27" s="25">
        <v>1992</v>
      </c>
      <c r="B27" s="76">
        <v>0.42105490980715782</v>
      </c>
      <c r="C27" s="27">
        <f t="shared" si="7"/>
        <v>2.9126213592232997</v>
      </c>
      <c r="D27" s="26">
        <f t="shared" si="0"/>
        <v>0.40879117457005615</v>
      </c>
      <c r="E27" s="27">
        <v>6</v>
      </c>
      <c r="F27" s="27">
        <f t="shared" si="1"/>
        <v>0.38426370409585275</v>
      </c>
      <c r="G27" s="27">
        <v>0</v>
      </c>
      <c r="H27" s="27">
        <f t="shared" si="8"/>
        <v>0.38426370409585275</v>
      </c>
      <c r="I27" s="27">
        <v>29</v>
      </c>
      <c r="J27" s="28">
        <f t="shared" si="2"/>
        <v>35.203883495145632</v>
      </c>
      <c r="K27" s="26">
        <f t="shared" si="9"/>
        <v>0.27282722990805547</v>
      </c>
      <c r="L27" s="29">
        <f t="shared" si="3"/>
        <v>1.1959549804188733E-2</v>
      </c>
      <c r="M27" s="26">
        <f t="shared" si="4"/>
        <v>0.33904725717384848</v>
      </c>
      <c r="N27" s="27">
        <v>79</v>
      </c>
      <c r="O27" s="27">
        <v>155</v>
      </c>
      <c r="P27" s="26">
        <f t="shared" si="5"/>
        <v>0.1728047310757034</v>
      </c>
      <c r="Q27" s="29">
        <f t="shared" si="6"/>
        <v>2.1874016591861192E-3</v>
      </c>
      <c r="R27" s="24"/>
    </row>
    <row r="28" spans="1:18" x14ac:dyDescent="0.25">
      <c r="A28" s="25">
        <v>1993</v>
      </c>
      <c r="B28" s="76">
        <v>0.48614670227277096</v>
      </c>
      <c r="C28" s="27">
        <f t="shared" si="7"/>
        <v>2.9126213592232997</v>
      </c>
      <c r="D28" s="26">
        <f t="shared" si="0"/>
        <v>0.47198708958521451</v>
      </c>
      <c r="E28" s="27">
        <v>6</v>
      </c>
      <c r="F28" s="27">
        <f t="shared" si="1"/>
        <v>0.44366786421010163</v>
      </c>
      <c r="G28" s="27">
        <v>0</v>
      </c>
      <c r="H28" s="27">
        <f t="shared" si="8"/>
        <v>0.44366786421010163</v>
      </c>
      <c r="I28" s="27">
        <v>29</v>
      </c>
      <c r="J28" s="28">
        <f t="shared" si="2"/>
        <v>35.203883495145632</v>
      </c>
      <c r="K28" s="26">
        <f t="shared" si="9"/>
        <v>0.31500418358917215</v>
      </c>
      <c r="L28" s="29">
        <f t="shared" si="3"/>
        <v>1.3808402568292478E-2</v>
      </c>
      <c r="M28" s="26">
        <f t="shared" si="4"/>
        <v>0.3914613086098076</v>
      </c>
      <c r="N28" s="27">
        <v>79</v>
      </c>
      <c r="O28" s="27">
        <v>155</v>
      </c>
      <c r="P28" s="26">
        <f t="shared" si="5"/>
        <v>0.19951898954951483</v>
      </c>
      <c r="Q28" s="29">
        <f t="shared" si="6"/>
        <v>2.5255568297406941E-3</v>
      </c>
      <c r="R28" s="24"/>
    </row>
    <row r="29" spans="1:18" x14ac:dyDescent="0.25">
      <c r="A29" s="25">
        <v>1994</v>
      </c>
      <c r="B29" s="76">
        <v>0.50101049211193616</v>
      </c>
      <c r="C29" s="27">
        <f t="shared" si="7"/>
        <v>2.9126213592232997</v>
      </c>
      <c r="D29" s="26">
        <f t="shared" si="0"/>
        <v>0.48641795350673411</v>
      </c>
      <c r="E29" s="27">
        <v>6</v>
      </c>
      <c r="F29" s="27">
        <f t="shared" si="1"/>
        <v>0.45723287629633008</v>
      </c>
      <c r="G29" s="27">
        <v>0</v>
      </c>
      <c r="H29" s="27">
        <f t="shared" si="8"/>
        <v>0.45723287629633008</v>
      </c>
      <c r="I29" s="27">
        <v>29</v>
      </c>
      <c r="J29" s="28">
        <f t="shared" si="2"/>
        <v>35.203883495145632</v>
      </c>
      <c r="K29" s="26">
        <f t="shared" si="9"/>
        <v>0.32463534217039436</v>
      </c>
      <c r="L29" s="29">
        <f t="shared" si="3"/>
        <v>1.4230590341715917E-2</v>
      </c>
      <c r="M29" s="26">
        <f t="shared" si="4"/>
        <v>0.40343012089247537</v>
      </c>
      <c r="N29" s="27">
        <v>79</v>
      </c>
      <c r="O29" s="27">
        <v>155</v>
      </c>
      <c r="P29" s="26">
        <f t="shared" si="5"/>
        <v>0.20561922290648743</v>
      </c>
      <c r="Q29" s="29">
        <f t="shared" si="6"/>
        <v>2.602774973499841E-3</v>
      </c>
      <c r="R29" s="24"/>
    </row>
    <row r="30" spans="1:18" x14ac:dyDescent="0.25">
      <c r="A30" s="25">
        <v>1995</v>
      </c>
      <c r="B30" s="76">
        <v>0.47232693195076464</v>
      </c>
      <c r="C30" s="27">
        <f t="shared" si="7"/>
        <v>2.9126213592232997</v>
      </c>
      <c r="D30" s="26">
        <f t="shared" si="0"/>
        <v>0.45856983684540259</v>
      </c>
      <c r="E30" s="27">
        <v>6</v>
      </c>
      <c r="F30" s="27">
        <f t="shared" si="1"/>
        <v>0.43105564663467844</v>
      </c>
      <c r="G30" s="27">
        <v>0</v>
      </c>
      <c r="H30" s="27">
        <f t="shared" si="8"/>
        <v>0.43105564663467844</v>
      </c>
      <c r="I30" s="27">
        <v>29</v>
      </c>
      <c r="J30" s="28">
        <f t="shared" si="2"/>
        <v>35.203883495145632</v>
      </c>
      <c r="K30" s="26">
        <f t="shared" si="9"/>
        <v>0.30604950911062168</v>
      </c>
      <c r="L30" s="29">
        <f t="shared" si="3"/>
        <v>1.3415868892520402E-2</v>
      </c>
      <c r="M30" s="26">
        <f t="shared" si="4"/>
        <v>0.38033317516850712</v>
      </c>
      <c r="N30" s="27">
        <v>79</v>
      </c>
      <c r="O30" s="27">
        <v>155</v>
      </c>
      <c r="P30" s="26">
        <f t="shared" si="5"/>
        <v>0.19384723121491654</v>
      </c>
      <c r="Q30" s="29">
        <f t="shared" si="6"/>
        <v>2.4537624204419815E-3</v>
      </c>
      <c r="R30" s="24"/>
    </row>
    <row r="31" spans="1:18" x14ac:dyDescent="0.25">
      <c r="A31" s="19">
        <v>1996</v>
      </c>
      <c r="B31" s="70">
        <v>0.38076850337638635</v>
      </c>
      <c r="C31" s="21">
        <f t="shared" si="7"/>
        <v>2.9126213592232997</v>
      </c>
      <c r="D31" s="20">
        <f t="shared" si="0"/>
        <v>0.36967815861785081</v>
      </c>
      <c r="E31" s="21">
        <v>6</v>
      </c>
      <c r="F31" s="21">
        <f t="shared" si="1"/>
        <v>0.34749746910077978</v>
      </c>
      <c r="G31" s="21">
        <v>0</v>
      </c>
      <c r="H31" s="21">
        <f t="shared" si="8"/>
        <v>0.34749746910077978</v>
      </c>
      <c r="I31" s="21">
        <v>29</v>
      </c>
      <c r="J31" s="22">
        <f t="shared" si="2"/>
        <v>35.203883495145632</v>
      </c>
      <c r="K31" s="20">
        <f t="shared" si="9"/>
        <v>0.24672320306155365</v>
      </c>
      <c r="L31" s="23">
        <f t="shared" si="3"/>
        <v>1.0815263695848927E-2</v>
      </c>
      <c r="M31" s="20">
        <f t="shared" si="4"/>
        <v>0.30660731814546915</v>
      </c>
      <c r="N31" s="21">
        <v>79</v>
      </c>
      <c r="O31" s="21">
        <v>155</v>
      </c>
      <c r="P31" s="20">
        <f t="shared" si="5"/>
        <v>0.15627082666769071</v>
      </c>
      <c r="Q31" s="23">
        <f t="shared" si="6"/>
        <v>1.9781117299707686E-3</v>
      </c>
      <c r="R31" s="24"/>
    </row>
    <row r="32" spans="1:18" x14ac:dyDescent="0.25">
      <c r="A32" s="19">
        <v>1997</v>
      </c>
      <c r="B32" s="70">
        <v>0.33378231810986703</v>
      </c>
      <c r="C32" s="21">
        <f t="shared" si="7"/>
        <v>2.9126213592232997</v>
      </c>
      <c r="D32" s="20">
        <f t="shared" si="0"/>
        <v>0.3240605030192884</v>
      </c>
      <c r="E32" s="21">
        <v>6</v>
      </c>
      <c r="F32" s="21">
        <f t="shared" si="1"/>
        <v>0.3046168728381311</v>
      </c>
      <c r="G32" s="21">
        <v>0</v>
      </c>
      <c r="H32" s="21">
        <f t="shared" si="8"/>
        <v>0.3046168728381311</v>
      </c>
      <c r="I32" s="21">
        <v>29</v>
      </c>
      <c r="J32" s="22">
        <f t="shared" si="2"/>
        <v>35.203883495145632</v>
      </c>
      <c r="K32" s="20">
        <f t="shared" si="9"/>
        <v>0.21627797971507307</v>
      </c>
      <c r="L32" s="23">
        <f t="shared" si="3"/>
        <v>9.4806785628525174E-3</v>
      </c>
      <c r="M32" s="20">
        <f t="shared" si="4"/>
        <v>0.26877249691758742</v>
      </c>
      <c r="N32" s="21">
        <v>79</v>
      </c>
      <c r="O32" s="21">
        <v>155</v>
      </c>
      <c r="P32" s="20">
        <f t="shared" si="5"/>
        <v>0.13698727262251231</v>
      </c>
      <c r="Q32" s="23">
        <f t="shared" si="6"/>
        <v>1.7340161091457253E-3</v>
      </c>
      <c r="R32" s="24"/>
    </row>
    <row r="33" spans="1:18" x14ac:dyDescent="0.25">
      <c r="A33" s="19">
        <v>1998</v>
      </c>
      <c r="B33" s="70">
        <v>0.35615696358401389</v>
      </c>
      <c r="C33" s="21">
        <f t="shared" si="7"/>
        <v>2.9126213592232997</v>
      </c>
      <c r="D33" s="20">
        <f t="shared" si="0"/>
        <v>0.34578345979030473</v>
      </c>
      <c r="E33" s="21">
        <v>6</v>
      </c>
      <c r="F33" s="21">
        <f t="shared" si="1"/>
        <v>0.32503645220288646</v>
      </c>
      <c r="G33" s="21">
        <v>0</v>
      </c>
      <c r="H33" s="21">
        <f t="shared" si="8"/>
        <v>0.32503645220288646</v>
      </c>
      <c r="I33" s="21">
        <v>29</v>
      </c>
      <c r="J33" s="22">
        <f t="shared" si="2"/>
        <v>35.203883495145632</v>
      </c>
      <c r="K33" s="20">
        <f t="shared" si="9"/>
        <v>0.23077588106404939</v>
      </c>
      <c r="L33" s="23">
        <f t="shared" si="3"/>
        <v>1.0116203005547371E-2</v>
      </c>
      <c r="M33" s="20">
        <f t="shared" si="4"/>
        <v>0.28678929710576517</v>
      </c>
      <c r="N33" s="21">
        <v>79</v>
      </c>
      <c r="O33" s="21">
        <v>155</v>
      </c>
      <c r="P33" s="20">
        <f t="shared" si="5"/>
        <v>0.1461700288474545</v>
      </c>
      <c r="Q33" s="23">
        <f t="shared" si="6"/>
        <v>1.850253529714614E-3</v>
      </c>
      <c r="R33" s="24"/>
    </row>
    <row r="34" spans="1:18" x14ac:dyDescent="0.25">
      <c r="A34" s="19">
        <v>1999</v>
      </c>
      <c r="B34" s="70">
        <v>0.41383553490037411</v>
      </c>
      <c r="C34" s="21">
        <f t="shared" si="7"/>
        <v>2.9126213592232997</v>
      </c>
      <c r="D34" s="20">
        <f t="shared" si="0"/>
        <v>0.40178207271880984</v>
      </c>
      <c r="E34" s="21">
        <v>6</v>
      </c>
      <c r="F34" s="21">
        <f t="shared" si="1"/>
        <v>0.37767514835568122</v>
      </c>
      <c r="G34" s="21">
        <v>0</v>
      </c>
      <c r="H34" s="21">
        <f t="shared" si="8"/>
        <v>0.37767514835568122</v>
      </c>
      <c r="I34" s="21">
        <v>29</v>
      </c>
      <c r="J34" s="22">
        <f t="shared" si="2"/>
        <v>35.203883495145632</v>
      </c>
      <c r="K34" s="20">
        <f t="shared" si="9"/>
        <v>0.2681493553325337</v>
      </c>
      <c r="L34" s="23">
        <f t="shared" si="3"/>
        <v>1.1754492288549422E-2</v>
      </c>
      <c r="M34" s="20">
        <f t="shared" si="4"/>
        <v>0.33323397913423186</v>
      </c>
      <c r="N34" s="21">
        <v>79</v>
      </c>
      <c r="O34" s="21">
        <v>155</v>
      </c>
      <c r="P34" s="20">
        <f t="shared" si="5"/>
        <v>0.16984183452647947</v>
      </c>
      <c r="Q34" s="23">
        <f t="shared" si="6"/>
        <v>2.1498966395756894E-3</v>
      </c>
      <c r="R34" s="24"/>
    </row>
    <row r="35" spans="1:18" x14ac:dyDescent="0.25">
      <c r="A35" s="19">
        <v>2000</v>
      </c>
      <c r="B35" s="70">
        <v>0.33580279324326712</v>
      </c>
      <c r="C35" s="21">
        <f t="shared" si="7"/>
        <v>2.9126213592232997</v>
      </c>
      <c r="D35" s="20">
        <f t="shared" si="0"/>
        <v>0.32602212936239527</v>
      </c>
      <c r="E35" s="21">
        <v>6</v>
      </c>
      <c r="F35" s="21">
        <f t="shared" si="1"/>
        <v>0.30646080160065153</v>
      </c>
      <c r="G35" s="21">
        <v>0</v>
      </c>
      <c r="H35" s="21">
        <f t="shared" si="8"/>
        <v>0.30646080160065153</v>
      </c>
      <c r="I35" s="21">
        <v>29</v>
      </c>
      <c r="J35" s="22">
        <f t="shared" si="2"/>
        <v>35.203883495145632</v>
      </c>
      <c r="K35" s="20">
        <f t="shared" si="9"/>
        <v>0.21758716913646259</v>
      </c>
      <c r="L35" s="23">
        <f t="shared" si="3"/>
        <v>9.5380676881737028E-3</v>
      </c>
      <c r="M35" s="20">
        <f t="shared" si="4"/>
        <v>0.27039944992588039</v>
      </c>
      <c r="N35" s="21">
        <v>79</v>
      </c>
      <c r="O35" s="21">
        <v>155</v>
      </c>
      <c r="P35" s="20">
        <f t="shared" si="5"/>
        <v>0.13781649383319064</v>
      </c>
      <c r="Q35" s="23">
        <f t="shared" si="6"/>
        <v>1.7445125801669702E-3</v>
      </c>
      <c r="R35" s="24"/>
    </row>
    <row r="36" spans="1:18" x14ac:dyDescent="0.25">
      <c r="A36" s="25">
        <v>2001</v>
      </c>
      <c r="B36" s="76">
        <v>0.39957891541451773</v>
      </c>
      <c r="C36" s="27">
        <f t="shared" si="7"/>
        <v>2.9126213592232997</v>
      </c>
      <c r="D36" s="26">
        <f t="shared" si="0"/>
        <v>0.38794069457720171</v>
      </c>
      <c r="E36" s="27">
        <v>6</v>
      </c>
      <c r="F36" s="27">
        <f t="shared" si="1"/>
        <v>0.3646642529025696</v>
      </c>
      <c r="G36" s="27">
        <v>0</v>
      </c>
      <c r="H36" s="27">
        <f t="shared" si="8"/>
        <v>0.3646642529025696</v>
      </c>
      <c r="I36" s="27">
        <v>29</v>
      </c>
      <c r="J36" s="28">
        <f t="shared" si="2"/>
        <v>35.203883495145632</v>
      </c>
      <c r="K36" s="26">
        <f t="shared" si="9"/>
        <v>0.25891161956082442</v>
      </c>
      <c r="L36" s="29">
        <f t="shared" si="3"/>
        <v>1.1349550446501893E-2</v>
      </c>
      <c r="M36" s="26">
        <f t="shared" si="4"/>
        <v>0.32175408038310538</v>
      </c>
      <c r="N36" s="27">
        <v>79</v>
      </c>
      <c r="O36" s="27">
        <v>155</v>
      </c>
      <c r="P36" s="26">
        <f t="shared" si="5"/>
        <v>0.16399078935655048</v>
      </c>
      <c r="Q36" s="29">
        <f t="shared" si="6"/>
        <v>2.0758327766651958E-3</v>
      </c>
      <c r="R36" s="24"/>
    </row>
    <row r="37" spans="1:18" x14ac:dyDescent="0.25">
      <c r="A37" s="25">
        <v>2002</v>
      </c>
      <c r="B37" s="76">
        <v>0.25834875621552433</v>
      </c>
      <c r="C37" s="27">
        <f t="shared" si="7"/>
        <v>2.9126213592232997</v>
      </c>
      <c r="D37" s="26">
        <f t="shared" si="0"/>
        <v>0.25082403516070323</v>
      </c>
      <c r="E37" s="27">
        <v>6</v>
      </c>
      <c r="F37" s="27">
        <f t="shared" si="1"/>
        <v>0.23577459305106102</v>
      </c>
      <c r="G37" s="27">
        <v>0</v>
      </c>
      <c r="H37" s="27">
        <f t="shared" si="8"/>
        <v>0.23577459305106102</v>
      </c>
      <c r="I37" s="27">
        <v>29</v>
      </c>
      <c r="J37" s="28">
        <f t="shared" si="2"/>
        <v>35.203883495145632</v>
      </c>
      <c r="K37" s="26">
        <f t="shared" si="9"/>
        <v>0.16739996106625332</v>
      </c>
      <c r="L37" s="29">
        <f t="shared" si="3"/>
        <v>7.3380804850960357E-3</v>
      </c>
      <c r="M37" s="26">
        <f t="shared" si="4"/>
        <v>0.20803091271223006</v>
      </c>
      <c r="N37" s="27">
        <v>79</v>
      </c>
      <c r="O37" s="27">
        <v>155</v>
      </c>
      <c r="P37" s="26">
        <f t="shared" si="5"/>
        <v>0.10602865873720113</v>
      </c>
      <c r="Q37" s="29">
        <f t="shared" si="6"/>
        <v>1.342134920724065E-3</v>
      </c>
      <c r="R37" s="24"/>
    </row>
    <row r="38" spans="1:18" x14ac:dyDescent="0.25">
      <c r="A38" s="25">
        <v>2003</v>
      </c>
      <c r="B38" s="76">
        <v>0.37208890328910865</v>
      </c>
      <c r="C38" s="27">
        <f t="shared" si="7"/>
        <v>2.9126213592232997</v>
      </c>
      <c r="D38" s="26">
        <f t="shared" si="0"/>
        <v>0.36125136241661032</v>
      </c>
      <c r="E38" s="27">
        <v>6</v>
      </c>
      <c r="F38" s="27">
        <f t="shared" si="1"/>
        <v>0.33957628067161372</v>
      </c>
      <c r="G38" s="27">
        <v>0</v>
      </c>
      <c r="H38" s="27">
        <f t="shared" si="8"/>
        <v>0.33957628067161372</v>
      </c>
      <c r="I38" s="27">
        <v>29</v>
      </c>
      <c r="J38" s="28">
        <f t="shared" si="2"/>
        <v>35.203883495145632</v>
      </c>
      <c r="K38" s="26">
        <f t="shared" si="9"/>
        <v>0.24109915927684572</v>
      </c>
      <c r="L38" s="29">
        <f t="shared" si="3"/>
        <v>1.056873026966995E-2</v>
      </c>
      <c r="M38" s="26">
        <f t="shared" ref="M38:M43" si="10">+L38*28.3495</f>
        <v>0.29961821878000822</v>
      </c>
      <c r="N38" s="27">
        <v>79</v>
      </c>
      <c r="O38" s="27">
        <v>155</v>
      </c>
      <c r="P38" s="26">
        <f t="shared" si="5"/>
        <v>0.15270864053948807</v>
      </c>
      <c r="Q38" s="29">
        <f t="shared" si="6"/>
        <v>1.9330207663226337E-3</v>
      </c>
      <c r="R38" s="24"/>
    </row>
    <row r="39" spans="1:18" x14ac:dyDescent="0.25">
      <c r="A39" s="25">
        <v>2004</v>
      </c>
      <c r="B39" s="76">
        <v>0.25107811393786927</v>
      </c>
      <c r="C39" s="27">
        <f t="shared" si="7"/>
        <v>2.9126213592232997</v>
      </c>
      <c r="D39" s="26">
        <f t="shared" si="0"/>
        <v>0.24376515916297989</v>
      </c>
      <c r="E39" s="27">
        <v>6</v>
      </c>
      <c r="F39" s="27">
        <f t="shared" si="1"/>
        <v>0.22913924961320109</v>
      </c>
      <c r="G39" s="27">
        <v>0</v>
      </c>
      <c r="H39" s="27">
        <f t="shared" si="8"/>
        <v>0.22913924961320109</v>
      </c>
      <c r="I39" s="27">
        <v>29</v>
      </c>
      <c r="J39" s="28">
        <f t="shared" si="2"/>
        <v>35.203883495145632</v>
      </c>
      <c r="K39" s="26">
        <f t="shared" si="9"/>
        <v>0.16268886722537279</v>
      </c>
      <c r="L39" s="29">
        <f t="shared" si="3"/>
        <v>7.1315667824820945E-3</v>
      </c>
      <c r="M39" s="26">
        <f t="shared" si="10"/>
        <v>0.20217635249997612</v>
      </c>
      <c r="N39" s="27">
        <v>79</v>
      </c>
      <c r="O39" s="27">
        <v>155</v>
      </c>
      <c r="P39" s="26">
        <f t="shared" si="5"/>
        <v>0.10304472159676202</v>
      </c>
      <c r="Q39" s="29">
        <f t="shared" si="6"/>
        <v>1.304363564515975E-3</v>
      </c>
      <c r="R39" s="24"/>
    </row>
    <row r="40" spans="1:18" x14ac:dyDescent="0.25">
      <c r="A40" s="25">
        <v>2005</v>
      </c>
      <c r="B40" s="76">
        <v>0.43889230531967555</v>
      </c>
      <c r="C40" s="27">
        <f t="shared" si="7"/>
        <v>2.9126213592232997</v>
      </c>
      <c r="D40" s="26">
        <f t="shared" si="0"/>
        <v>0.42610903429094715</v>
      </c>
      <c r="E40" s="27">
        <v>6</v>
      </c>
      <c r="F40" s="27">
        <f t="shared" si="1"/>
        <v>0.40054249223349031</v>
      </c>
      <c r="G40" s="27">
        <v>0</v>
      </c>
      <c r="H40" s="27">
        <f t="shared" si="8"/>
        <v>0.40054249223349031</v>
      </c>
      <c r="I40" s="27">
        <v>29</v>
      </c>
      <c r="J40" s="28">
        <f t="shared" si="2"/>
        <v>35.203883495145632</v>
      </c>
      <c r="K40" s="26">
        <f t="shared" si="9"/>
        <v>0.28438516948577813</v>
      </c>
      <c r="L40" s="29">
        <f t="shared" si="3"/>
        <v>1.2466199210335481E-2</v>
      </c>
      <c r="M40" s="26">
        <f t="shared" si="10"/>
        <v>0.35341051451340572</v>
      </c>
      <c r="N40" s="27">
        <v>79</v>
      </c>
      <c r="O40" s="27">
        <v>155</v>
      </c>
      <c r="P40" s="26">
        <f t="shared" si="5"/>
        <v>0.18012535901005841</v>
      </c>
      <c r="Q40" s="29">
        <f t="shared" si="6"/>
        <v>2.2800678355703596E-3</v>
      </c>
      <c r="R40" s="24"/>
    </row>
    <row r="41" spans="1:18" x14ac:dyDescent="0.25">
      <c r="A41" s="19">
        <v>2006</v>
      </c>
      <c r="B41" s="70">
        <v>0.36251276293958296</v>
      </c>
      <c r="C41" s="21">
        <f t="shared" si="7"/>
        <v>2.9126213592232997</v>
      </c>
      <c r="D41" s="20">
        <f t="shared" si="0"/>
        <v>0.35195413877629411</v>
      </c>
      <c r="E41" s="21">
        <v>6</v>
      </c>
      <c r="F41" s="21">
        <f t="shared" si="1"/>
        <v>0.33083689044971648</v>
      </c>
      <c r="G41" s="21">
        <v>0</v>
      </c>
      <c r="H41" s="21">
        <f t="shared" si="8"/>
        <v>0.33083689044971648</v>
      </c>
      <c r="I41" s="21">
        <v>29</v>
      </c>
      <c r="J41" s="22">
        <f t="shared" si="2"/>
        <v>35.203883495145632</v>
      </c>
      <c r="K41" s="20">
        <f t="shared" si="9"/>
        <v>0.23489419221929869</v>
      </c>
      <c r="L41" s="23">
        <f t="shared" si="3"/>
        <v>1.0296731713722682E-2</v>
      </c>
      <c r="M41" s="20">
        <f t="shared" si="10"/>
        <v>0.29190719571818113</v>
      </c>
      <c r="N41" s="21">
        <v>79</v>
      </c>
      <c r="O41" s="21">
        <v>155</v>
      </c>
      <c r="P41" s="20">
        <f t="shared" si="5"/>
        <v>0.14877850620475039</v>
      </c>
      <c r="Q41" s="23">
        <f t="shared" si="6"/>
        <v>1.8832722304398782E-3</v>
      </c>
      <c r="R41" s="24"/>
    </row>
    <row r="42" spans="1:18" x14ac:dyDescent="0.25">
      <c r="A42" s="19">
        <v>2007</v>
      </c>
      <c r="B42" s="70">
        <v>0.38474543704378539</v>
      </c>
      <c r="C42" s="21">
        <f t="shared" si="7"/>
        <v>2.9126213592232997</v>
      </c>
      <c r="D42" s="20">
        <f t="shared" si="0"/>
        <v>0.37353925926581105</v>
      </c>
      <c r="E42" s="21">
        <v>6</v>
      </c>
      <c r="F42" s="21">
        <f t="shared" si="1"/>
        <v>0.35112690370986238</v>
      </c>
      <c r="G42" s="21">
        <v>0</v>
      </c>
      <c r="H42" s="21">
        <f t="shared" si="8"/>
        <v>0.35112690370986238</v>
      </c>
      <c r="I42" s="21">
        <v>29</v>
      </c>
      <c r="J42" s="22">
        <f t="shared" si="2"/>
        <v>35.203883495145632</v>
      </c>
      <c r="K42" s="20">
        <f t="shared" si="9"/>
        <v>0.24930010163400229</v>
      </c>
      <c r="L42" s="23">
        <f t="shared" si="3"/>
        <v>1.0928223633271334E-2</v>
      </c>
      <c r="M42" s="20">
        <f t="shared" si="10"/>
        <v>0.30980967589142566</v>
      </c>
      <c r="N42" s="21">
        <v>79</v>
      </c>
      <c r="O42" s="21">
        <v>155</v>
      </c>
      <c r="P42" s="20">
        <f t="shared" si="5"/>
        <v>0.15790299609950084</v>
      </c>
      <c r="Q42" s="23">
        <f t="shared" si="6"/>
        <v>1.998772102525327E-3</v>
      </c>
      <c r="R42" s="24"/>
    </row>
    <row r="43" spans="1:18" x14ac:dyDescent="0.25">
      <c r="A43" s="19">
        <v>2008</v>
      </c>
      <c r="B43" s="70">
        <v>0.39246966037827474</v>
      </c>
      <c r="C43" s="21">
        <f t="shared" si="7"/>
        <v>2.9126213592232997</v>
      </c>
      <c r="D43" s="20">
        <f t="shared" si="0"/>
        <v>0.38103850522162597</v>
      </c>
      <c r="E43" s="21">
        <v>6</v>
      </c>
      <c r="F43" s="21">
        <f t="shared" si="1"/>
        <v>0.35817619490832842</v>
      </c>
      <c r="G43" s="21">
        <v>0</v>
      </c>
      <c r="H43" s="21">
        <f t="shared" si="8"/>
        <v>0.35817619490832842</v>
      </c>
      <c r="I43" s="21">
        <v>29</v>
      </c>
      <c r="J43" s="22">
        <f t="shared" si="2"/>
        <v>35.203883495145632</v>
      </c>
      <c r="K43" s="20">
        <f t="shared" si="9"/>
        <v>0.25430509838491316</v>
      </c>
      <c r="L43" s="23">
        <f t="shared" si="3"/>
        <v>1.1147620751119481E-2</v>
      </c>
      <c r="M43" s="20">
        <f t="shared" si="10"/>
        <v>0.31602947448386171</v>
      </c>
      <c r="N43" s="21">
        <v>79</v>
      </c>
      <c r="O43" s="21">
        <v>155</v>
      </c>
      <c r="P43" s="20">
        <f t="shared" si="5"/>
        <v>0.1610730869950005</v>
      </c>
      <c r="Q43" s="23">
        <f t="shared" si="6"/>
        <v>2.0388998353797531E-3</v>
      </c>
      <c r="R43" s="24"/>
    </row>
    <row r="44" spans="1:18" x14ac:dyDescent="0.25">
      <c r="A44" s="19">
        <v>2009</v>
      </c>
      <c r="B44" s="70">
        <v>0.54352576194633029</v>
      </c>
      <c r="C44" s="21">
        <f t="shared" si="7"/>
        <v>2.9126213592232997</v>
      </c>
      <c r="D44" s="20">
        <f t="shared" si="0"/>
        <v>0.52769491451100026</v>
      </c>
      <c r="E44" s="21">
        <v>6</v>
      </c>
      <c r="F44" s="21">
        <f t="shared" si="1"/>
        <v>0.49603321964034025</v>
      </c>
      <c r="G44" s="21">
        <v>0</v>
      </c>
      <c r="H44" s="21">
        <f t="shared" si="8"/>
        <v>0.49603321964034025</v>
      </c>
      <c r="I44" s="21">
        <v>29</v>
      </c>
      <c r="J44" s="22">
        <f t="shared" si="2"/>
        <v>35.203883495145632</v>
      </c>
      <c r="K44" s="20">
        <f t="shared" si="9"/>
        <v>0.35218358594464161</v>
      </c>
      <c r="L44" s="23">
        <f t="shared" si="3"/>
        <v>1.5438184589354153E-2</v>
      </c>
      <c r="M44" s="20">
        <f t="shared" ref="M44:M49" si="11">+L44*28.3495</f>
        <v>0.43766481401589552</v>
      </c>
      <c r="N44" s="21">
        <v>79</v>
      </c>
      <c r="O44" s="21">
        <v>155</v>
      </c>
      <c r="P44" s="20">
        <f t="shared" si="5"/>
        <v>0.22306787295003708</v>
      </c>
      <c r="Q44" s="23">
        <f t="shared" si="6"/>
        <v>2.8236439613928744E-3</v>
      </c>
      <c r="R44" s="24"/>
    </row>
    <row r="45" spans="1:18" x14ac:dyDescent="0.25">
      <c r="A45" s="19">
        <v>2010</v>
      </c>
      <c r="B45" s="70">
        <v>0.5929874688423652</v>
      </c>
      <c r="C45" s="21">
        <f t="shared" si="7"/>
        <v>2.9126213592232997</v>
      </c>
      <c r="D45" s="20">
        <f t="shared" si="0"/>
        <v>0.5757159891673449</v>
      </c>
      <c r="E45" s="21">
        <v>6</v>
      </c>
      <c r="F45" s="21">
        <f t="shared" si="1"/>
        <v>0.5411730298173042</v>
      </c>
      <c r="G45" s="21">
        <v>0</v>
      </c>
      <c r="H45" s="21">
        <f t="shared" si="8"/>
        <v>0.5411730298173042</v>
      </c>
      <c r="I45" s="21">
        <v>29</v>
      </c>
      <c r="J45" s="22">
        <f t="shared" si="2"/>
        <v>35.203883495145632</v>
      </c>
      <c r="K45" s="20">
        <f t="shared" si="9"/>
        <v>0.38423285117028594</v>
      </c>
      <c r="L45" s="23">
        <f t="shared" si="3"/>
        <v>1.6843083886916643E-2</v>
      </c>
      <c r="M45" s="20">
        <f t="shared" si="11"/>
        <v>0.47749300665214334</v>
      </c>
      <c r="N45" s="21">
        <v>79</v>
      </c>
      <c r="O45" s="21">
        <v>155</v>
      </c>
      <c r="P45" s="20">
        <f t="shared" si="5"/>
        <v>0.24336740339044724</v>
      </c>
      <c r="Q45" s="23">
        <f t="shared" si="6"/>
        <v>3.0806000429170538E-3</v>
      </c>
      <c r="R45" s="24"/>
    </row>
    <row r="46" spans="1:18" x14ac:dyDescent="0.25">
      <c r="A46" s="31">
        <v>2011</v>
      </c>
      <c r="B46" s="80">
        <v>0.46676560415530793</v>
      </c>
      <c r="C46" s="27">
        <f t="shared" si="7"/>
        <v>2.9126213592232997</v>
      </c>
      <c r="D46" s="33">
        <f t="shared" si="0"/>
        <v>0.45317048947117278</v>
      </c>
      <c r="E46" s="32">
        <v>6</v>
      </c>
      <c r="F46" s="32">
        <f t="shared" si="1"/>
        <v>0.42598026010290241</v>
      </c>
      <c r="G46" s="32">
        <v>0</v>
      </c>
      <c r="H46" s="27">
        <f t="shared" si="8"/>
        <v>0.42598026010290241</v>
      </c>
      <c r="I46" s="32">
        <v>29</v>
      </c>
      <c r="J46" s="34">
        <f t="shared" si="2"/>
        <v>35.203883495145632</v>
      </c>
      <c r="K46" s="26">
        <f t="shared" si="9"/>
        <v>0.30244598467306072</v>
      </c>
      <c r="L46" s="35">
        <f t="shared" si="3"/>
        <v>1.3257906177449237E-2</v>
      </c>
      <c r="M46" s="33">
        <f t="shared" si="11"/>
        <v>0.37585501117759712</v>
      </c>
      <c r="N46" s="32">
        <v>79</v>
      </c>
      <c r="O46" s="32">
        <v>155</v>
      </c>
      <c r="P46" s="33">
        <f t="shared" si="5"/>
        <v>0.19156481214858176</v>
      </c>
      <c r="Q46" s="35">
        <f t="shared" si="6"/>
        <v>2.4248710398554652E-3</v>
      </c>
      <c r="R46" s="24"/>
    </row>
    <row r="47" spans="1:18" x14ac:dyDescent="0.25">
      <c r="A47" s="25">
        <v>2012</v>
      </c>
      <c r="B47" s="76">
        <v>0.45165715291731129</v>
      </c>
      <c r="C47" s="27">
        <f t="shared" si="7"/>
        <v>2.9126213592232997</v>
      </c>
      <c r="D47" s="26">
        <f t="shared" ref="D47:D56" si="12">+B47-B47*(C47/100)</f>
        <v>0.43850209021098185</v>
      </c>
      <c r="E47" s="27">
        <v>6</v>
      </c>
      <c r="F47" s="27">
        <f t="shared" ref="F47:F56" si="13">+(D47-D47*(E47)/100)</f>
        <v>0.41219196479832293</v>
      </c>
      <c r="G47" s="27">
        <v>0</v>
      </c>
      <c r="H47" s="27">
        <f t="shared" si="8"/>
        <v>0.41219196479832293</v>
      </c>
      <c r="I47" s="27">
        <v>29</v>
      </c>
      <c r="J47" s="28">
        <f t="shared" ref="J47:J56" si="14">100-(K47/B47*100)</f>
        <v>35.203883495145632</v>
      </c>
      <c r="K47" s="26">
        <f t="shared" si="9"/>
        <v>0.29265629500680929</v>
      </c>
      <c r="L47" s="29">
        <f t="shared" ref="L47:L56" si="15">+(K47/365)*16</f>
        <v>1.2828769096188901E-2</v>
      </c>
      <c r="M47" s="26">
        <f t="shared" si="11"/>
        <v>0.36368918949240725</v>
      </c>
      <c r="N47" s="27">
        <v>79</v>
      </c>
      <c r="O47" s="27">
        <v>155</v>
      </c>
      <c r="P47" s="26">
        <f t="shared" ref="P47:P56" si="16">+Q47*N47</f>
        <v>0.18536416754774304</v>
      </c>
      <c r="Q47" s="29">
        <f t="shared" ref="Q47:Q56" si="17">+M47/O47</f>
        <v>2.3463818676929499E-3</v>
      </c>
      <c r="R47" s="24"/>
    </row>
    <row r="48" spans="1:18" x14ac:dyDescent="0.25">
      <c r="A48" s="25">
        <v>2013</v>
      </c>
      <c r="B48" s="76">
        <v>0.56022721270739939</v>
      </c>
      <c r="C48" s="27">
        <f t="shared" si="7"/>
        <v>2.9126213592232997</v>
      </c>
      <c r="D48" s="26">
        <f t="shared" si="12"/>
        <v>0.54390991524990229</v>
      </c>
      <c r="E48" s="27">
        <v>6</v>
      </c>
      <c r="F48" s="27">
        <f t="shared" si="13"/>
        <v>0.51127532033490819</v>
      </c>
      <c r="G48" s="27">
        <v>0</v>
      </c>
      <c r="H48" s="27">
        <f t="shared" si="8"/>
        <v>0.51127532033490819</v>
      </c>
      <c r="I48" s="27">
        <v>29</v>
      </c>
      <c r="J48" s="28">
        <f t="shared" si="14"/>
        <v>35.203883495145632</v>
      </c>
      <c r="K48" s="26">
        <f t="shared" si="9"/>
        <v>0.36300547743778483</v>
      </c>
      <c r="L48" s="29">
        <f t="shared" si="15"/>
        <v>1.5912568873985088E-2</v>
      </c>
      <c r="M48" s="26">
        <f t="shared" si="11"/>
        <v>0.45111337129304024</v>
      </c>
      <c r="N48" s="27">
        <v>79</v>
      </c>
      <c r="O48" s="27">
        <v>155</v>
      </c>
      <c r="P48" s="26">
        <f t="shared" si="16"/>
        <v>0.22992229891709792</v>
      </c>
      <c r="Q48" s="29">
        <f t="shared" si="17"/>
        <v>2.9104088470518724E-3</v>
      </c>
      <c r="R48" s="24"/>
    </row>
    <row r="49" spans="1:18" x14ac:dyDescent="0.25">
      <c r="A49" s="25">
        <v>2014</v>
      </c>
      <c r="B49" s="76">
        <v>0.64230404165757327</v>
      </c>
      <c r="C49" s="27">
        <f t="shared" si="7"/>
        <v>2.9126213592232997</v>
      </c>
      <c r="D49" s="26">
        <f t="shared" si="12"/>
        <v>0.62359615694910031</v>
      </c>
      <c r="E49" s="27">
        <v>6</v>
      </c>
      <c r="F49" s="27">
        <f t="shared" si="13"/>
        <v>0.58618038753215429</v>
      </c>
      <c r="G49" s="27">
        <v>0</v>
      </c>
      <c r="H49" s="27">
        <f t="shared" si="8"/>
        <v>0.58618038753215429</v>
      </c>
      <c r="I49" s="27">
        <v>29</v>
      </c>
      <c r="J49" s="28">
        <f t="shared" si="14"/>
        <v>35.203883495145632</v>
      </c>
      <c r="K49" s="26">
        <f t="shared" si="9"/>
        <v>0.41618807514782952</v>
      </c>
      <c r="L49" s="29">
        <f t="shared" si="15"/>
        <v>1.8243860828398007E-2</v>
      </c>
      <c r="M49" s="26">
        <f t="shared" si="11"/>
        <v>0.51720433255466924</v>
      </c>
      <c r="N49" s="27">
        <v>79</v>
      </c>
      <c r="O49" s="27">
        <v>155</v>
      </c>
      <c r="P49" s="26">
        <f t="shared" si="16"/>
        <v>0.26360736949560565</v>
      </c>
      <c r="Q49" s="29">
        <f t="shared" si="17"/>
        <v>3.3368021455139952E-3</v>
      </c>
      <c r="R49" s="24"/>
    </row>
    <row r="50" spans="1:18" x14ac:dyDescent="0.25">
      <c r="A50" s="31">
        <v>2015</v>
      </c>
      <c r="B50" s="80">
        <v>0.69775602662220582</v>
      </c>
      <c r="C50" s="27">
        <f t="shared" si="7"/>
        <v>2.9126213592232997</v>
      </c>
      <c r="D50" s="33">
        <f t="shared" si="12"/>
        <v>0.67743303555553969</v>
      </c>
      <c r="E50" s="32">
        <v>6</v>
      </c>
      <c r="F50" s="32">
        <f t="shared" si="13"/>
        <v>0.63678705342220732</v>
      </c>
      <c r="G50" s="32">
        <v>0</v>
      </c>
      <c r="H50" s="32">
        <f t="shared" si="8"/>
        <v>0.63678705342220732</v>
      </c>
      <c r="I50" s="32">
        <v>29</v>
      </c>
      <c r="J50" s="34">
        <f t="shared" si="14"/>
        <v>35.203883495145618</v>
      </c>
      <c r="K50" s="33">
        <f t="shared" si="9"/>
        <v>0.45211880792976722</v>
      </c>
      <c r="L50" s="35">
        <f t="shared" si="15"/>
        <v>1.9818906648976096E-2</v>
      </c>
      <c r="M50" s="33">
        <f>+L50*28.3495</f>
        <v>0.5618560940451478</v>
      </c>
      <c r="N50" s="32">
        <v>79</v>
      </c>
      <c r="O50" s="32">
        <v>155</v>
      </c>
      <c r="P50" s="33">
        <f t="shared" si="16"/>
        <v>0.28636536406172053</v>
      </c>
      <c r="Q50" s="35">
        <f t="shared" si="17"/>
        <v>3.6248780260977279E-3</v>
      </c>
      <c r="R50" s="24"/>
    </row>
    <row r="51" spans="1:18" x14ac:dyDescent="0.25">
      <c r="A51" s="36">
        <v>2016</v>
      </c>
      <c r="B51" s="83">
        <v>0.66223343631551768</v>
      </c>
      <c r="C51" s="21">
        <f t="shared" si="7"/>
        <v>2.9126213592232997</v>
      </c>
      <c r="D51" s="37">
        <f t="shared" si="12"/>
        <v>0.64294508380147353</v>
      </c>
      <c r="E51" s="38">
        <v>6</v>
      </c>
      <c r="F51" s="38">
        <f t="shared" si="13"/>
        <v>0.60436837877338512</v>
      </c>
      <c r="G51" s="38">
        <v>0</v>
      </c>
      <c r="H51" s="38">
        <f t="shared" si="8"/>
        <v>0.60436837877338512</v>
      </c>
      <c r="I51" s="38">
        <v>29</v>
      </c>
      <c r="J51" s="39">
        <f t="shared" si="14"/>
        <v>35.203883495145632</v>
      </c>
      <c r="K51" s="37">
        <f t="shared" si="9"/>
        <v>0.4291015489291034</v>
      </c>
      <c r="L51" s="40">
        <f t="shared" si="15"/>
        <v>1.8809930911960697E-2</v>
      </c>
      <c r="M51" s="37">
        <f>+L51*28.3495</f>
        <v>0.53325213638862978</v>
      </c>
      <c r="N51" s="38">
        <v>79</v>
      </c>
      <c r="O51" s="38">
        <v>155</v>
      </c>
      <c r="P51" s="37">
        <f t="shared" si="16"/>
        <v>0.27178657274001128</v>
      </c>
      <c r="Q51" s="40">
        <f t="shared" si="17"/>
        <v>3.4403363637976114E-3</v>
      </c>
      <c r="R51" s="24"/>
    </row>
    <row r="52" spans="1:18" x14ac:dyDescent="0.25">
      <c r="A52" s="41">
        <v>2017</v>
      </c>
      <c r="B52" s="86">
        <v>0.74443376080611368</v>
      </c>
      <c r="C52" s="21">
        <f t="shared" si="7"/>
        <v>2.9126213592232997</v>
      </c>
      <c r="D52" s="42">
        <f t="shared" si="12"/>
        <v>0.72275122408360548</v>
      </c>
      <c r="E52" s="43">
        <v>6</v>
      </c>
      <c r="F52" s="43">
        <f t="shared" si="13"/>
        <v>0.6793861506385892</v>
      </c>
      <c r="G52" s="43">
        <v>0</v>
      </c>
      <c r="H52" s="43">
        <f>F52-(F52*G52/100)</f>
        <v>0.6793861506385892</v>
      </c>
      <c r="I52" s="43">
        <v>29</v>
      </c>
      <c r="J52" s="45">
        <f t="shared" si="14"/>
        <v>35.203883495145632</v>
      </c>
      <c r="K52" s="42">
        <f>+H52-H52*I52/100</f>
        <v>0.48236416695339834</v>
      </c>
      <c r="L52" s="47">
        <f t="shared" si="15"/>
        <v>2.1144730606176367E-2</v>
      </c>
      <c r="M52" s="42">
        <f>+L52*28.3495</f>
        <v>0.59944254031979693</v>
      </c>
      <c r="N52" s="43">
        <v>79</v>
      </c>
      <c r="O52" s="43">
        <v>155</v>
      </c>
      <c r="P52" s="42">
        <f t="shared" si="16"/>
        <v>0.30552232700170295</v>
      </c>
      <c r="Q52" s="47">
        <f t="shared" si="17"/>
        <v>3.8673712278696577E-3</v>
      </c>
      <c r="R52" s="24"/>
    </row>
    <row r="53" spans="1:18" x14ac:dyDescent="0.25">
      <c r="A53" s="41">
        <v>2018</v>
      </c>
      <c r="B53" s="86">
        <v>0.85102396323889418</v>
      </c>
      <c r="C53" s="21">
        <f t="shared" si="7"/>
        <v>2.9126213592232997</v>
      </c>
      <c r="D53" s="42">
        <f t="shared" si="12"/>
        <v>0.82623685751348952</v>
      </c>
      <c r="E53" s="43">
        <v>6</v>
      </c>
      <c r="F53" s="43">
        <f t="shared" si="13"/>
        <v>0.7766626460626801</v>
      </c>
      <c r="G53" s="43">
        <v>0</v>
      </c>
      <c r="H53" s="43">
        <f>F53-(F53*G53/100)</f>
        <v>0.7766626460626801</v>
      </c>
      <c r="I53" s="43">
        <v>29</v>
      </c>
      <c r="J53" s="45">
        <f t="shared" si="14"/>
        <v>35.203883495145632</v>
      </c>
      <c r="K53" s="42">
        <f>+H53-H53*I53/100</f>
        <v>0.5514304787045029</v>
      </c>
      <c r="L53" s="47">
        <f t="shared" si="15"/>
        <v>2.4172294956909715E-2</v>
      </c>
      <c r="M53" s="42">
        <f>+L53*28.3495</f>
        <v>0.68527247588091189</v>
      </c>
      <c r="N53" s="43">
        <v>79</v>
      </c>
      <c r="O53" s="43">
        <v>155</v>
      </c>
      <c r="P53" s="42">
        <f t="shared" si="16"/>
        <v>0.34926790706188415</v>
      </c>
      <c r="Q53" s="47">
        <f t="shared" si="17"/>
        <v>4.4211127476187868E-3</v>
      </c>
      <c r="R53" s="24"/>
    </row>
    <row r="54" spans="1:18" ht="13.2" customHeight="1" x14ac:dyDescent="0.25">
      <c r="A54" s="41">
        <v>2019</v>
      </c>
      <c r="B54" s="86">
        <v>0.73686095211590763</v>
      </c>
      <c r="C54" s="21">
        <f t="shared" si="7"/>
        <v>2.9126213592232997</v>
      </c>
      <c r="D54" s="42">
        <f t="shared" si="12"/>
        <v>0.71539898263680357</v>
      </c>
      <c r="E54" s="43">
        <v>6</v>
      </c>
      <c r="F54" s="43">
        <f t="shared" si="13"/>
        <v>0.67247504367859534</v>
      </c>
      <c r="G54" s="43">
        <v>0</v>
      </c>
      <c r="H54" s="43">
        <f>F54-(F54*G54/100)</f>
        <v>0.67247504367859534</v>
      </c>
      <c r="I54" s="43">
        <v>29</v>
      </c>
      <c r="J54" s="45">
        <f t="shared" si="14"/>
        <v>35.203883495145632</v>
      </c>
      <c r="K54" s="42">
        <f>+H54-H54*I54/100</f>
        <v>0.47745728101180268</v>
      </c>
      <c r="L54" s="47">
        <f t="shared" si="15"/>
        <v>2.0929634236133816E-2</v>
      </c>
      <c r="M54" s="42">
        <f>+L54*28.3495</f>
        <v>0.59334466577727563</v>
      </c>
      <c r="N54" s="43">
        <v>79</v>
      </c>
      <c r="O54" s="43">
        <v>155</v>
      </c>
      <c r="P54" s="42">
        <f t="shared" si="16"/>
        <v>0.30241437804132115</v>
      </c>
      <c r="Q54" s="47">
        <f t="shared" si="17"/>
        <v>3.8280301017888751E-3</v>
      </c>
    </row>
    <row r="55" spans="1:18" ht="13.2" customHeight="1" x14ac:dyDescent="0.25">
      <c r="A55" s="36">
        <v>2020</v>
      </c>
      <c r="B55" s="86">
        <v>0.88813983175529831</v>
      </c>
      <c r="C55" s="21">
        <f t="shared" si="7"/>
        <v>2.9126213592232997</v>
      </c>
      <c r="D55" s="42">
        <f t="shared" si="12"/>
        <v>0.86227168131582366</v>
      </c>
      <c r="E55" s="43">
        <v>6</v>
      </c>
      <c r="F55" s="43">
        <f t="shared" si="13"/>
        <v>0.81053538043687423</v>
      </c>
      <c r="G55" s="43">
        <v>0</v>
      </c>
      <c r="H55" s="43">
        <f t="shared" ref="H55:H56" si="18">F55-(F55*G55/100)</f>
        <v>0.81053538043687423</v>
      </c>
      <c r="I55" s="43">
        <v>29</v>
      </c>
      <c r="J55" s="45">
        <f t="shared" si="14"/>
        <v>35.203883495145632</v>
      </c>
      <c r="K55" s="42">
        <f t="shared" ref="K55:K56" si="19">+H55-H55*I55/100</f>
        <v>0.57548012011018068</v>
      </c>
      <c r="L55" s="47">
        <f t="shared" si="15"/>
        <v>2.5226525813049017E-2</v>
      </c>
      <c r="M55" s="42">
        <f t="shared" ref="M55:M56" si="20">+L55*28.3495</f>
        <v>0.71515939353703306</v>
      </c>
      <c r="N55" s="43">
        <v>79</v>
      </c>
      <c r="O55" s="43">
        <v>155</v>
      </c>
      <c r="P55" s="42">
        <f t="shared" si="16"/>
        <v>0.36450059412532654</v>
      </c>
      <c r="Q55" s="47">
        <f t="shared" si="17"/>
        <v>4.6139315712066652E-3</v>
      </c>
    </row>
    <row r="56" spans="1:18" ht="13.8" customHeight="1" thickBot="1" x14ac:dyDescent="0.3">
      <c r="A56" s="138">
        <v>2021</v>
      </c>
      <c r="B56" s="162">
        <v>0.91182559156493115</v>
      </c>
      <c r="C56" s="134">
        <f t="shared" si="7"/>
        <v>2.9126213592232997</v>
      </c>
      <c r="D56" s="133">
        <f t="shared" si="12"/>
        <v>0.88526756462614675</v>
      </c>
      <c r="E56" s="134">
        <v>6</v>
      </c>
      <c r="F56" s="134">
        <f t="shared" si="13"/>
        <v>0.83215151074857796</v>
      </c>
      <c r="G56" s="134">
        <v>0</v>
      </c>
      <c r="H56" s="134">
        <f t="shared" si="18"/>
        <v>0.83215151074857796</v>
      </c>
      <c r="I56" s="134">
        <v>29</v>
      </c>
      <c r="J56" s="135">
        <f t="shared" si="14"/>
        <v>35.203883495145632</v>
      </c>
      <c r="K56" s="133">
        <f t="shared" si="19"/>
        <v>0.59082757263149033</v>
      </c>
      <c r="L56" s="136">
        <f t="shared" si="15"/>
        <v>2.5899290855079027E-2</v>
      </c>
      <c r="M56" s="133">
        <f t="shared" si="20"/>
        <v>0.73423194609606279</v>
      </c>
      <c r="N56" s="134">
        <v>79</v>
      </c>
      <c r="O56" s="134">
        <v>155</v>
      </c>
      <c r="P56" s="133">
        <f t="shared" si="16"/>
        <v>0.37422144349412229</v>
      </c>
      <c r="Q56" s="136">
        <f t="shared" si="17"/>
        <v>4.7369802973939532E-3</v>
      </c>
    </row>
    <row r="57" spans="1:18" ht="15" customHeight="1" thickTop="1" x14ac:dyDescent="0.25">
      <c r="A57" s="48"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7">
    <pageSetUpPr fitToPage="1"/>
  </sheetPr>
  <dimension ref="A1:V76"/>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156</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0.16795739617267816</v>
      </c>
      <c r="C5" s="21">
        <f>(1-1/1.05)*100</f>
        <v>4.7619047619047672</v>
      </c>
      <c r="D5" s="20">
        <f t="shared" ref="D5:D46" si="0">+B5-B5*(C5/100)</f>
        <v>0.15995942492636014</v>
      </c>
      <c r="E5" s="21">
        <v>6</v>
      </c>
      <c r="F5" s="21">
        <f t="shared" ref="F5:F46" si="1">+(D5-D5*(E5)/100)</f>
        <v>0.15036185943077854</v>
      </c>
      <c r="G5" s="21">
        <v>0</v>
      </c>
      <c r="H5" s="21">
        <f>F5-(F5*G5/100)</f>
        <v>0.15036185943077854</v>
      </c>
      <c r="I5" s="21">
        <v>24</v>
      </c>
      <c r="J5" s="22">
        <f t="shared" ref="J5:J46" si="2">100-(K5/B5*100)</f>
        <v>31.961904761904762</v>
      </c>
      <c r="K5" s="20">
        <f>+H5-H5*I5/100</f>
        <v>0.11427501316739169</v>
      </c>
      <c r="L5" s="23">
        <f t="shared" ref="L5:L46" si="3">+(K5/365)*16</f>
        <v>5.0093156456938823E-3</v>
      </c>
      <c r="M5" s="20">
        <f t="shared" ref="M5:M37" si="4">+L5*28.3495</f>
        <v>0.14201159389759871</v>
      </c>
      <c r="N5" s="21">
        <v>73</v>
      </c>
      <c r="O5" s="21">
        <v>140</v>
      </c>
      <c r="P5" s="20">
        <f t="shared" ref="P5:P46" si="5">+Q5*N5</f>
        <v>7.4048902532319327E-2</v>
      </c>
      <c r="Q5" s="23">
        <f t="shared" ref="Q5:Q46" si="6">+M5/O5</f>
        <v>1.0143685278399908E-3</v>
      </c>
      <c r="R5" s="24"/>
    </row>
    <row r="6" spans="1:22" x14ac:dyDescent="0.25">
      <c r="A6" s="25">
        <v>1971</v>
      </c>
      <c r="B6" s="76">
        <v>0.17242043522856965</v>
      </c>
      <c r="C6" s="27">
        <f t="shared" ref="C6:C56" si="7">(1-1/1.05)*100</f>
        <v>4.7619047619047672</v>
      </c>
      <c r="D6" s="26">
        <f t="shared" si="0"/>
        <v>0.16420993831292346</v>
      </c>
      <c r="E6" s="27">
        <v>6</v>
      </c>
      <c r="F6" s="27">
        <f t="shared" si="1"/>
        <v>0.15435734201414805</v>
      </c>
      <c r="G6" s="27">
        <v>0</v>
      </c>
      <c r="H6" s="27">
        <f t="shared" ref="H6:H51" si="8">F6-(F6*G6/100)</f>
        <v>0.15435734201414805</v>
      </c>
      <c r="I6" s="27">
        <v>24</v>
      </c>
      <c r="J6" s="28">
        <f t="shared" si="2"/>
        <v>31.961904761904762</v>
      </c>
      <c r="K6" s="26">
        <f t="shared" ref="K6:K51" si="9">+H6-H6*I6/100</f>
        <v>0.11731157993075253</v>
      </c>
      <c r="L6" s="29">
        <f t="shared" si="3"/>
        <v>5.1424254216220289E-3</v>
      </c>
      <c r="M6" s="26">
        <f t="shared" si="4"/>
        <v>0.14578518949027369</v>
      </c>
      <c r="N6" s="27">
        <v>73</v>
      </c>
      <c r="O6" s="27">
        <v>140</v>
      </c>
      <c r="P6" s="26">
        <f t="shared" si="5"/>
        <v>7.6016563091357001E-2</v>
      </c>
      <c r="Q6" s="29">
        <f t="shared" si="6"/>
        <v>1.0413227820733836E-3</v>
      </c>
      <c r="R6" s="24"/>
    </row>
    <row r="7" spans="1:22" x14ac:dyDescent="0.25">
      <c r="A7" s="25">
        <v>1972</v>
      </c>
      <c r="B7" s="76">
        <v>0.12756317414338531</v>
      </c>
      <c r="C7" s="27">
        <f t="shared" si="7"/>
        <v>4.7619047619047672</v>
      </c>
      <c r="D7" s="26">
        <f t="shared" si="0"/>
        <v>0.12148873727941457</v>
      </c>
      <c r="E7" s="27">
        <v>6</v>
      </c>
      <c r="F7" s="27">
        <f t="shared" si="1"/>
        <v>0.1141994130426497</v>
      </c>
      <c r="G7" s="27">
        <v>0</v>
      </c>
      <c r="H7" s="27">
        <f t="shared" si="8"/>
        <v>0.1141994130426497</v>
      </c>
      <c r="I7" s="27">
        <v>24</v>
      </c>
      <c r="J7" s="28">
        <f t="shared" si="2"/>
        <v>31.961904761904762</v>
      </c>
      <c r="K7" s="26">
        <f t="shared" si="9"/>
        <v>8.6791553912413777E-2</v>
      </c>
      <c r="L7" s="29">
        <f t="shared" si="3"/>
        <v>3.8045612673934808E-3</v>
      </c>
      <c r="M7" s="26">
        <f t="shared" si="4"/>
        <v>0.10785740964997148</v>
      </c>
      <c r="N7" s="27">
        <v>73</v>
      </c>
      <c r="O7" s="27">
        <v>140</v>
      </c>
      <c r="P7" s="26">
        <f t="shared" si="5"/>
        <v>5.6239935031770841E-2</v>
      </c>
      <c r="Q7" s="29">
        <f t="shared" si="6"/>
        <v>7.704100689283677E-4</v>
      </c>
      <c r="R7" s="24"/>
    </row>
    <row r="8" spans="1:22" x14ac:dyDescent="0.25">
      <c r="A8" s="25">
        <v>1973</v>
      </c>
      <c r="B8" s="76">
        <v>0.108018064357814</v>
      </c>
      <c r="C8" s="27">
        <f t="shared" si="7"/>
        <v>4.7619047619047672</v>
      </c>
      <c r="D8" s="26">
        <f t="shared" si="0"/>
        <v>0.1028743470074419</v>
      </c>
      <c r="E8" s="27">
        <v>6</v>
      </c>
      <c r="F8" s="27">
        <f t="shared" si="1"/>
        <v>9.6701886186995378E-2</v>
      </c>
      <c r="G8" s="27">
        <v>0</v>
      </c>
      <c r="H8" s="27">
        <f t="shared" si="8"/>
        <v>9.6701886186995378E-2</v>
      </c>
      <c r="I8" s="27">
        <v>24</v>
      </c>
      <c r="J8" s="28">
        <f t="shared" si="2"/>
        <v>31.961904761904776</v>
      </c>
      <c r="K8" s="26">
        <f t="shared" si="9"/>
        <v>7.3493433502116484E-2</v>
      </c>
      <c r="L8" s="29">
        <f t="shared" si="3"/>
        <v>3.2216299617366128E-3</v>
      </c>
      <c r="M8" s="26">
        <f t="shared" si="4"/>
        <v>9.1331598600252098E-2</v>
      </c>
      <c r="N8" s="27">
        <v>73</v>
      </c>
      <c r="O8" s="27">
        <v>140</v>
      </c>
      <c r="P8" s="26">
        <f t="shared" si="5"/>
        <v>4.762290498441716E-2</v>
      </c>
      <c r="Q8" s="29">
        <f t="shared" si="6"/>
        <v>6.5236856143037209E-4</v>
      </c>
      <c r="R8" s="24"/>
    </row>
    <row r="9" spans="1:22" x14ac:dyDescent="0.25">
      <c r="A9" s="25">
        <v>1974</v>
      </c>
      <c r="B9" s="76">
        <v>9.9179814265807506E-2</v>
      </c>
      <c r="C9" s="27">
        <f t="shared" si="7"/>
        <v>4.7619047619047672</v>
      </c>
      <c r="D9" s="26">
        <f t="shared" si="0"/>
        <v>9.4456965967435719E-2</v>
      </c>
      <c r="E9" s="27">
        <v>6</v>
      </c>
      <c r="F9" s="27">
        <f t="shared" si="1"/>
        <v>8.8789548009389568E-2</v>
      </c>
      <c r="G9" s="27">
        <v>0</v>
      </c>
      <c r="H9" s="27">
        <f t="shared" si="8"/>
        <v>8.8789548009389568E-2</v>
      </c>
      <c r="I9" s="27">
        <v>24</v>
      </c>
      <c r="J9" s="28">
        <f t="shared" si="2"/>
        <v>31.961904761904776</v>
      </c>
      <c r="K9" s="26">
        <f t="shared" si="9"/>
        <v>6.7480056487136064E-2</v>
      </c>
      <c r="L9" s="29">
        <f t="shared" si="3"/>
        <v>2.9580298734087043E-3</v>
      </c>
      <c r="M9" s="26">
        <f t="shared" si="4"/>
        <v>8.3858667896200056E-2</v>
      </c>
      <c r="N9" s="27">
        <v>73</v>
      </c>
      <c r="O9" s="27">
        <v>140</v>
      </c>
      <c r="P9" s="26">
        <f t="shared" si="5"/>
        <v>4.3726305403018598E-2</v>
      </c>
      <c r="Q9" s="29">
        <f t="shared" si="6"/>
        <v>5.9899048497285754E-4</v>
      </c>
      <c r="R9" s="24"/>
    </row>
    <row r="10" spans="1:22" x14ac:dyDescent="0.25">
      <c r="A10" s="25">
        <v>1975</v>
      </c>
      <c r="B10" s="76">
        <v>9.8595657790557137E-2</v>
      </c>
      <c r="C10" s="27">
        <f t="shared" si="7"/>
        <v>4.7619047619047672</v>
      </c>
      <c r="D10" s="26">
        <f t="shared" si="0"/>
        <v>9.3900626467197268E-2</v>
      </c>
      <c r="E10" s="27">
        <v>6</v>
      </c>
      <c r="F10" s="27">
        <f t="shared" si="1"/>
        <v>8.8266588879165428E-2</v>
      </c>
      <c r="G10" s="27">
        <v>0</v>
      </c>
      <c r="H10" s="27">
        <f t="shared" si="8"/>
        <v>8.8266588879165428E-2</v>
      </c>
      <c r="I10" s="27">
        <v>24</v>
      </c>
      <c r="J10" s="28">
        <f t="shared" si="2"/>
        <v>31.961904761904776</v>
      </c>
      <c r="K10" s="26">
        <f t="shared" si="9"/>
        <v>6.7082607548165724E-2</v>
      </c>
      <c r="L10" s="29">
        <f t="shared" si="3"/>
        <v>2.9406074541661687E-3</v>
      </c>
      <c r="M10" s="26">
        <f t="shared" si="4"/>
        <v>8.3364751021883801E-2</v>
      </c>
      <c r="N10" s="27">
        <v>73</v>
      </c>
      <c r="O10" s="27">
        <v>140</v>
      </c>
      <c r="P10" s="26">
        <f t="shared" si="5"/>
        <v>4.3468763032839405E-2</v>
      </c>
      <c r="Q10" s="29">
        <f t="shared" si="6"/>
        <v>5.9546250729916996E-4</v>
      </c>
      <c r="R10" s="24"/>
    </row>
    <row r="11" spans="1:22" x14ac:dyDescent="0.25">
      <c r="A11" s="19">
        <v>1976</v>
      </c>
      <c r="B11" s="70">
        <v>0.13484073657898962</v>
      </c>
      <c r="C11" s="21">
        <f t="shared" si="7"/>
        <v>4.7619047619047672</v>
      </c>
      <c r="D11" s="20">
        <f t="shared" si="0"/>
        <v>0.12841974912284726</v>
      </c>
      <c r="E11" s="21">
        <v>6</v>
      </c>
      <c r="F11" s="21">
        <f t="shared" si="1"/>
        <v>0.12071456417547642</v>
      </c>
      <c r="G11" s="21">
        <v>0</v>
      </c>
      <c r="H11" s="21">
        <f t="shared" si="8"/>
        <v>0.12071456417547642</v>
      </c>
      <c r="I11" s="21">
        <v>24</v>
      </c>
      <c r="J11" s="22">
        <f t="shared" si="2"/>
        <v>31.961904761904776</v>
      </c>
      <c r="K11" s="20">
        <f t="shared" si="9"/>
        <v>9.174306877336208E-2</v>
      </c>
      <c r="L11" s="23">
        <f t="shared" si="3"/>
        <v>4.0216139736268305E-3</v>
      </c>
      <c r="M11" s="20">
        <f t="shared" si="4"/>
        <v>0.11401074534533383</v>
      </c>
      <c r="N11" s="21">
        <v>73</v>
      </c>
      <c r="O11" s="21">
        <v>140</v>
      </c>
      <c r="P11" s="20">
        <f t="shared" si="5"/>
        <v>5.9448460072924064E-2</v>
      </c>
      <c r="Q11" s="23">
        <f t="shared" si="6"/>
        <v>8.1436246675238447E-4</v>
      </c>
      <c r="R11" s="24"/>
    </row>
    <row r="12" spans="1:22" x14ac:dyDescent="0.25">
      <c r="A12" s="19">
        <v>1977</v>
      </c>
      <c r="B12" s="70">
        <v>0.13778213667878986</v>
      </c>
      <c r="C12" s="21">
        <f t="shared" si="7"/>
        <v>4.7619047619047672</v>
      </c>
      <c r="D12" s="20">
        <f t="shared" si="0"/>
        <v>0.13122108255122844</v>
      </c>
      <c r="E12" s="21">
        <v>6</v>
      </c>
      <c r="F12" s="21">
        <f t="shared" si="1"/>
        <v>0.12334781759815473</v>
      </c>
      <c r="G12" s="21">
        <v>0</v>
      </c>
      <c r="H12" s="21">
        <f t="shared" si="8"/>
        <v>0.12334781759815473</v>
      </c>
      <c r="I12" s="21">
        <v>24</v>
      </c>
      <c r="J12" s="22">
        <f t="shared" si="2"/>
        <v>31.961904761904762</v>
      </c>
      <c r="K12" s="20">
        <f t="shared" si="9"/>
        <v>9.3744341374597598E-2</v>
      </c>
      <c r="L12" s="23">
        <f t="shared" si="3"/>
        <v>4.1093409917631824E-3</v>
      </c>
      <c r="M12" s="20">
        <f t="shared" si="4"/>
        <v>0.11649776244599033</v>
      </c>
      <c r="N12" s="21">
        <v>73</v>
      </c>
      <c r="O12" s="21">
        <v>140</v>
      </c>
      <c r="P12" s="20">
        <f t="shared" si="5"/>
        <v>6.0745261846837817E-2</v>
      </c>
      <c r="Q12" s="23">
        <f t="shared" si="6"/>
        <v>8.3212687461421664E-4</v>
      </c>
      <c r="R12" s="24"/>
    </row>
    <row r="13" spans="1:22" x14ac:dyDescent="0.25">
      <c r="A13" s="19">
        <v>1978</v>
      </c>
      <c r="B13" s="70">
        <v>0.10802614731450907</v>
      </c>
      <c r="C13" s="21">
        <f t="shared" si="7"/>
        <v>4.7619047619047672</v>
      </c>
      <c r="D13" s="20">
        <f t="shared" si="0"/>
        <v>0.10288204506143721</v>
      </c>
      <c r="E13" s="21">
        <v>6</v>
      </c>
      <c r="F13" s="21">
        <f t="shared" si="1"/>
        <v>9.6709122357750976E-2</v>
      </c>
      <c r="G13" s="21">
        <v>0</v>
      </c>
      <c r="H13" s="21">
        <f t="shared" si="8"/>
        <v>9.6709122357750976E-2</v>
      </c>
      <c r="I13" s="21">
        <v>24</v>
      </c>
      <c r="J13" s="22">
        <f t="shared" si="2"/>
        <v>31.961904761904776</v>
      </c>
      <c r="K13" s="20">
        <f t="shared" si="9"/>
        <v>7.3498932991890739E-2</v>
      </c>
      <c r="L13" s="23">
        <f t="shared" si="3"/>
        <v>3.2218710352609637E-3</v>
      </c>
      <c r="M13" s="20">
        <f t="shared" si="4"/>
        <v>9.1338432914130685E-2</v>
      </c>
      <c r="N13" s="21">
        <v>73</v>
      </c>
      <c r="O13" s="21">
        <v>140</v>
      </c>
      <c r="P13" s="20">
        <f t="shared" si="5"/>
        <v>4.7626468590939573E-2</v>
      </c>
      <c r="Q13" s="23">
        <f t="shared" si="6"/>
        <v>6.5241737795807637E-4</v>
      </c>
      <c r="R13" s="24"/>
    </row>
    <row r="14" spans="1:22" x14ac:dyDescent="0.25">
      <c r="A14" s="19">
        <v>1979</v>
      </c>
      <c r="B14" s="70">
        <v>8.071360334140544E-2</v>
      </c>
      <c r="C14" s="21">
        <f t="shared" si="7"/>
        <v>4.7619047619047672</v>
      </c>
      <c r="D14" s="20">
        <f t="shared" si="0"/>
        <v>7.6870098420386127E-2</v>
      </c>
      <c r="E14" s="21">
        <v>6</v>
      </c>
      <c r="F14" s="21">
        <f t="shared" si="1"/>
        <v>7.2257892515162958E-2</v>
      </c>
      <c r="G14" s="21">
        <v>0</v>
      </c>
      <c r="H14" s="21">
        <f t="shared" si="8"/>
        <v>7.2257892515162958E-2</v>
      </c>
      <c r="I14" s="21">
        <v>24</v>
      </c>
      <c r="J14" s="22">
        <f t="shared" si="2"/>
        <v>31.961904761904776</v>
      </c>
      <c r="K14" s="20">
        <f t="shared" si="9"/>
        <v>5.4915998311523849E-2</v>
      </c>
      <c r="L14" s="23">
        <f t="shared" si="3"/>
        <v>2.4072766383133742E-3</v>
      </c>
      <c r="M14" s="20">
        <f t="shared" si="4"/>
        <v>6.8245089057864999E-2</v>
      </c>
      <c r="N14" s="21">
        <v>73</v>
      </c>
      <c r="O14" s="21">
        <v>140</v>
      </c>
      <c r="P14" s="20">
        <f t="shared" si="5"/>
        <v>3.5584939294458176E-2</v>
      </c>
      <c r="Q14" s="23">
        <f t="shared" si="6"/>
        <v>4.8746492184189287E-4</v>
      </c>
      <c r="R14" s="24"/>
    </row>
    <row r="15" spans="1:22" x14ac:dyDescent="0.25">
      <c r="A15" s="19">
        <v>1980</v>
      </c>
      <c r="B15" s="70">
        <v>8.483879750226149E-2</v>
      </c>
      <c r="C15" s="21">
        <f t="shared" si="7"/>
        <v>4.7619047619047672</v>
      </c>
      <c r="D15" s="20">
        <f t="shared" si="0"/>
        <v>8.0798854764058556E-2</v>
      </c>
      <c r="E15" s="21">
        <v>6</v>
      </c>
      <c r="F15" s="21">
        <f t="shared" si="1"/>
        <v>7.5950923478215041E-2</v>
      </c>
      <c r="G15" s="21">
        <v>0</v>
      </c>
      <c r="H15" s="21">
        <f t="shared" si="8"/>
        <v>7.5950923478215041E-2</v>
      </c>
      <c r="I15" s="21">
        <v>24</v>
      </c>
      <c r="J15" s="22">
        <f t="shared" si="2"/>
        <v>31.961904761904776</v>
      </c>
      <c r="K15" s="20">
        <f t="shared" si="9"/>
        <v>5.7722701843443427E-2</v>
      </c>
      <c r="L15" s="23">
        <f t="shared" si="3"/>
        <v>2.5303102177947805E-3</v>
      </c>
      <c r="M15" s="20">
        <f t="shared" si="4"/>
        <v>7.1733029519373132E-2</v>
      </c>
      <c r="N15" s="21">
        <v>73</v>
      </c>
      <c r="O15" s="21">
        <v>140</v>
      </c>
      <c r="P15" s="20">
        <f t="shared" si="5"/>
        <v>3.7403651106530274E-2</v>
      </c>
      <c r="Q15" s="23">
        <f t="shared" si="6"/>
        <v>5.1237878228123661E-4</v>
      </c>
      <c r="R15" s="24"/>
    </row>
    <row r="16" spans="1:22" x14ac:dyDescent="0.25">
      <c r="A16" s="25">
        <v>1981</v>
      </c>
      <c r="B16" s="76">
        <v>8.4925597697050853E-2</v>
      </c>
      <c r="C16" s="27">
        <f t="shared" si="7"/>
        <v>4.7619047619047672</v>
      </c>
      <c r="D16" s="26">
        <f t="shared" si="0"/>
        <v>8.0881521616238905E-2</v>
      </c>
      <c r="E16" s="27">
        <v>6</v>
      </c>
      <c r="F16" s="27">
        <f t="shared" si="1"/>
        <v>7.6028630319264573E-2</v>
      </c>
      <c r="G16" s="27">
        <v>0</v>
      </c>
      <c r="H16" s="27">
        <f t="shared" si="8"/>
        <v>7.6028630319264573E-2</v>
      </c>
      <c r="I16" s="27">
        <v>24</v>
      </c>
      <c r="J16" s="28">
        <f t="shared" si="2"/>
        <v>31.961904761904776</v>
      </c>
      <c r="K16" s="26">
        <f t="shared" si="9"/>
        <v>5.7781759042641073E-2</v>
      </c>
      <c r="L16" s="29">
        <f t="shared" si="3"/>
        <v>2.5328990265267321E-3</v>
      </c>
      <c r="M16" s="26">
        <f t="shared" si="4"/>
        <v>7.1806420952519587E-2</v>
      </c>
      <c r="N16" s="27">
        <v>73</v>
      </c>
      <c r="O16" s="27">
        <v>140</v>
      </c>
      <c r="P16" s="26">
        <f t="shared" si="5"/>
        <v>3.7441919496670931E-2</v>
      </c>
      <c r="Q16" s="29">
        <f t="shared" si="6"/>
        <v>5.1290300680371134E-4</v>
      </c>
      <c r="R16" s="24"/>
    </row>
    <row r="17" spans="1:18" x14ac:dyDescent="0.25">
      <c r="A17" s="25">
        <v>1982</v>
      </c>
      <c r="B17" s="76">
        <v>6.8737402449739027E-2</v>
      </c>
      <c r="C17" s="27">
        <f t="shared" si="7"/>
        <v>4.7619047619047672</v>
      </c>
      <c r="D17" s="26">
        <f t="shared" si="0"/>
        <v>6.5464192809275262E-2</v>
      </c>
      <c r="E17" s="27">
        <v>6</v>
      </c>
      <c r="F17" s="27">
        <f t="shared" si="1"/>
        <v>6.1536341240718745E-2</v>
      </c>
      <c r="G17" s="27">
        <v>0</v>
      </c>
      <c r="H17" s="27">
        <f t="shared" si="8"/>
        <v>6.1536341240718745E-2</v>
      </c>
      <c r="I17" s="27">
        <v>24</v>
      </c>
      <c r="J17" s="28">
        <f t="shared" si="2"/>
        <v>31.961904761904776</v>
      </c>
      <c r="K17" s="26">
        <f t="shared" si="9"/>
        <v>4.6767619342946244E-2</v>
      </c>
      <c r="L17" s="29">
        <f t="shared" si="3"/>
        <v>2.0500874232524382E-3</v>
      </c>
      <c r="M17" s="26">
        <f t="shared" si="4"/>
        <v>5.8118953405494993E-2</v>
      </c>
      <c r="N17" s="27">
        <v>73</v>
      </c>
      <c r="O17" s="27">
        <v>140</v>
      </c>
      <c r="P17" s="26">
        <f t="shared" si="5"/>
        <v>3.0304882847150959E-2</v>
      </c>
      <c r="Q17" s="29">
        <f t="shared" si="6"/>
        <v>4.1513538146782138E-4</v>
      </c>
      <c r="R17" s="24"/>
    </row>
    <row r="18" spans="1:18" x14ac:dyDescent="0.25">
      <c r="A18" s="25">
        <v>1983</v>
      </c>
      <c r="B18" s="76">
        <v>7.8422753054752992E-2</v>
      </c>
      <c r="C18" s="27">
        <f t="shared" si="7"/>
        <v>4.7619047619047672</v>
      </c>
      <c r="D18" s="26">
        <f t="shared" si="0"/>
        <v>7.4688336242621889E-2</v>
      </c>
      <c r="E18" s="27">
        <v>6</v>
      </c>
      <c r="F18" s="27">
        <f t="shared" si="1"/>
        <v>7.0207036068064582E-2</v>
      </c>
      <c r="G18" s="27">
        <v>0</v>
      </c>
      <c r="H18" s="27">
        <f t="shared" si="8"/>
        <v>7.0207036068064582E-2</v>
      </c>
      <c r="I18" s="27">
        <v>24</v>
      </c>
      <c r="J18" s="28">
        <f t="shared" si="2"/>
        <v>31.961904761904776</v>
      </c>
      <c r="K18" s="26">
        <f t="shared" si="9"/>
        <v>5.3357347411729081E-2</v>
      </c>
      <c r="L18" s="29">
        <f t="shared" si="3"/>
        <v>2.338952215308672E-3</v>
      </c>
      <c r="M18" s="26">
        <f t="shared" si="4"/>
        <v>6.6308125827893194E-2</v>
      </c>
      <c r="N18" s="27">
        <v>73</v>
      </c>
      <c r="O18" s="27">
        <v>140</v>
      </c>
      <c r="P18" s="26">
        <f t="shared" si="5"/>
        <v>3.4574951324544308E-2</v>
      </c>
      <c r="Q18" s="29">
        <f t="shared" si="6"/>
        <v>4.7362947019923712E-4</v>
      </c>
      <c r="R18" s="24"/>
    </row>
    <row r="19" spans="1:18" x14ac:dyDescent="0.25">
      <c r="A19" s="25">
        <v>1984</v>
      </c>
      <c r="B19" s="76">
        <v>5.8642340954863176E-2</v>
      </c>
      <c r="C19" s="27">
        <f t="shared" si="7"/>
        <v>4.7619047619047672</v>
      </c>
      <c r="D19" s="26">
        <f t="shared" si="0"/>
        <v>5.5849848528441118E-2</v>
      </c>
      <c r="E19" s="27">
        <v>6</v>
      </c>
      <c r="F19" s="27">
        <f t="shared" si="1"/>
        <v>5.2498857616734652E-2</v>
      </c>
      <c r="G19" s="27">
        <v>0</v>
      </c>
      <c r="H19" s="27">
        <f t="shared" si="8"/>
        <v>5.2498857616734652E-2</v>
      </c>
      <c r="I19" s="27">
        <v>24</v>
      </c>
      <c r="J19" s="28">
        <f t="shared" si="2"/>
        <v>31.961904761904776</v>
      </c>
      <c r="K19" s="26">
        <f t="shared" si="9"/>
        <v>3.9899131788718331E-2</v>
      </c>
      <c r="L19" s="29">
        <f t="shared" si="3"/>
        <v>1.7490030373136802E-3</v>
      </c>
      <c r="M19" s="26">
        <f t="shared" si="4"/>
        <v>4.9583361606324178E-2</v>
      </c>
      <c r="N19" s="27">
        <v>73</v>
      </c>
      <c r="O19" s="27">
        <v>140</v>
      </c>
      <c r="P19" s="26">
        <f t="shared" si="5"/>
        <v>2.5854181409011894E-2</v>
      </c>
      <c r="Q19" s="29">
        <f t="shared" si="6"/>
        <v>3.5416686861660128E-4</v>
      </c>
      <c r="R19" s="24"/>
    </row>
    <row r="20" spans="1:18" x14ac:dyDescent="0.25">
      <c r="A20" s="25">
        <v>1985</v>
      </c>
      <c r="B20" s="76">
        <v>0.10303355614636887</v>
      </c>
      <c r="C20" s="27">
        <f t="shared" si="7"/>
        <v>4.7619047619047672</v>
      </c>
      <c r="D20" s="26">
        <f t="shared" si="0"/>
        <v>9.8127196329875113E-2</v>
      </c>
      <c r="E20" s="27">
        <v>6</v>
      </c>
      <c r="F20" s="27">
        <f t="shared" si="1"/>
        <v>9.2239564550082601E-2</v>
      </c>
      <c r="G20" s="27">
        <v>0</v>
      </c>
      <c r="H20" s="27">
        <f t="shared" si="8"/>
        <v>9.2239564550082601E-2</v>
      </c>
      <c r="I20" s="27">
        <v>24</v>
      </c>
      <c r="J20" s="28">
        <f t="shared" si="2"/>
        <v>31.961904761904776</v>
      </c>
      <c r="K20" s="26">
        <f t="shared" si="9"/>
        <v>7.010206905806278E-2</v>
      </c>
      <c r="L20" s="29">
        <f t="shared" si="3"/>
        <v>3.0729674107643958E-3</v>
      </c>
      <c r="M20" s="26">
        <f t="shared" si="4"/>
        <v>8.7117089611465234E-2</v>
      </c>
      <c r="N20" s="27">
        <v>73</v>
      </c>
      <c r="O20" s="27">
        <v>140</v>
      </c>
      <c r="P20" s="26">
        <f t="shared" si="5"/>
        <v>4.5425339583121158E-2</v>
      </c>
      <c r="Q20" s="29">
        <f t="shared" si="6"/>
        <v>6.2226492579618025E-4</v>
      </c>
      <c r="R20" s="24"/>
    </row>
    <row r="21" spans="1:18" x14ac:dyDescent="0.25">
      <c r="A21" s="19">
        <v>1986</v>
      </c>
      <c r="B21" s="70">
        <v>9.5989628133687374E-2</v>
      </c>
      <c r="C21" s="21">
        <f t="shared" si="7"/>
        <v>4.7619047619047672</v>
      </c>
      <c r="D21" s="20">
        <f t="shared" si="0"/>
        <v>9.1418693460654635E-2</v>
      </c>
      <c r="E21" s="21">
        <v>6</v>
      </c>
      <c r="F21" s="21">
        <f t="shared" si="1"/>
        <v>8.5933571853015353E-2</v>
      </c>
      <c r="G21" s="21">
        <v>0</v>
      </c>
      <c r="H21" s="21">
        <f t="shared" si="8"/>
        <v>8.5933571853015353E-2</v>
      </c>
      <c r="I21" s="21">
        <v>24</v>
      </c>
      <c r="J21" s="22">
        <f t="shared" si="2"/>
        <v>31.961904761904776</v>
      </c>
      <c r="K21" s="20">
        <f t="shared" si="9"/>
        <v>6.5309514608291666E-2</v>
      </c>
      <c r="L21" s="23">
        <f t="shared" si="3"/>
        <v>2.862882832144292E-3</v>
      </c>
      <c r="M21" s="20">
        <f t="shared" si="4"/>
        <v>8.1161296849874609E-2</v>
      </c>
      <c r="N21" s="21">
        <v>73</v>
      </c>
      <c r="O21" s="21">
        <v>140</v>
      </c>
      <c r="P21" s="20">
        <f t="shared" si="5"/>
        <v>4.2319819071720333E-2</v>
      </c>
      <c r="Q21" s="23">
        <f t="shared" si="6"/>
        <v>5.7972354892767575E-4</v>
      </c>
      <c r="R21" s="24"/>
    </row>
    <row r="22" spans="1:18" x14ac:dyDescent="0.25">
      <c r="A22" s="19">
        <v>1987</v>
      </c>
      <c r="B22" s="70">
        <v>7.6110772474917987E-2</v>
      </c>
      <c r="C22" s="21">
        <f t="shared" si="7"/>
        <v>4.7619047619047672</v>
      </c>
      <c r="D22" s="20">
        <f t="shared" si="0"/>
        <v>7.2486449976112366E-2</v>
      </c>
      <c r="E22" s="21">
        <v>6</v>
      </c>
      <c r="F22" s="21">
        <f t="shared" si="1"/>
        <v>6.8137262977545618E-2</v>
      </c>
      <c r="G22" s="21">
        <v>0</v>
      </c>
      <c r="H22" s="21">
        <f t="shared" si="8"/>
        <v>6.8137262977545618E-2</v>
      </c>
      <c r="I22" s="21">
        <v>24</v>
      </c>
      <c r="J22" s="22">
        <f t="shared" si="2"/>
        <v>31.961904761904776</v>
      </c>
      <c r="K22" s="20">
        <f t="shared" si="9"/>
        <v>5.178431986293467E-2</v>
      </c>
      <c r="L22" s="23">
        <f t="shared" si="3"/>
        <v>2.2699975830327529E-3</v>
      </c>
      <c r="M22" s="20">
        <f t="shared" si="4"/>
        <v>6.4353296480187019E-2</v>
      </c>
      <c r="N22" s="21">
        <v>73</v>
      </c>
      <c r="O22" s="21">
        <v>140</v>
      </c>
      <c r="P22" s="20">
        <f t="shared" si="5"/>
        <v>3.3555647450383232E-2</v>
      </c>
      <c r="Q22" s="23">
        <f t="shared" si="6"/>
        <v>4.5966640342990728E-4</v>
      </c>
      <c r="R22" s="24"/>
    </row>
    <row r="23" spans="1:18" x14ac:dyDescent="0.25">
      <c r="A23" s="19">
        <v>1988</v>
      </c>
      <c r="B23" s="70">
        <v>0.1240179413193155</v>
      </c>
      <c r="C23" s="21">
        <f t="shared" si="7"/>
        <v>4.7619047619047672</v>
      </c>
      <c r="D23" s="20">
        <f t="shared" si="0"/>
        <v>0.11811232506601475</v>
      </c>
      <c r="E23" s="21">
        <v>6</v>
      </c>
      <c r="F23" s="21">
        <f t="shared" si="1"/>
        <v>0.11102558556205387</v>
      </c>
      <c r="G23" s="21">
        <v>0</v>
      </c>
      <c r="H23" s="21">
        <f t="shared" si="8"/>
        <v>0.11102558556205387</v>
      </c>
      <c r="I23" s="21">
        <v>24</v>
      </c>
      <c r="J23" s="22">
        <f t="shared" si="2"/>
        <v>31.961904761904776</v>
      </c>
      <c r="K23" s="20">
        <f t="shared" si="9"/>
        <v>8.4379445027160938E-2</v>
      </c>
      <c r="L23" s="23">
        <f t="shared" si="3"/>
        <v>3.6988249874919865E-3</v>
      </c>
      <c r="M23" s="20">
        <f t="shared" si="4"/>
        <v>0.10485983898290406</v>
      </c>
      <c r="N23" s="21">
        <v>73</v>
      </c>
      <c r="O23" s="21">
        <v>140</v>
      </c>
      <c r="P23" s="20">
        <f t="shared" si="5"/>
        <v>5.4676916041085689E-2</v>
      </c>
      <c r="Q23" s="23">
        <f t="shared" si="6"/>
        <v>7.4899884987788613E-4</v>
      </c>
      <c r="R23" s="24"/>
    </row>
    <row r="24" spans="1:18" x14ac:dyDescent="0.25">
      <c r="A24" s="19">
        <v>1989</v>
      </c>
      <c r="B24" s="70">
        <v>0.22816341925134537</v>
      </c>
      <c r="C24" s="21">
        <f t="shared" si="7"/>
        <v>4.7619047619047672</v>
      </c>
      <c r="D24" s="20">
        <f t="shared" si="0"/>
        <v>0.21729849452509081</v>
      </c>
      <c r="E24" s="21">
        <v>6</v>
      </c>
      <c r="F24" s="21">
        <f t="shared" si="1"/>
        <v>0.20426058485358536</v>
      </c>
      <c r="G24" s="21">
        <v>0</v>
      </c>
      <c r="H24" s="21">
        <f t="shared" si="8"/>
        <v>0.20426058485358536</v>
      </c>
      <c r="I24" s="21">
        <v>24</v>
      </c>
      <c r="J24" s="22">
        <f t="shared" si="2"/>
        <v>31.961904761904776</v>
      </c>
      <c r="K24" s="20">
        <f t="shared" si="9"/>
        <v>0.15523804448872486</v>
      </c>
      <c r="L24" s="23">
        <f t="shared" si="3"/>
        <v>6.8049553748482129E-3</v>
      </c>
      <c r="M24" s="20">
        <f t="shared" si="4"/>
        <v>0.19291708239925939</v>
      </c>
      <c r="N24" s="21">
        <v>73</v>
      </c>
      <c r="O24" s="21">
        <v>140</v>
      </c>
      <c r="P24" s="20">
        <f t="shared" si="5"/>
        <v>0.10059247867961382</v>
      </c>
      <c r="Q24" s="23">
        <f t="shared" si="6"/>
        <v>1.3779791599947099E-3</v>
      </c>
      <c r="R24" s="24"/>
    </row>
    <row r="25" spans="1:18" x14ac:dyDescent="0.25">
      <c r="A25" s="19">
        <v>1990</v>
      </c>
      <c r="B25" s="70">
        <v>0.21069754435604499</v>
      </c>
      <c r="C25" s="21">
        <f t="shared" si="7"/>
        <v>4.7619047619047672</v>
      </c>
      <c r="D25" s="20">
        <f t="shared" si="0"/>
        <v>0.20066432795813807</v>
      </c>
      <c r="E25" s="21">
        <v>6</v>
      </c>
      <c r="F25" s="21">
        <f t="shared" si="1"/>
        <v>0.1886244682806498</v>
      </c>
      <c r="G25" s="21">
        <v>0</v>
      </c>
      <c r="H25" s="21">
        <f t="shared" si="8"/>
        <v>0.1886244682806498</v>
      </c>
      <c r="I25" s="21">
        <v>24</v>
      </c>
      <c r="J25" s="22">
        <f t="shared" si="2"/>
        <v>31.961904761904762</v>
      </c>
      <c r="K25" s="20">
        <f t="shared" si="9"/>
        <v>0.14335459589329386</v>
      </c>
      <c r="L25" s="23">
        <f t="shared" si="3"/>
        <v>6.2840370802539772E-3</v>
      </c>
      <c r="M25" s="20">
        <f t="shared" si="4"/>
        <v>0.17814930920666011</v>
      </c>
      <c r="N25" s="21">
        <v>73</v>
      </c>
      <c r="O25" s="21">
        <v>140</v>
      </c>
      <c r="P25" s="20">
        <f t="shared" si="5"/>
        <v>9.2892139800615628E-2</v>
      </c>
      <c r="Q25" s="23">
        <f t="shared" si="6"/>
        <v>1.272495065761858E-3</v>
      </c>
      <c r="R25" s="24"/>
    </row>
    <row r="26" spans="1:18" x14ac:dyDescent="0.25">
      <c r="A26" s="25">
        <v>1991</v>
      </c>
      <c r="B26" s="76">
        <v>0.19966326579453872</v>
      </c>
      <c r="C26" s="27">
        <f t="shared" si="7"/>
        <v>4.7619047619047672</v>
      </c>
      <c r="D26" s="26">
        <f t="shared" si="0"/>
        <v>0.19015549123289402</v>
      </c>
      <c r="E26" s="27">
        <v>6</v>
      </c>
      <c r="F26" s="27">
        <f t="shared" si="1"/>
        <v>0.17874616175892039</v>
      </c>
      <c r="G26" s="27">
        <v>0</v>
      </c>
      <c r="H26" s="27">
        <f t="shared" si="8"/>
        <v>0.17874616175892039</v>
      </c>
      <c r="I26" s="27">
        <v>24</v>
      </c>
      <c r="J26" s="28">
        <f t="shared" si="2"/>
        <v>31.961904761904762</v>
      </c>
      <c r="K26" s="26">
        <f t="shared" si="9"/>
        <v>0.1358470829367795</v>
      </c>
      <c r="L26" s="29">
        <f t="shared" si="3"/>
        <v>5.9549406218862245E-3</v>
      </c>
      <c r="M26" s="26">
        <f t="shared" si="4"/>
        <v>0.16881958916016351</v>
      </c>
      <c r="N26" s="27">
        <v>73</v>
      </c>
      <c r="O26" s="27">
        <v>140</v>
      </c>
      <c r="P26" s="26">
        <f t="shared" si="5"/>
        <v>8.8027357204942397E-2</v>
      </c>
      <c r="Q26" s="29">
        <f t="shared" si="6"/>
        <v>1.2058542082868822E-3</v>
      </c>
      <c r="R26" s="24"/>
    </row>
    <row r="27" spans="1:18" x14ac:dyDescent="0.25">
      <c r="A27" s="25">
        <v>1992</v>
      </c>
      <c r="B27" s="76">
        <v>0.29053832575148214</v>
      </c>
      <c r="C27" s="27">
        <f t="shared" si="7"/>
        <v>4.7619047619047672</v>
      </c>
      <c r="D27" s="26">
        <f t="shared" si="0"/>
        <v>0.27670316738236395</v>
      </c>
      <c r="E27" s="27">
        <v>6</v>
      </c>
      <c r="F27" s="27">
        <f t="shared" si="1"/>
        <v>0.26010097733942211</v>
      </c>
      <c r="G27" s="27">
        <v>0</v>
      </c>
      <c r="H27" s="27">
        <f t="shared" si="8"/>
        <v>0.26010097733942211</v>
      </c>
      <c r="I27" s="27">
        <v>24</v>
      </c>
      <c r="J27" s="28">
        <f t="shared" si="2"/>
        <v>31.961904761904776</v>
      </c>
      <c r="K27" s="26">
        <f t="shared" si="9"/>
        <v>0.1976767427779608</v>
      </c>
      <c r="L27" s="29">
        <f t="shared" si="3"/>
        <v>8.6652818751982823E-3</v>
      </c>
      <c r="M27" s="26">
        <f t="shared" si="4"/>
        <v>0.24565640852093371</v>
      </c>
      <c r="N27" s="27">
        <v>73</v>
      </c>
      <c r="O27" s="27">
        <v>140</v>
      </c>
      <c r="P27" s="26">
        <f t="shared" si="5"/>
        <v>0.12809227015734401</v>
      </c>
      <c r="Q27" s="29">
        <f t="shared" si="6"/>
        <v>1.7546886322923835E-3</v>
      </c>
      <c r="R27" s="24"/>
    </row>
    <row r="28" spans="1:18" x14ac:dyDescent="0.25">
      <c r="A28" s="25">
        <v>1993</v>
      </c>
      <c r="B28" s="76">
        <v>0.29740646689216343</v>
      </c>
      <c r="C28" s="27">
        <f t="shared" si="7"/>
        <v>4.7619047619047672</v>
      </c>
      <c r="D28" s="26">
        <f t="shared" si="0"/>
        <v>0.2832442541830128</v>
      </c>
      <c r="E28" s="27">
        <v>6</v>
      </c>
      <c r="F28" s="27">
        <f t="shared" si="1"/>
        <v>0.26624959893203204</v>
      </c>
      <c r="G28" s="27">
        <v>0</v>
      </c>
      <c r="H28" s="27">
        <f t="shared" si="8"/>
        <v>0.26624959893203204</v>
      </c>
      <c r="I28" s="27">
        <v>24</v>
      </c>
      <c r="J28" s="28">
        <f t="shared" si="2"/>
        <v>31.961904761904762</v>
      </c>
      <c r="K28" s="26">
        <f t="shared" si="9"/>
        <v>0.20234969518834434</v>
      </c>
      <c r="L28" s="29">
        <f t="shared" si="3"/>
        <v>8.8701236246945467E-3</v>
      </c>
      <c r="M28" s="26">
        <f t="shared" si="4"/>
        <v>0.25146356969827804</v>
      </c>
      <c r="N28" s="27">
        <v>73</v>
      </c>
      <c r="O28" s="27">
        <v>140</v>
      </c>
      <c r="P28" s="26">
        <f t="shared" si="5"/>
        <v>0.13112028991410213</v>
      </c>
      <c r="Q28" s="29">
        <f t="shared" si="6"/>
        <v>1.7961683549877004E-3</v>
      </c>
      <c r="R28" s="24"/>
    </row>
    <row r="29" spans="1:18" x14ac:dyDescent="0.25">
      <c r="A29" s="25">
        <v>1994</v>
      </c>
      <c r="B29" s="76">
        <v>0.31434101434795358</v>
      </c>
      <c r="C29" s="27">
        <f t="shared" si="7"/>
        <v>4.7619047619047672</v>
      </c>
      <c r="D29" s="26">
        <f t="shared" si="0"/>
        <v>0.29937239461709864</v>
      </c>
      <c r="E29" s="27">
        <v>6</v>
      </c>
      <c r="F29" s="27">
        <f t="shared" si="1"/>
        <v>0.28141005094007271</v>
      </c>
      <c r="G29" s="27">
        <v>0</v>
      </c>
      <c r="H29" s="27">
        <f t="shared" si="8"/>
        <v>0.28141005094007271</v>
      </c>
      <c r="I29" s="27">
        <v>24</v>
      </c>
      <c r="J29" s="28">
        <f t="shared" si="2"/>
        <v>31.961904761904776</v>
      </c>
      <c r="K29" s="26">
        <f t="shared" si="9"/>
        <v>0.21387163871445525</v>
      </c>
      <c r="L29" s="29">
        <f t="shared" si="3"/>
        <v>9.3751951217295459E-3</v>
      </c>
      <c r="M29" s="26">
        <f t="shared" si="4"/>
        <v>0.26578209410347176</v>
      </c>
      <c r="N29" s="27">
        <v>73</v>
      </c>
      <c r="O29" s="27">
        <v>140</v>
      </c>
      <c r="P29" s="26">
        <f t="shared" si="5"/>
        <v>0.13858637763966741</v>
      </c>
      <c r="Q29" s="29">
        <f t="shared" si="6"/>
        <v>1.8984435293105126E-3</v>
      </c>
      <c r="R29" s="24"/>
    </row>
    <row r="30" spans="1:18" x14ac:dyDescent="0.25">
      <c r="A30" s="25">
        <v>1995</v>
      </c>
      <c r="B30" s="76">
        <v>0.32713141166055482</v>
      </c>
      <c r="C30" s="27">
        <f t="shared" si="7"/>
        <v>4.7619047619047672</v>
      </c>
      <c r="D30" s="26">
        <f t="shared" si="0"/>
        <v>0.31155372539100457</v>
      </c>
      <c r="E30" s="27">
        <v>6</v>
      </c>
      <c r="F30" s="27">
        <f t="shared" si="1"/>
        <v>0.29286050186754431</v>
      </c>
      <c r="G30" s="27">
        <v>0</v>
      </c>
      <c r="H30" s="27">
        <f t="shared" si="8"/>
        <v>0.29286050186754431</v>
      </c>
      <c r="I30" s="27">
        <v>24</v>
      </c>
      <c r="J30" s="28">
        <f t="shared" si="2"/>
        <v>31.961904761904776</v>
      </c>
      <c r="K30" s="26">
        <f t="shared" si="9"/>
        <v>0.22257398141933366</v>
      </c>
      <c r="L30" s="29">
        <f t="shared" si="3"/>
        <v>9.756667678655722E-3</v>
      </c>
      <c r="M30" s="26">
        <f t="shared" si="4"/>
        <v>0.27659665035605036</v>
      </c>
      <c r="N30" s="27">
        <v>73</v>
      </c>
      <c r="O30" s="27">
        <v>140</v>
      </c>
      <c r="P30" s="26">
        <f t="shared" si="5"/>
        <v>0.14422539625708339</v>
      </c>
      <c r="Q30" s="29">
        <f t="shared" si="6"/>
        <v>1.9756903596860739E-3</v>
      </c>
      <c r="R30" s="24"/>
    </row>
    <row r="31" spans="1:18" x14ac:dyDescent="0.25">
      <c r="A31" s="19">
        <v>1996</v>
      </c>
      <c r="B31" s="70">
        <v>0.33980308998941755</v>
      </c>
      <c r="C31" s="21">
        <f t="shared" si="7"/>
        <v>4.7619047619047672</v>
      </c>
      <c r="D31" s="20">
        <f t="shared" si="0"/>
        <v>0.32362199046611195</v>
      </c>
      <c r="E31" s="21">
        <v>6</v>
      </c>
      <c r="F31" s="21">
        <f t="shared" si="1"/>
        <v>0.30420467103814525</v>
      </c>
      <c r="G31" s="21">
        <v>0</v>
      </c>
      <c r="H31" s="21">
        <f t="shared" si="8"/>
        <v>0.30420467103814525</v>
      </c>
      <c r="I31" s="21">
        <v>24</v>
      </c>
      <c r="J31" s="22">
        <f t="shared" si="2"/>
        <v>31.961904761904762</v>
      </c>
      <c r="K31" s="20">
        <f t="shared" si="9"/>
        <v>0.23119554998899039</v>
      </c>
      <c r="L31" s="23">
        <f t="shared" si="3"/>
        <v>1.0134599451572182E-2</v>
      </c>
      <c r="M31" s="20">
        <f t="shared" si="4"/>
        <v>0.28731082715234557</v>
      </c>
      <c r="N31" s="21">
        <v>73</v>
      </c>
      <c r="O31" s="21">
        <v>140</v>
      </c>
      <c r="P31" s="20">
        <f t="shared" si="5"/>
        <v>0.14981207415800876</v>
      </c>
      <c r="Q31" s="23">
        <f t="shared" si="6"/>
        <v>2.0522201939453255E-3</v>
      </c>
      <c r="R31" s="24"/>
    </row>
    <row r="32" spans="1:18" x14ac:dyDescent="0.25">
      <c r="A32" s="19">
        <v>1997</v>
      </c>
      <c r="B32" s="70">
        <v>0.32913277379246791</v>
      </c>
      <c r="C32" s="21">
        <f t="shared" si="7"/>
        <v>4.7619047619047672</v>
      </c>
      <c r="D32" s="20">
        <f t="shared" si="0"/>
        <v>0.31345978456425516</v>
      </c>
      <c r="E32" s="21">
        <v>6</v>
      </c>
      <c r="F32" s="21">
        <f t="shared" si="1"/>
        <v>0.29465219749039984</v>
      </c>
      <c r="G32" s="21">
        <v>0</v>
      </c>
      <c r="H32" s="21">
        <f t="shared" si="8"/>
        <v>0.29465219749039984</v>
      </c>
      <c r="I32" s="21">
        <v>24</v>
      </c>
      <c r="J32" s="22">
        <f t="shared" si="2"/>
        <v>31.961904761904776</v>
      </c>
      <c r="K32" s="20">
        <f t="shared" si="9"/>
        <v>0.22393567009270388</v>
      </c>
      <c r="L32" s="23">
        <f t="shared" si="3"/>
        <v>9.8163581410500335E-3</v>
      </c>
      <c r="M32" s="20">
        <f t="shared" si="4"/>
        <v>0.27828884511969793</v>
      </c>
      <c r="N32" s="21">
        <v>73</v>
      </c>
      <c r="O32" s="21">
        <v>140</v>
      </c>
      <c r="P32" s="20">
        <f t="shared" si="5"/>
        <v>0.14510775495527106</v>
      </c>
      <c r="Q32" s="23">
        <f t="shared" si="6"/>
        <v>1.9877774651406994E-3</v>
      </c>
      <c r="R32" s="24"/>
    </row>
    <row r="33" spans="1:18" x14ac:dyDescent="0.25">
      <c r="A33" s="19">
        <v>1998</v>
      </c>
      <c r="B33" s="70">
        <v>0.38435403457643552</v>
      </c>
      <c r="C33" s="21">
        <f t="shared" si="7"/>
        <v>4.7619047619047672</v>
      </c>
      <c r="D33" s="20">
        <f t="shared" si="0"/>
        <v>0.36605146150136714</v>
      </c>
      <c r="E33" s="21">
        <v>6</v>
      </c>
      <c r="F33" s="21">
        <f t="shared" si="1"/>
        <v>0.3440883738112851</v>
      </c>
      <c r="G33" s="21">
        <v>0</v>
      </c>
      <c r="H33" s="21">
        <f t="shared" si="8"/>
        <v>0.3440883738112851</v>
      </c>
      <c r="I33" s="21">
        <v>24</v>
      </c>
      <c r="J33" s="22">
        <f t="shared" si="2"/>
        <v>31.961904761904762</v>
      </c>
      <c r="K33" s="20">
        <f t="shared" si="9"/>
        <v>0.26150716409657671</v>
      </c>
      <c r="L33" s="23">
        <f t="shared" si="3"/>
        <v>1.1463327741219801E-2</v>
      </c>
      <c r="M33" s="20">
        <f t="shared" si="4"/>
        <v>0.32497960979971074</v>
      </c>
      <c r="N33" s="21">
        <v>73</v>
      </c>
      <c r="O33" s="21">
        <v>140</v>
      </c>
      <c r="P33" s="20">
        <f t="shared" si="5"/>
        <v>0.16945365368127774</v>
      </c>
      <c r="Q33" s="23">
        <f t="shared" si="6"/>
        <v>2.3212829271407908E-3</v>
      </c>
      <c r="R33" s="24"/>
    </row>
    <row r="34" spans="1:18" x14ac:dyDescent="0.25">
      <c r="A34" s="19">
        <v>1999</v>
      </c>
      <c r="B34" s="70">
        <v>0.34169276458638276</v>
      </c>
      <c r="C34" s="21">
        <f t="shared" si="7"/>
        <v>4.7619047619047672</v>
      </c>
      <c r="D34" s="20">
        <f t="shared" si="0"/>
        <v>0.32542168055845977</v>
      </c>
      <c r="E34" s="21">
        <v>6</v>
      </c>
      <c r="F34" s="21">
        <f t="shared" si="1"/>
        <v>0.30589637972495221</v>
      </c>
      <c r="G34" s="21">
        <v>0</v>
      </c>
      <c r="H34" s="21">
        <f t="shared" si="8"/>
        <v>0.30589637972495221</v>
      </c>
      <c r="I34" s="21">
        <v>24</v>
      </c>
      <c r="J34" s="22">
        <f t="shared" si="2"/>
        <v>31.961904761904748</v>
      </c>
      <c r="K34" s="20">
        <f t="shared" si="9"/>
        <v>0.2324812485909637</v>
      </c>
      <c r="L34" s="23">
        <f t="shared" si="3"/>
        <v>1.0190958842343613E-2</v>
      </c>
      <c r="M34" s="20">
        <f t="shared" si="4"/>
        <v>0.28890858770102024</v>
      </c>
      <c r="N34" s="21">
        <v>73</v>
      </c>
      <c r="O34" s="21">
        <v>140</v>
      </c>
      <c r="P34" s="20">
        <f t="shared" si="5"/>
        <v>0.15064519215838915</v>
      </c>
      <c r="Q34" s="23">
        <f t="shared" si="6"/>
        <v>2.0636327692930018E-3</v>
      </c>
      <c r="R34" s="24"/>
    </row>
    <row r="35" spans="1:18" x14ac:dyDescent="0.25">
      <c r="A35" s="19">
        <v>2000</v>
      </c>
      <c r="B35" s="70">
        <v>0.38601739444486693</v>
      </c>
      <c r="C35" s="21">
        <f t="shared" si="7"/>
        <v>4.7619047619047672</v>
      </c>
      <c r="D35" s="20">
        <f t="shared" si="0"/>
        <v>0.36763561375701609</v>
      </c>
      <c r="E35" s="21">
        <v>6</v>
      </c>
      <c r="F35" s="21">
        <f t="shared" si="1"/>
        <v>0.34557747693159513</v>
      </c>
      <c r="G35" s="21">
        <v>0</v>
      </c>
      <c r="H35" s="21">
        <f t="shared" si="8"/>
        <v>0.34557747693159513</v>
      </c>
      <c r="I35" s="21">
        <v>24</v>
      </c>
      <c r="J35" s="22">
        <f t="shared" si="2"/>
        <v>31.961904761904776</v>
      </c>
      <c r="K35" s="20">
        <f t="shared" si="9"/>
        <v>0.26263888246801231</v>
      </c>
      <c r="L35" s="23">
        <f t="shared" si="3"/>
        <v>1.1512937313666293E-2</v>
      </c>
      <c r="M35" s="20">
        <f t="shared" si="4"/>
        <v>0.32638601637378256</v>
      </c>
      <c r="N35" s="21">
        <v>73</v>
      </c>
      <c r="O35" s="21">
        <v>140</v>
      </c>
      <c r="P35" s="20">
        <f t="shared" si="5"/>
        <v>0.17018699425204376</v>
      </c>
      <c r="Q35" s="23">
        <f t="shared" si="6"/>
        <v>2.331328688384161E-3</v>
      </c>
      <c r="R35" s="24"/>
    </row>
    <row r="36" spans="1:18" x14ac:dyDescent="0.25">
      <c r="A36" s="25">
        <v>2001</v>
      </c>
      <c r="B36" s="76">
        <v>0.43140558519055267</v>
      </c>
      <c r="C36" s="27">
        <f t="shared" si="7"/>
        <v>4.7619047619047672</v>
      </c>
      <c r="D36" s="26">
        <f t="shared" si="0"/>
        <v>0.41086246208624061</v>
      </c>
      <c r="E36" s="27">
        <v>6</v>
      </c>
      <c r="F36" s="27">
        <f t="shared" si="1"/>
        <v>0.38621071436106619</v>
      </c>
      <c r="G36" s="27">
        <v>0</v>
      </c>
      <c r="H36" s="27">
        <f t="shared" si="8"/>
        <v>0.38621071436106619</v>
      </c>
      <c r="I36" s="27">
        <v>24</v>
      </c>
      <c r="J36" s="28">
        <f t="shared" si="2"/>
        <v>31.961904761904762</v>
      </c>
      <c r="K36" s="26">
        <f t="shared" si="9"/>
        <v>0.29352014291441031</v>
      </c>
      <c r="L36" s="29">
        <f t="shared" si="3"/>
        <v>1.2866636401727576E-2</v>
      </c>
      <c r="M36" s="26">
        <f t="shared" si="4"/>
        <v>0.36476270867077587</v>
      </c>
      <c r="N36" s="27">
        <v>73</v>
      </c>
      <c r="O36" s="27">
        <v>140</v>
      </c>
      <c r="P36" s="26">
        <f t="shared" si="5"/>
        <v>0.19019769809261886</v>
      </c>
      <c r="Q36" s="29">
        <f t="shared" si="6"/>
        <v>2.6054479190769707E-3</v>
      </c>
      <c r="R36" s="24"/>
    </row>
    <row r="37" spans="1:18" x14ac:dyDescent="0.25">
      <c r="A37" s="25">
        <v>2002</v>
      </c>
      <c r="B37" s="76">
        <v>0.33810320189202375</v>
      </c>
      <c r="C37" s="27">
        <f t="shared" si="7"/>
        <v>4.7619047619047672</v>
      </c>
      <c r="D37" s="26">
        <f t="shared" si="0"/>
        <v>0.32200304942097496</v>
      </c>
      <c r="E37" s="27">
        <v>6</v>
      </c>
      <c r="F37" s="27">
        <f t="shared" si="1"/>
        <v>0.30268286645571646</v>
      </c>
      <c r="G37" s="27">
        <v>0</v>
      </c>
      <c r="H37" s="27">
        <f t="shared" si="8"/>
        <v>0.30268286645571646</v>
      </c>
      <c r="I37" s="27">
        <v>24</v>
      </c>
      <c r="J37" s="28">
        <f t="shared" si="2"/>
        <v>31.961904761904776</v>
      </c>
      <c r="K37" s="26">
        <f t="shared" si="9"/>
        <v>0.2300389785063445</v>
      </c>
      <c r="L37" s="29">
        <f t="shared" si="3"/>
        <v>1.0083900427675376E-2</v>
      </c>
      <c r="M37" s="26">
        <f t="shared" si="4"/>
        <v>0.28587353517438308</v>
      </c>
      <c r="N37" s="27">
        <v>73</v>
      </c>
      <c r="O37" s="27">
        <v>140</v>
      </c>
      <c r="P37" s="26">
        <f t="shared" si="5"/>
        <v>0.14906262905521403</v>
      </c>
      <c r="Q37" s="29">
        <f t="shared" si="6"/>
        <v>2.0419538226741649E-3</v>
      </c>
      <c r="R37" s="24"/>
    </row>
    <row r="38" spans="1:18" x14ac:dyDescent="0.25">
      <c r="A38" s="25">
        <v>2003</v>
      </c>
      <c r="B38" s="76">
        <v>0.4215456424587723</v>
      </c>
      <c r="C38" s="27">
        <f t="shared" si="7"/>
        <v>4.7619047619047672</v>
      </c>
      <c r="D38" s="26">
        <f t="shared" si="0"/>
        <v>0.40147204043692597</v>
      </c>
      <c r="E38" s="27">
        <v>6</v>
      </c>
      <c r="F38" s="27">
        <f t="shared" si="1"/>
        <v>0.37738371801071041</v>
      </c>
      <c r="G38" s="27">
        <v>0</v>
      </c>
      <c r="H38" s="27">
        <f t="shared" si="8"/>
        <v>0.37738371801071041</v>
      </c>
      <c r="I38" s="27">
        <v>24</v>
      </c>
      <c r="J38" s="28">
        <f t="shared" si="2"/>
        <v>31.961904761904776</v>
      </c>
      <c r="K38" s="26">
        <f t="shared" si="9"/>
        <v>0.28681162568813989</v>
      </c>
      <c r="L38" s="29">
        <f t="shared" si="3"/>
        <v>1.2572564413726681E-2</v>
      </c>
      <c r="M38" s="26">
        <f t="shared" ref="M38:M43" si="10">+L38*28.3495</f>
        <v>0.35642591484694452</v>
      </c>
      <c r="N38" s="27">
        <v>73</v>
      </c>
      <c r="O38" s="27">
        <v>140</v>
      </c>
      <c r="P38" s="26">
        <f t="shared" si="5"/>
        <v>0.18585065559876393</v>
      </c>
      <c r="Q38" s="29">
        <f t="shared" si="6"/>
        <v>2.5458993917638895E-3</v>
      </c>
      <c r="R38" s="24"/>
    </row>
    <row r="39" spans="1:18" x14ac:dyDescent="0.25">
      <c r="A39" s="25">
        <v>2004</v>
      </c>
      <c r="B39" s="76">
        <v>0.3657725715485402</v>
      </c>
      <c r="C39" s="27">
        <f t="shared" si="7"/>
        <v>4.7619047619047672</v>
      </c>
      <c r="D39" s="26">
        <f t="shared" si="0"/>
        <v>0.34835483004622875</v>
      </c>
      <c r="E39" s="27">
        <v>6</v>
      </c>
      <c r="F39" s="27">
        <f t="shared" si="1"/>
        <v>0.32745354024345502</v>
      </c>
      <c r="G39" s="27">
        <v>0</v>
      </c>
      <c r="H39" s="27">
        <f t="shared" si="8"/>
        <v>0.32745354024345502</v>
      </c>
      <c r="I39" s="27">
        <v>24</v>
      </c>
      <c r="J39" s="28">
        <f t="shared" si="2"/>
        <v>31.961904761904776</v>
      </c>
      <c r="K39" s="26">
        <f t="shared" si="9"/>
        <v>0.24886469058502581</v>
      </c>
      <c r="L39" s="29">
        <f t="shared" si="3"/>
        <v>1.0909137121535378E-2</v>
      </c>
      <c r="M39" s="26">
        <f t="shared" si="10"/>
        <v>0.30926858282696718</v>
      </c>
      <c r="N39" s="27">
        <v>73</v>
      </c>
      <c r="O39" s="27">
        <v>140</v>
      </c>
      <c r="P39" s="26">
        <f t="shared" si="5"/>
        <v>0.1612614753312043</v>
      </c>
      <c r="Q39" s="29">
        <f t="shared" si="6"/>
        <v>2.2090613059069083E-3</v>
      </c>
      <c r="R39" s="24"/>
    </row>
    <row r="40" spans="1:18" x14ac:dyDescent="0.25">
      <c r="A40" s="25">
        <v>2005</v>
      </c>
      <c r="B40" s="76">
        <v>0.43094859302664168</v>
      </c>
      <c r="C40" s="27">
        <f t="shared" si="7"/>
        <v>4.7619047619047672</v>
      </c>
      <c r="D40" s="26">
        <f t="shared" si="0"/>
        <v>0.41042723145394444</v>
      </c>
      <c r="E40" s="27">
        <v>6</v>
      </c>
      <c r="F40" s="27">
        <f t="shared" si="1"/>
        <v>0.38580159756670779</v>
      </c>
      <c r="G40" s="27">
        <v>0</v>
      </c>
      <c r="H40" s="27">
        <f t="shared" si="8"/>
        <v>0.38580159756670779</v>
      </c>
      <c r="I40" s="27">
        <v>24</v>
      </c>
      <c r="J40" s="28">
        <f t="shared" si="2"/>
        <v>31.961904761904776</v>
      </c>
      <c r="K40" s="26">
        <f t="shared" si="9"/>
        <v>0.29320921415069789</v>
      </c>
      <c r="L40" s="29">
        <f t="shared" si="3"/>
        <v>1.2853006647701826E-2</v>
      </c>
      <c r="M40" s="26">
        <f t="shared" si="10"/>
        <v>0.36437631195902292</v>
      </c>
      <c r="N40" s="27">
        <v>73</v>
      </c>
      <c r="O40" s="27">
        <v>140</v>
      </c>
      <c r="P40" s="26">
        <f t="shared" si="5"/>
        <v>0.18999621980720482</v>
      </c>
      <c r="Q40" s="29">
        <f t="shared" si="6"/>
        <v>2.6026879425644495E-3</v>
      </c>
      <c r="R40" s="24"/>
    </row>
    <row r="41" spans="1:18" x14ac:dyDescent="0.25">
      <c r="A41" s="19">
        <v>2006</v>
      </c>
      <c r="B41" s="70">
        <v>0.41227390978861489</v>
      </c>
      <c r="C41" s="21">
        <f t="shared" si="7"/>
        <v>4.7619047619047672</v>
      </c>
      <c r="D41" s="20">
        <f t="shared" si="0"/>
        <v>0.39264181884629989</v>
      </c>
      <c r="E41" s="21">
        <v>6</v>
      </c>
      <c r="F41" s="21">
        <f t="shared" si="1"/>
        <v>0.36908330971552189</v>
      </c>
      <c r="G41" s="21">
        <v>0</v>
      </c>
      <c r="H41" s="21">
        <f t="shared" si="8"/>
        <v>0.36908330971552189</v>
      </c>
      <c r="I41" s="21">
        <v>24</v>
      </c>
      <c r="J41" s="22">
        <f t="shared" si="2"/>
        <v>31.961904761904776</v>
      </c>
      <c r="K41" s="20">
        <f t="shared" si="9"/>
        <v>0.28050331538379664</v>
      </c>
      <c r="L41" s="23">
        <f t="shared" si="3"/>
        <v>1.2296035742851359E-2</v>
      </c>
      <c r="M41" s="20">
        <f t="shared" si="10"/>
        <v>0.34858646529196458</v>
      </c>
      <c r="N41" s="21">
        <v>73</v>
      </c>
      <c r="O41" s="21">
        <v>140</v>
      </c>
      <c r="P41" s="20">
        <f t="shared" si="5"/>
        <v>0.1817629426165244</v>
      </c>
      <c r="Q41" s="23">
        <f t="shared" si="6"/>
        <v>2.4899033235140327E-3</v>
      </c>
      <c r="R41" s="24"/>
    </row>
    <row r="42" spans="1:18" x14ac:dyDescent="0.25">
      <c r="A42" s="19">
        <v>2007</v>
      </c>
      <c r="B42" s="70">
        <v>0.43394687358061651</v>
      </c>
      <c r="C42" s="21">
        <f t="shared" si="7"/>
        <v>4.7619047619047672</v>
      </c>
      <c r="D42" s="20">
        <f t="shared" si="0"/>
        <v>0.41328273674344429</v>
      </c>
      <c r="E42" s="21">
        <v>6</v>
      </c>
      <c r="F42" s="21">
        <f t="shared" si="1"/>
        <v>0.38848577253883765</v>
      </c>
      <c r="G42" s="21">
        <v>0</v>
      </c>
      <c r="H42" s="21">
        <f t="shared" si="8"/>
        <v>0.38848577253883765</v>
      </c>
      <c r="I42" s="21">
        <v>24</v>
      </c>
      <c r="J42" s="22">
        <f t="shared" si="2"/>
        <v>31.961904761904776</v>
      </c>
      <c r="K42" s="20">
        <f t="shared" si="9"/>
        <v>0.29524918712951659</v>
      </c>
      <c r="L42" s="23">
        <f t="shared" si="3"/>
        <v>1.2942430120745932E-2</v>
      </c>
      <c r="M42" s="20">
        <f t="shared" si="10"/>
        <v>0.3669114227080868</v>
      </c>
      <c r="N42" s="21">
        <v>73</v>
      </c>
      <c r="O42" s="21">
        <v>140</v>
      </c>
      <c r="P42" s="20">
        <f t="shared" si="5"/>
        <v>0.19131809898350241</v>
      </c>
      <c r="Q42" s="23">
        <f t="shared" si="6"/>
        <v>2.6207958764863344E-3</v>
      </c>
      <c r="R42" s="24"/>
    </row>
    <row r="43" spans="1:18" x14ac:dyDescent="0.25">
      <c r="A43" s="19">
        <v>2008</v>
      </c>
      <c r="B43" s="70">
        <v>0.3591077413196615</v>
      </c>
      <c r="C43" s="21">
        <f t="shared" si="7"/>
        <v>4.7619047619047672</v>
      </c>
      <c r="D43" s="20">
        <f t="shared" si="0"/>
        <v>0.34200737268539189</v>
      </c>
      <c r="E43" s="21">
        <v>6</v>
      </c>
      <c r="F43" s="21">
        <f t="shared" si="1"/>
        <v>0.32148693032426839</v>
      </c>
      <c r="G43" s="21">
        <v>0</v>
      </c>
      <c r="H43" s="21">
        <f t="shared" si="8"/>
        <v>0.32148693032426839</v>
      </c>
      <c r="I43" s="21">
        <v>24</v>
      </c>
      <c r="J43" s="22">
        <f t="shared" si="2"/>
        <v>31.961904761904762</v>
      </c>
      <c r="K43" s="20">
        <f t="shared" si="9"/>
        <v>0.244330067046444</v>
      </c>
      <c r="L43" s="23">
        <f t="shared" si="3"/>
        <v>1.0710359103405764E-2</v>
      </c>
      <c r="M43" s="20">
        <f t="shared" si="10"/>
        <v>0.30363332540200172</v>
      </c>
      <c r="N43" s="21">
        <v>73</v>
      </c>
      <c r="O43" s="21">
        <v>140</v>
      </c>
      <c r="P43" s="20">
        <f t="shared" si="5"/>
        <v>0.15832309110247234</v>
      </c>
      <c r="Q43" s="23">
        <f t="shared" si="6"/>
        <v>2.1688094671571552E-3</v>
      </c>
      <c r="R43" s="24"/>
    </row>
    <row r="44" spans="1:18" x14ac:dyDescent="0.25">
      <c r="A44" s="19">
        <v>2009</v>
      </c>
      <c r="B44" s="70">
        <v>0.33405849147595934</v>
      </c>
      <c r="C44" s="21">
        <f t="shared" si="7"/>
        <v>4.7619047619047672</v>
      </c>
      <c r="D44" s="20">
        <f t="shared" si="0"/>
        <v>0.31815094426281842</v>
      </c>
      <c r="E44" s="21">
        <v>6</v>
      </c>
      <c r="F44" s="21">
        <f t="shared" si="1"/>
        <v>0.29906188760704933</v>
      </c>
      <c r="G44" s="21">
        <v>0</v>
      </c>
      <c r="H44" s="21">
        <f t="shared" si="8"/>
        <v>0.29906188760704933</v>
      </c>
      <c r="I44" s="21">
        <v>24</v>
      </c>
      <c r="J44" s="22">
        <f t="shared" si="2"/>
        <v>31.961904761904762</v>
      </c>
      <c r="K44" s="20">
        <f t="shared" si="9"/>
        <v>0.22728703458135749</v>
      </c>
      <c r="L44" s="23">
        <f t="shared" si="3"/>
        <v>9.9632672693197796E-3</v>
      </c>
      <c r="M44" s="20">
        <f t="shared" ref="M44:M49" si="11">+L44*28.3495</f>
        <v>0.28245364545158108</v>
      </c>
      <c r="N44" s="21">
        <v>73</v>
      </c>
      <c r="O44" s="21">
        <v>140</v>
      </c>
      <c r="P44" s="20">
        <f t="shared" si="5"/>
        <v>0.14727940084261013</v>
      </c>
      <c r="Q44" s="23">
        <f t="shared" si="6"/>
        <v>2.0175260389398647E-3</v>
      </c>
      <c r="R44" s="24"/>
    </row>
    <row r="45" spans="1:18" x14ac:dyDescent="0.25">
      <c r="A45" s="19">
        <v>2010</v>
      </c>
      <c r="B45" s="70">
        <v>0.38438557239572835</v>
      </c>
      <c r="C45" s="21">
        <f t="shared" si="7"/>
        <v>4.7619047619047672</v>
      </c>
      <c r="D45" s="20">
        <f t="shared" si="0"/>
        <v>0.36608149751974128</v>
      </c>
      <c r="E45" s="21">
        <v>6</v>
      </c>
      <c r="F45" s="21">
        <f t="shared" si="1"/>
        <v>0.34411660766855678</v>
      </c>
      <c r="G45" s="21">
        <v>0</v>
      </c>
      <c r="H45" s="21">
        <f t="shared" si="8"/>
        <v>0.34411660766855678</v>
      </c>
      <c r="I45" s="21">
        <v>24</v>
      </c>
      <c r="J45" s="22">
        <f t="shared" si="2"/>
        <v>31.961904761904776</v>
      </c>
      <c r="K45" s="20">
        <f t="shared" si="9"/>
        <v>0.26152862182810316</v>
      </c>
      <c r="L45" s="23">
        <f t="shared" si="3"/>
        <v>1.1464268354108631E-2</v>
      </c>
      <c r="M45" s="20">
        <f t="shared" si="11"/>
        <v>0.32500627570480262</v>
      </c>
      <c r="N45" s="21">
        <v>73</v>
      </c>
      <c r="O45" s="21">
        <v>140</v>
      </c>
      <c r="P45" s="20">
        <f t="shared" si="5"/>
        <v>0.16946755804607566</v>
      </c>
      <c r="Q45" s="23">
        <f t="shared" si="6"/>
        <v>2.3214733978914473E-3</v>
      </c>
      <c r="R45" s="24"/>
    </row>
    <row r="46" spans="1:18" x14ac:dyDescent="0.25">
      <c r="A46" s="31">
        <v>2011</v>
      </c>
      <c r="B46" s="80">
        <v>0.37480828721267706</v>
      </c>
      <c r="C46" s="27">
        <f t="shared" si="7"/>
        <v>4.7619047619047672</v>
      </c>
      <c r="D46" s="33">
        <f t="shared" si="0"/>
        <v>0.35696027353588289</v>
      </c>
      <c r="E46" s="32">
        <v>6</v>
      </c>
      <c r="F46" s="32">
        <f t="shared" si="1"/>
        <v>0.33554265712372994</v>
      </c>
      <c r="G46" s="32">
        <v>0</v>
      </c>
      <c r="H46" s="27">
        <f t="shared" si="8"/>
        <v>0.33554265712372994</v>
      </c>
      <c r="I46" s="32">
        <v>24</v>
      </c>
      <c r="J46" s="34">
        <f t="shared" si="2"/>
        <v>31.961904761904776</v>
      </c>
      <c r="K46" s="26">
        <f t="shared" si="9"/>
        <v>0.25501241941403474</v>
      </c>
      <c r="L46" s="35">
        <f t="shared" si="3"/>
        <v>1.1178626604450837E-2</v>
      </c>
      <c r="M46" s="33">
        <f t="shared" si="11"/>
        <v>0.31690847492287899</v>
      </c>
      <c r="N46" s="27">
        <v>73</v>
      </c>
      <c r="O46" s="27">
        <v>140</v>
      </c>
      <c r="P46" s="33">
        <f t="shared" si="5"/>
        <v>0.16524513335264404</v>
      </c>
      <c r="Q46" s="35">
        <f t="shared" si="6"/>
        <v>2.2636319637348501E-3</v>
      </c>
      <c r="R46" s="24"/>
    </row>
    <row r="47" spans="1:18" x14ac:dyDescent="0.25">
      <c r="A47" s="25">
        <v>2012</v>
      </c>
      <c r="B47" s="76">
        <v>0.40371028378034352</v>
      </c>
      <c r="C47" s="27">
        <f t="shared" si="7"/>
        <v>4.7619047619047672</v>
      </c>
      <c r="D47" s="26">
        <f t="shared" ref="D47:D56" si="12">+B47-B47*(C47/100)</f>
        <v>0.3844859845527081</v>
      </c>
      <c r="E47" s="27">
        <v>6</v>
      </c>
      <c r="F47" s="27">
        <f t="shared" ref="F47:F56" si="13">+(D47-D47*(E47)/100)</f>
        <v>0.36141682547954562</v>
      </c>
      <c r="G47" s="27">
        <v>0</v>
      </c>
      <c r="H47" s="27">
        <f t="shared" si="8"/>
        <v>0.36141682547954562</v>
      </c>
      <c r="I47" s="27">
        <v>24</v>
      </c>
      <c r="J47" s="28">
        <f t="shared" ref="J47:J56" si="14">100-(K47/B47*100)</f>
        <v>31.961904761904776</v>
      </c>
      <c r="K47" s="26">
        <f t="shared" si="9"/>
        <v>0.27467678736445467</v>
      </c>
      <c r="L47" s="29">
        <f t="shared" ref="L47:L56" si="15">+(K47/365)*16</f>
        <v>1.2040626295428149E-2</v>
      </c>
      <c r="M47" s="26">
        <f t="shared" si="11"/>
        <v>0.34134573516224032</v>
      </c>
      <c r="N47" s="27">
        <v>73</v>
      </c>
      <c r="O47" s="27">
        <v>140</v>
      </c>
      <c r="P47" s="26">
        <f t="shared" ref="P47:P56" si="16">+Q47*N47</f>
        <v>0.17798741904888246</v>
      </c>
      <c r="Q47" s="29">
        <f t="shared" ref="Q47:Q56" si="17">+M47/O47</f>
        <v>2.4381838225874309E-3</v>
      </c>
      <c r="R47" s="24"/>
    </row>
    <row r="48" spans="1:18" x14ac:dyDescent="0.25">
      <c r="A48" s="25">
        <v>2013</v>
      </c>
      <c r="B48" s="76">
        <v>0.38126054108095014</v>
      </c>
      <c r="C48" s="27">
        <f t="shared" si="7"/>
        <v>4.7619047619047672</v>
      </c>
      <c r="D48" s="26">
        <f t="shared" si="12"/>
        <v>0.3631052772199525</v>
      </c>
      <c r="E48" s="27">
        <v>6</v>
      </c>
      <c r="F48" s="27">
        <f t="shared" si="13"/>
        <v>0.34131896058675537</v>
      </c>
      <c r="G48" s="27">
        <v>0</v>
      </c>
      <c r="H48" s="27">
        <f t="shared" si="8"/>
        <v>0.34131896058675537</v>
      </c>
      <c r="I48" s="27">
        <v>24</v>
      </c>
      <c r="J48" s="28">
        <f t="shared" si="14"/>
        <v>31.961904761904776</v>
      </c>
      <c r="K48" s="26">
        <f t="shared" si="9"/>
        <v>0.25940241004593406</v>
      </c>
      <c r="L48" s="29">
        <f t="shared" si="15"/>
        <v>1.1371064549958754E-2</v>
      </c>
      <c r="M48" s="26">
        <f t="shared" si="11"/>
        <v>0.32236399445905567</v>
      </c>
      <c r="N48" s="27">
        <v>73</v>
      </c>
      <c r="O48" s="27">
        <v>140</v>
      </c>
      <c r="P48" s="26">
        <f t="shared" si="16"/>
        <v>0.1680897971107933</v>
      </c>
      <c r="Q48" s="29">
        <f t="shared" si="17"/>
        <v>2.3025999604218261E-3</v>
      </c>
      <c r="R48" s="24"/>
    </row>
    <row r="49" spans="1:18" x14ac:dyDescent="0.25">
      <c r="A49" s="25">
        <v>2014</v>
      </c>
      <c r="B49" s="76">
        <v>0.5351870305837173</v>
      </c>
      <c r="C49" s="27">
        <f t="shared" si="7"/>
        <v>4.7619047619047672</v>
      </c>
      <c r="D49" s="26">
        <f t="shared" si="12"/>
        <v>0.50970193388925455</v>
      </c>
      <c r="E49" s="27">
        <v>6</v>
      </c>
      <c r="F49" s="27">
        <f t="shared" si="13"/>
        <v>0.4791198178558993</v>
      </c>
      <c r="G49" s="27">
        <v>0</v>
      </c>
      <c r="H49" s="27">
        <f t="shared" si="8"/>
        <v>0.4791198178558993</v>
      </c>
      <c r="I49" s="27">
        <v>24</v>
      </c>
      <c r="J49" s="28">
        <f t="shared" si="14"/>
        <v>31.961904761904762</v>
      </c>
      <c r="K49" s="26">
        <f t="shared" si="9"/>
        <v>0.36413106157048347</v>
      </c>
      <c r="L49" s="29">
        <f t="shared" si="15"/>
        <v>1.5961909548295166E-2</v>
      </c>
      <c r="M49" s="26">
        <f t="shared" si="11"/>
        <v>0.45251215473939377</v>
      </c>
      <c r="N49" s="27">
        <v>73</v>
      </c>
      <c r="O49" s="27">
        <v>140</v>
      </c>
      <c r="P49" s="26">
        <f t="shared" si="16"/>
        <v>0.23595276639982676</v>
      </c>
      <c r="Q49" s="29">
        <f t="shared" si="17"/>
        <v>3.2322296767099555E-3</v>
      </c>
      <c r="R49" s="24"/>
    </row>
    <row r="50" spans="1:18" x14ac:dyDescent="0.25">
      <c r="A50" s="31">
        <v>2015</v>
      </c>
      <c r="B50" s="80">
        <v>0.58556511633301467</v>
      </c>
      <c r="C50" s="27">
        <f t="shared" si="7"/>
        <v>4.7619047619047672</v>
      </c>
      <c r="D50" s="33">
        <f t="shared" si="12"/>
        <v>0.55768106317429966</v>
      </c>
      <c r="E50" s="32">
        <v>6</v>
      </c>
      <c r="F50" s="32">
        <f t="shared" si="13"/>
        <v>0.52422019938384168</v>
      </c>
      <c r="G50" s="32">
        <v>0</v>
      </c>
      <c r="H50" s="32">
        <f t="shared" si="8"/>
        <v>0.52422019938384168</v>
      </c>
      <c r="I50" s="32">
        <v>24</v>
      </c>
      <c r="J50" s="34">
        <f t="shared" si="14"/>
        <v>31.961904761904762</v>
      </c>
      <c r="K50" s="33">
        <f t="shared" si="9"/>
        <v>0.39840735153171969</v>
      </c>
      <c r="L50" s="35">
        <f t="shared" si="15"/>
        <v>1.7464431847965794E-2</v>
      </c>
      <c r="M50" s="33">
        <f>+L50*28.3495</f>
        <v>0.49510791067390625</v>
      </c>
      <c r="N50" s="32">
        <v>73</v>
      </c>
      <c r="O50" s="32">
        <v>140</v>
      </c>
      <c r="P50" s="33">
        <f t="shared" si="16"/>
        <v>0.25816341056567965</v>
      </c>
      <c r="Q50" s="35">
        <f t="shared" si="17"/>
        <v>3.5364850762421873E-3</v>
      </c>
      <c r="R50" s="24"/>
    </row>
    <row r="51" spans="1:18" x14ac:dyDescent="0.25">
      <c r="A51" s="36">
        <v>2016</v>
      </c>
      <c r="B51" s="83">
        <v>0.44776580040816716</v>
      </c>
      <c r="C51" s="21">
        <f t="shared" si="7"/>
        <v>4.7619047619047672</v>
      </c>
      <c r="D51" s="37">
        <f t="shared" si="12"/>
        <v>0.42644361943634967</v>
      </c>
      <c r="E51" s="38">
        <v>6</v>
      </c>
      <c r="F51" s="38">
        <f t="shared" si="13"/>
        <v>0.40085700227016868</v>
      </c>
      <c r="G51" s="38">
        <v>0</v>
      </c>
      <c r="H51" s="38">
        <f t="shared" si="8"/>
        <v>0.40085700227016868</v>
      </c>
      <c r="I51" s="38">
        <v>24</v>
      </c>
      <c r="J51" s="39">
        <f t="shared" si="14"/>
        <v>31.961904761904762</v>
      </c>
      <c r="K51" s="37">
        <f t="shared" si="9"/>
        <v>0.30465132172532822</v>
      </c>
      <c r="L51" s="40">
        <f t="shared" si="15"/>
        <v>1.3354578486589729E-2</v>
      </c>
      <c r="M51" s="37">
        <f>+L51*28.3495</f>
        <v>0.37859562280557552</v>
      </c>
      <c r="N51" s="38">
        <v>73</v>
      </c>
      <c r="O51" s="38">
        <v>140</v>
      </c>
      <c r="P51" s="37">
        <f t="shared" si="16"/>
        <v>0.19741057474862153</v>
      </c>
      <c r="Q51" s="40">
        <f t="shared" si="17"/>
        <v>2.7042544486112537E-3</v>
      </c>
      <c r="R51" s="24"/>
    </row>
    <row r="52" spans="1:18" x14ac:dyDescent="0.25">
      <c r="A52" s="41">
        <v>2017</v>
      </c>
      <c r="B52" s="86">
        <v>0.41427746742767957</v>
      </c>
      <c r="C52" s="21">
        <f t="shared" si="7"/>
        <v>4.7619047619047672</v>
      </c>
      <c r="D52" s="42">
        <f t="shared" si="12"/>
        <v>0.39454996897874245</v>
      </c>
      <c r="E52" s="43">
        <v>6</v>
      </c>
      <c r="F52" s="43">
        <f t="shared" si="13"/>
        <v>0.37087697084001792</v>
      </c>
      <c r="G52" s="43">
        <v>0</v>
      </c>
      <c r="H52" s="43">
        <f>F52-(F52*G52/100)</f>
        <v>0.37087697084001792</v>
      </c>
      <c r="I52" s="43">
        <v>24</v>
      </c>
      <c r="J52" s="45">
        <f t="shared" si="14"/>
        <v>31.961904761904762</v>
      </c>
      <c r="K52" s="42">
        <f>+H52-H52*I52/100</f>
        <v>0.28186649783841361</v>
      </c>
      <c r="L52" s="47">
        <f t="shared" si="15"/>
        <v>1.2355791686067446E-2</v>
      </c>
      <c r="M52" s="42">
        <f>+L52*28.3495</f>
        <v>0.35028051640416902</v>
      </c>
      <c r="N52" s="43">
        <v>73</v>
      </c>
      <c r="O52" s="43">
        <v>140</v>
      </c>
      <c r="P52" s="42">
        <f t="shared" si="16"/>
        <v>0.18264626926788813</v>
      </c>
      <c r="Q52" s="47">
        <f t="shared" si="17"/>
        <v>2.5020036886012073E-3</v>
      </c>
      <c r="R52" s="24"/>
    </row>
    <row r="53" spans="1:18" x14ac:dyDescent="0.25">
      <c r="A53" s="41">
        <v>2018</v>
      </c>
      <c r="B53" s="86">
        <v>0.40765583035983877</v>
      </c>
      <c r="C53" s="21">
        <f t="shared" si="7"/>
        <v>4.7619047619047672</v>
      </c>
      <c r="D53" s="42">
        <f t="shared" si="12"/>
        <v>0.3882436479617512</v>
      </c>
      <c r="E53" s="43">
        <v>6</v>
      </c>
      <c r="F53" s="43">
        <f t="shared" si="13"/>
        <v>0.36494902908404614</v>
      </c>
      <c r="G53" s="43">
        <v>0</v>
      </c>
      <c r="H53" s="43">
        <f>F53-(F53*G53/100)</f>
        <v>0.36494902908404614</v>
      </c>
      <c r="I53" s="43">
        <v>24</v>
      </c>
      <c r="J53" s="45">
        <f t="shared" si="14"/>
        <v>31.961904761904762</v>
      </c>
      <c r="K53" s="42">
        <f>+H53-H53*I53/100</f>
        <v>0.27736126210387507</v>
      </c>
      <c r="L53" s="47">
        <f t="shared" si="15"/>
        <v>1.2158301900443839E-2</v>
      </c>
      <c r="M53" s="42">
        <f>+L53*28.3495</f>
        <v>0.34468177972663261</v>
      </c>
      <c r="N53" s="43">
        <v>73</v>
      </c>
      <c r="O53" s="43">
        <v>140</v>
      </c>
      <c r="P53" s="42">
        <f t="shared" si="16"/>
        <v>0.17972692800031556</v>
      </c>
      <c r="Q53" s="47">
        <f t="shared" si="17"/>
        <v>2.4620127123330901E-3</v>
      </c>
      <c r="R53" s="24"/>
    </row>
    <row r="54" spans="1:18" ht="13.2" customHeight="1" x14ac:dyDescent="0.25">
      <c r="A54" s="41">
        <v>2019</v>
      </c>
      <c r="B54" s="86">
        <v>0.47497594897949746</v>
      </c>
      <c r="C54" s="21">
        <f t="shared" si="7"/>
        <v>4.7619047619047672</v>
      </c>
      <c r="D54" s="42">
        <f t="shared" si="12"/>
        <v>0.45235804664714041</v>
      </c>
      <c r="E54" s="43">
        <v>6</v>
      </c>
      <c r="F54" s="43">
        <f t="shared" si="13"/>
        <v>0.42521656384831197</v>
      </c>
      <c r="G54" s="43">
        <v>0</v>
      </c>
      <c r="H54" s="43">
        <f>F54-(F54*G54/100)</f>
        <v>0.42521656384831197</v>
      </c>
      <c r="I54" s="43">
        <v>24</v>
      </c>
      <c r="J54" s="45">
        <f t="shared" si="14"/>
        <v>31.961904761904776</v>
      </c>
      <c r="K54" s="42">
        <f>+H54-H54*I54/100</f>
        <v>0.32316458852471708</v>
      </c>
      <c r="L54" s="47">
        <f t="shared" si="15"/>
        <v>1.4166118949028694E-2</v>
      </c>
      <c r="M54" s="42">
        <f>+L54*28.3495</f>
        <v>0.40160238914548896</v>
      </c>
      <c r="N54" s="43">
        <v>73</v>
      </c>
      <c r="O54" s="43">
        <v>140</v>
      </c>
      <c r="P54" s="42">
        <f t="shared" si="16"/>
        <v>0.20940696005443352</v>
      </c>
      <c r="Q54" s="47">
        <f t="shared" si="17"/>
        <v>2.8685884938963496E-3</v>
      </c>
    </row>
    <row r="55" spans="1:18" ht="13.2" customHeight="1" x14ac:dyDescent="0.25">
      <c r="A55" s="41">
        <v>2020</v>
      </c>
      <c r="B55" s="86">
        <v>0.47656750851572466</v>
      </c>
      <c r="C55" s="21">
        <f t="shared" si="7"/>
        <v>4.7619047619047672</v>
      </c>
      <c r="D55" s="42">
        <f t="shared" si="12"/>
        <v>0.45387381763402346</v>
      </c>
      <c r="E55" s="43">
        <v>6</v>
      </c>
      <c r="F55" s="43">
        <f t="shared" si="13"/>
        <v>0.42664138857598205</v>
      </c>
      <c r="G55" s="43">
        <v>0</v>
      </c>
      <c r="H55" s="43">
        <f t="shared" ref="H55:H56" si="18">F55-(F55*G55/100)</f>
        <v>0.42664138857598205</v>
      </c>
      <c r="I55" s="43">
        <v>24</v>
      </c>
      <c r="J55" s="45">
        <f t="shared" si="14"/>
        <v>31.961904761904776</v>
      </c>
      <c r="K55" s="42">
        <f t="shared" ref="K55:K56" si="19">+H55-H55*I55/100</f>
        <v>0.32424745531774635</v>
      </c>
      <c r="L55" s="47">
        <f t="shared" si="15"/>
        <v>1.4213587082421758E-2</v>
      </c>
      <c r="M55" s="42">
        <f t="shared" ref="M55:M56" si="20">+L55*28.3495</f>
        <v>0.40294808699311563</v>
      </c>
      <c r="N55" s="43">
        <v>73</v>
      </c>
      <c r="O55" s="43">
        <v>140</v>
      </c>
      <c r="P55" s="42">
        <f t="shared" si="16"/>
        <v>0.21010864536069598</v>
      </c>
      <c r="Q55" s="47">
        <f t="shared" si="17"/>
        <v>2.8782006213793972E-3</v>
      </c>
    </row>
    <row r="56" spans="1:18" ht="13.8" thickBot="1" x14ac:dyDescent="0.3">
      <c r="A56" s="132">
        <v>2021</v>
      </c>
      <c r="B56" s="162">
        <v>0.41441132934817554</v>
      </c>
      <c r="C56" s="134">
        <f t="shared" si="7"/>
        <v>4.7619047619047672</v>
      </c>
      <c r="D56" s="133">
        <f t="shared" si="12"/>
        <v>0.39467745652207192</v>
      </c>
      <c r="E56" s="134">
        <v>6</v>
      </c>
      <c r="F56" s="134">
        <f t="shared" si="13"/>
        <v>0.37099680913074762</v>
      </c>
      <c r="G56" s="134">
        <v>0</v>
      </c>
      <c r="H56" s="134">
        <f t="shared" si="18"/>
        <v>0.37099680913074762</v>
      </c>
      <c r="I56" s="134">
        <v>24</v>
      </c>
      <c r="J56" s="135">
        <f t="shared" si="14"/>
        <v>31.961904761904776</v>
      </c>
      <c r="K56" s="133">
        <f t="shared" si="19"/>
        <v>0.28195757493936818</v>
      </c>
      <c r="L56" s="136">
        <f t="shared" si="15"/>
        <v>1.2359784106931207E-2</v>
      </c>
      <c r="M56" s="133">
        <f t="shared" si="20"/>
        <v>0.35039369953944627</v>
      </c>
      <c r="N56" s="134">
        <v>73</v>
      </c>
      <c r="O56" s="134">
        <v>140</v>
      </c>
      <c r="P56" s="133">
        <f t="shared" si="16"/>
        <v>0.18270528618842558</v>
      </c>
      <c r="Q56" s="136">
        <f t="shared" si="17"/>
        <v>2.5028121395674736E-3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8">
    <pageSetUpPr fitToPage="1"/>
  </sheetPr>
  <dimension ref="A1:V69"/>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157</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12</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1.1788424399664477</v>
      </c>
      <c r="C5" s="21">
        <f>(1-1/0.89)*100</f>
        <v>-12.359550561797761</v>
      </c>
      <c r="D5" s="20">
        <f t="shared" ref="D5:D46" si="0">+B5-B5*(C5/100)</f>
        <v>1.3245420673780313</v>
      </c>
      <c r="E5" s="21">
        <v>6</v>
      </c>
      <c r="F5" s="21">
        <f t="shared" ref="F5:F46" si="1">+(D5-D5*(E5)/100)</f>
        <v>1.2450695433353494</v>
      </c>
      <c r="G5" s="21">
        <v>0</v>
      </c>
      <c r="H5" s="21">
        <f>F5-(F5*G5/100)</f>
        <v>1.2450695433353494</v>
      </c>
      <c r="I5" s="21">
        <v>24</v>
      </c>
      <c r="J5" s="22">
        <f t="shared" ref="J5:J46" si="2">100-(K5/B5*100)</f>
        <v>19.730337078651687</v>
      </c>
      <c r="K5" s="20">
        <f>+H5-H5*I5/100</f>
        <v>0.9462528529348655</v>
      </c>
      <c r="L5" s="20">
        <f t="shared" ref="L5:L46" si="3">+(K5/365)*16</f>
        <v>4.1479577114953009E-2</v>
      </c>
      <c r="M5" s="20">
        <f t="shared" ref="M5:M37" si="4">+L5*28.3495</f>
        <v>1.1759252714203603</v>
      </c>
      <c r="N5" s="21">
        <v>52</v>
      </c>
      <c r="O5" s="21">
        <v>149</v>
      </c>
      <c r="P5" s="20">
        <f t="shared" ref="P5:P46" si="5">+Q5*N5</f>
        <v>0.41039002760979021</v>
      </c>
      <c r="Q5" s="23">
        <f t="shared" ref="Q5:Q46" si="6">+M5/O5</f>
        <v>7.8921159155728882E-3</v>
      </c>
      <c r="R5" s="24"/>
    </row>
    <row r="6" spans="1:22" x14ac:dyDescent="0.25">
      <c r="A6" s="25">
        <v>1971</v>
      </c>
      <c r="B6" s="76">
        <v>1.2716061272940031</v>
      </c>
      <c r="C6" s="27">
        <f t="shared" ref="C6:C56" si="7">(1-1/0.89)*100</f>
        <v>-12.359550561797761</v>
      </c>
      <c r="D6" s="26">
        <f t="shared" si="0"/>
        <v>1.4287709295438238</v>
      </c>
      <c r="E6" s="27">
        <v>6</v>
      </c>
      <c r="F6" s="27">
        <f t="shared" si="1"/>
        <v>1.3430446737711943</v>
      </c>
      <c r="G6" s="27">
        <v>0</v>
      </c>
      <c r="H6" s="27">
        <f t="shared" ref="H6:H51" si="8">F6-(F6*G6/100)</f>
        <v>1.3430446737711943</v>
      </c>
      <c r="I6" s="27">
        <v>24</v>
      </c>
      <c r="J6" s="28">
        <f t="shared" si="2"/>
        <v>19.730337078651687</v>
      </c>
      <c r="K6" s="26">
        <f t="shared" ref="K6:K51" si="9">+H6-H6*I6/100</f>
        <v>1.0207139520661077</v>
      </c>
      <c r="L6" s="26">
        <f t="shared" si="3"/>
        <v>4.4743625296048556E-2</v>
      </c>
      <c r="M6" s="26">
        <f t="shared" si="4"/>
        <v>1.2684594053303284</v>
      </c>
      <c r="N6" s="27">
        <v>52</v>
      </c>
      <c r="O6" s="27">
        <v>149</v>
      </c>
      <c r="P6" s="26">
        <f t="shared" si="5"/>
        <v>0.44268381930991324</v>
      </c>
      <c r="Q6" s="29">
        <f t="shared" si="6"/>
        <v>8.5131503713444853E-3</v>
      </c>
      <c r="R6" s="24"/>
    </row>
    <row r="7" spans="1:22" x14ac:dyDescent="0.25">
      <c r="A7" s="25">
        <v>1972</v>
      </c>
      <c r="B7" s="76">
        <v>1.1758061135038305</v>
      </c>
      <c r="C7" s="27">
        <f t="shared" si="7"/>
        <v>-12.359550561797761</v>
      </c>
      <c r="D7" s="26">
        <f t="shared" si="0"/>
        <v>1.3211304646110456</v>
      </c>
      <c r="E7" s="27">
        <v>6</v>
      </c>
      <c r="F7" s="27">
        <f t="shared" si="1"/>
        <v>1.2418626367343828</v>
      </c>
      <c r="G7" s="27">
        <v>0</v>
      </c>
      <c r="H7" s="27">
        <f t="shared" si="8"/>
        <v>1.2418626367343828</v>
      </c>
      <c r="I7" s="27">
        <v>24</v>
      </c>
      <c r="J7" s="28">
        <f t="shared" si="2"/>
        <v>19.730337078651687</v>
      </c>
      <c r="K7" s="26">
        <f t="shared" si="9"/>
        <v>0.94381560391813091</v>
      </c>
      <c r="L7" s="26">
        <f t="shared" si="3"/>
        <v>4.1372738801890671E-2</v>
      </c>
      <c r="M7" s="26">
        <f t="shared" si="4"/>
        <v>1.1728964586641994</v>
      </c>
      <c r="N7" s="27">
        <v>52</v>
      </c>
      <c r="O7" s="27">
        <v>149</v>
      </c>
      <c r="P7" s="26">
        <f t="shared" si="5"/>
        <v>0.40933299228549247</v>
      </c>
      <c r="Q7" s="29">
        <f t="shared" si="6"/>
        <v>7.871788313182547E-3</v>
      </c>
      <c r="R7" s="24"/>
    </row>
    <row r="8" spans="1:22" x14ac:dyDescent="0.25">
      <c r="A8" s="25">
        <v>1973</v>
      </c>
      <c r="B8" s="76">
        <v>1.0986980260394794</v>
      </c>
      <c r="C8" s="27">
        <f t="shared" si="7"/>
        <v>-12.359550561797761</v>
      </c>
      <c r="D8" s="26">
        <f t="shared" si="0"/>
        <v>1.2344921640893027</v>
      </c>
      <c r="E8" s="27">
        <v>6</v>
      </c>
      <c r="F8" s="27">
        <f t="shared" si="1"/>
        <v>1.1604226342439445</v>
      </c>
      <c r="G8" s="27">
        <v>0</v>
      </c>
      <c r="H8" s="27">
        <f t="shared" si="8"/>
        <v>1.1604226342439445</v>
      </c>
      <c r="I8" s="27">
        <v>24</v>
      </c>
      <c r="J8" s="28">
        <f t="shared" si="2"/>
        <v>19.730337078651687</v>
      </c>
      <c r="K8" s="26">
        <f t="shared" si="9"/>
        <v>0.88192120202539792</v>
      </c>
      <c r="L8" s="26">
        <f t="shared" si="3"/>
        <v>3.8659559540839362E-2</v>
      </c>
      <c r="M8" s="26">
        <f t="shared" si="4"/>
        <v>1.0959791832030255</v>
      </c>
      <c r="N8" s="27">
        <v>52</v>
      </c>
      <c r="O8" s="27">
        <v>149</v>
      </c>
      <c r="P8" s="26">
        <f t="shared" si="5"/>
        <v>0.38248937937286798</v>
      </c>
      <c r="Q8" s="29">
        <f t="shared" si="6"/>
        <v>7.3555649879397684E-3</v>
      </c>
      <c r="R8" s="24"/>
    </row>
    <row r="9" spans="1:22" x14ac:dyDescent="0.25">
      <c r="A9" s="25">
        <v>1974</v>
      </c>
      <c r="B9" s="76">
        <v>1.05998952556417</v>
      </c>
      <c r="C9" s="27">
        <f t="shared" si="7"/>
        <v>-12.359550561797761</v>
      </c>
      <c r="D9" s="26">
        <f t="shared" si="0"/>
        <v>1.1909994669260338</v>
      </c>
      <c r="E9" s="27">
        <v>6</v>
      </c>
      <c r="F9" s="27">
        <f t="shared" si="1"/>
        <v>1.1195394989104717</v>
      </c>
      <c r="G9" s="27">
        <v>0</v>
      </c>
      <c r="H9" s="27">
        <f t="shared" si="8"/>
        <v>1.1195394989104717</v>
      </c>
      <c r="I9" s="27">
        <v>24</v>
      </c>
      <c r="J9" s="28">
        <f t="shared" si="2"/>
        <v>19.730337078651701</v>
      </c>
      <c r="K9" s="26">
        <f t="shared" si="9"/>
        <v>0.85085001917195846</v>
      </c>
      <c r="L9" s="26">
        <f t="shared" si="3"/>
        <v>3.7297535086989957E-2</v>
      </c>
      <c r="M9" s="26">
        <f t="shared" si="4"/>
        <v>1.0573664709486217</v>
      </c>
      <c r="N9" s="27">
        <v>52</v>
      </c>
      <c r="O9" s="27">
        <v>149</v>
      </c>
      <c r="P9" s="26">
        <f t="shared" si="5"/>
        <v>0.36901380194180089</v>
      </c>
      <c r="Q9" s="29">
        <f t="shared" si="6"/>
        <v>7.0964192681115552E-3</v>
      </c>
      <c r="R9" s="24"/>
    </row>
    <row r="10" spans="1:22" x14ac:dyDescent="0.25">
      <c r="A10" s="25">
        <v>1975</v>
      </c>
      <c r="B10" s="76">
        <v>1.2251392535178005</v>
      </c>
      <c r="C10" s="27">
        <f t="shared" si="7"/>
        <v>-12.359550561797761</v>
      </c>
      <c r="D10" s="26">
        <f t="shared" si="0"/>
        <v>1.3765609590087646</v>
      </c>
      <c r="E10" s="27">
        <v>6</v>
      </c>
      <c r="F10" s="27">
        <f t="shared" si="1"/>
        <v>1.2939673014682387</v>
      </c>
      <c r="G10" s="27">
        <v>0</v>
      </c>
      <c r="H10" s="27">
        <f t="shared" si="8"/>
        <v>1.2939673014682387</v>
      </c>
      <c r="I10" s="27">
        <v>24</v>
      </c>
      <c r="J10" s="28">
        <f t="shared" si="2"/>
        <v>19.730337078651701</v>
      </c>
      <c r="K10" s="26">
        <f t="shared" si="9"/>
        <v>0.98341514911586136</v>
      </c>
      <c r="L10" s="26">
        <f t="shared" si="3"/>
        <v>4.310860927631173E-2</v>
      </c>
      <c r="M10" s="26">
        <f t="shared" si="4"/>
        <v>1.2221075186787993</v>
      </c>
      <c r="N10" s="27">
        <v>52</v>
      </c>
      <c r="O10" s="27">
        <v>149</v>
      </c>
      <c r="P10" s="26">
        <f t="shared" si="5"/>
        <v>0.42650732195501717</v>
      </c>
      <c r="Q10" s="29">
        <f t="shared" si="6"/>
        <v>8.2020638837503306E-3</v>
      </c>
      <c r="R10" s="24"/>
    </row>
    <row r="11" spans="1:22" x14ac:dyDescent="0.25">
      <c r="A11" s="19">
        <v>1976</v>
      </c>
      <c r="B11" s="70">
        <v>1.1033412066869999</v>
      </c>
      <c r="C11" s="21">
        <f t="shared" si="7"/>
        <v>-12.359550561797761</v>
      </c>
      <c r="D11" s="20">
        <f t="shared" si="0"/>
        <v>1.2397092209966292</v>
      </c>
      <c r="E11" s="21">
        <v>6</v>
      </c>
      <c r="F11" s="21">
        <f t="shared" si="1"/>
        <v>1.1653266677368315</v>
      </c>
      <c r="G11" s="21">
        <v>0</v>
      </c>
      <c r="H11" s="21">
        <f t="shared" si="8"/>
        <v>1.1653266677368315</v>
      </c>
      <c r="I11" s="21">
        <v>24</v>
      </c>
      <c r="J11" s="22">
        <f t="shared" si="2"/>
        <v>19.730337078651672</v>
      </c>
      <c r="K11" s="20">
        <f t="shared" si="9"/>
        <v>0.88564826747999192</v>
      </c>
      <c r="L11" s="20">
        <f t="shared" si="3"/>
        <v>3.8822937752547589E-2</v>
      </c>
      <c r="M11" s="20">
        <f t="shared" si="4"/>
        <v>1.1006108738158478</v>
      </c>
      <c r="N11" s="21">
        <v>52</v>
      </c>
      <c r="O11" s="21">
        <v>149</v>
      </c>
      <c r="P11" s="20">
        <f t="shared" si="5"/>
        <v>0.38410580831157104</v>
      </c>
      <c r="Q11" s="23">
        <f t="shared" si="6"/>
        <v>7.3866501598379049E-3</v>
      </c>
      <c r="R11" s="24"/>
    </row>
    <row r="12" spans="1:22" x14ac:dyDescent="0.25">
      <c r="A12" s="19">
        <v>1977</v>
      </c>
      <c r="B12" s="70">
        <v>1.0510808712353399</v>
      </c>
      <c r="C12" s="21">
        <f t="shared" si="7"/>
        <v>-12.359550561797761</v>
      </c>
      <c r="D12" s="20">
        <f t="shared" si="0"/>
        <v>1.1809897429610561</v>
      </c>
      <c r="E12" s="21">
        <v>6</v>
      </c>
      <c r="F12" s="21">
        <f t="shared" si="1"/>
        <v>1.1101303583833928</v>
      </c>
      <c r="G12" s="21">
        <v>0</v>
      </c>
      <c r="H12" s="21">
        <f t="shared" si="8"/>
        <v>1.1101303583833928</v>
      </c>
      <c r="I12" s="21">
        <v>24</v>
      </c>
      <c r="J12" s="22">
        <f t="shared" si="2"/>
        <v>19.730337078651672</v>
      </c>
      <c r="K12" s="20">
        <f t="shared" si="9"/>
        <v>0.84369907237137853</v>
      </c>
      <c r="L12" s="20">
        <f t="shared" si="3"/>
        <v>3.6984068925868648E-2</v>
      </c>
      <c r="M12" s="20">
        <f t="shared" si="4"/>
        <v>1.0484798620139131</v>
      </c>
      <c r="N12" s="21">
        <v>52</v>
      </c>
      <c r="O12" s="21">
        <v>149</v>
      </c>
      <c r="P12" s="20">
        <f t="shared" si="5"/>
        <v>0.36591243506525828</v>
      </c>
      <c r="Q12" s="23">
        <f t="shared" si="6"/>
        <v>7.0367775974088127E-3</v>
      </c>
      <c r="R12" s="24"/>
    </row>
    <row r="13" spans="1:22" x14ac:dyDescent="0.25">
      <c r="A13" s="19">
        <v>1978</v>
      </c>
      <c r="B13" s="70">
        <v>1.1687535098950963</v>
      </c>
      <c r="C13" s="21">
        <f t="shared" si="7"/>
        <v>-12.359550561797761</v>
      </c>
      <c r="D13" s="20">
        <f t="shared" si="0"/>
        <v>1.3132061908933668</v>
      </c>
      <c r="E13" s="21">
        <v>6</v>
      </c>
      <c r="F13" s="21">
        <f t="shared" si="1"/>
        <v>1.2344138194397647</v>
      </c>
      <c r="G13" s="21">
        <v>0</v>
      </c>
      <c r="H13" s="21">
        <f t="shared" si="8"/>
        <v>1.2344138194397647</v>
      </c>
      <c r="I13" s="21">
        <v>24</v>
      </c>
      <c r="J13" s="22">
        <f t="shared" si="2"/>
        <v>19.730337078651687</v>
      </c>
      <c r="K13" s="20">
        <f t="shared" si="9"/>
        <v>0.93815450277422119</v>
      </c>
      <c r="L13" s="20">
        <f t="shared" si="3"/>
        <v>4.1124580943527507E-2</v>
      </c>
      <c r="M13" s="20">
        <f t="shared" si="4"/>
        <v>1.1658613074585331</v>
      </c>
      <c r="N13" s="21">
        <v>52</v>
      </c>
      <c r="O13" s="21">
        <v>149</v>
      </c>
      <c r="P13" s="20">
        <f t="shared" si="5"/>
        <v>0.40687777173049477</v>
      </c>
      <c r="Q13" s="23">
        <f t="shared" si="6"/>
        <v>7.8245725332787459E-3</v>
      </c>
      <c r="R13" s="24"/>
    </row>
    <row r="14" spans="1:22" x14ac:dyDescent="0.25">
      <c r="A14" s="19">
        <v>1979</v>
      </c>
      <c r="B14" s="70">
        <v>1.0823709759836484</v>
      </c>
      <c r="C14" s="21">
        <f t="shared" si="7"/>
        <v>-12.359550561797761</v>
      </c>
      <c r="D14" s="20">
        <f t="shared" si="0"/>
        <v>1.2161471640265713</v>
      </c>
      <c r="E14" s="21">
        <v>6</v>
      </c>
      <c r="F14" s="21">
        <f t="shared" si="1"/>
        <v>1.1431783341849771</v>
      </c>
      <c r="G14" s="21">
        <v>0</v>
      </c>
      <c r="H14" s="21">
        <f t="shared" si="8"/>
        <v>1.1431783341849771</v>
      </c>
      <c r="I14" s="21">
        <v>24</v>
      </c>
      <c r="J14" s="22">
        <f t="shared" si="2"/>
        <v>19.730337078651687</v>
      </c>
      <c r="K14" s="20">
        <f t="shared" si="9"/>
        <v>0.86881553398058253</v>
      </c>
      <c r="L14" s="20">
        <f t="shared" si="3"/>
        <v>3.8085064503258409E-2</v>
      </c>
      <c r="M14" s="20">
        <f t="shared" si="4"/>
        <v>1.0796925361351242</v>
      </c>
      <c r="N14" s="21">
        <v>52</v>
      </c>
      <c r="O14" s="21">
        <v>149</v>
      </c>
      <c r="P14" s="20">
        <f t="shared" si="5"/>
        <v>0.37680544885252654</v>
      </c>
      <c r="Q14" s="23">
        <f t="shared" si="6"/>
        <v>7.2462586317793565E-3</v>
      </c>
      <c r="R14" s="24"/>
    </row>
    <row r="15" spans="1:22" x14ac:dyDescent="0.25">
      <c r="A15" s="19">
        <v>1980</v>
      </c>
      <c r="B15" s="70">
        <v>1.222377242826906</v>
      </c>
      <c r="C15" s="21">
        <f t="shared" si="7"/>
        <v>-12.359550561797761</v>
      </c>
      <c r="D15" s="20">
        <f t="shared" si="0"/>
        <v>1.3734575762100067</v>
      </c>
      <c r="E15" s="21">
        <v>6</v>
      </c>
      <c r="F15" s="21">
        <f t="shared" si="1"/>
        <v>1.2910501216374064</v>
      </c>
      <c r="G15" s="21">
        <v>0</v>
      </c>
      <c r="H15" s="21">
        <f t="shared" si="8"/>
        <v>1.2910501216374064</v>
      </c>
      <c r="I15" s="21">
        <v>24</v>
      </c>
      <c r="J15" s="22">
        <f t="shared" si="2"/>
        <v>19.730337078651687</v>
      </c>
      <c r="K15" s="20">
        <f t="shared" si="9"/>
        <v>0.98119809244442879</v>
      </c>
      <c r="L15" s="20">
        <f t="shared" si="3"/>
        <v>4.3011423230440715E-2</v>
      </c>
      <c r="M15" s="20">
        <f t="shared" si="4"/>
        <v>1.2193523428713791</v>
      </c>
      <c r="N15" s="21">
        <v>52</v>
      </c>
      <c r="O15" s="21">
        <v>149</v>
      </c>
      <c r="P15" s="20">
        <f t="shared" si="5"/>
        <v>0.42554578408934041</v>
      </c>
      <c r="Q15" s="23">
        <f t="shared" si="6"/>
        <v>8.1835727709488534E-3</v>
      </c>
      <c r="R15" s="24"/>
    </row>
    <row r="16" spans="1:22" x14ac:dyDescent="0.25">
      <c r="A16" s="25">
        <v>1981</v>
      </c>
      <c r="B16" s="76">
        <v>1.1639747614864806</v>
      </c>
      <c r="C16" s="27">
        <f t="shared" si="7"/>
        <v>-12.359550561797761</v>
      </c>
      <c r="D16" s="26">
        <f t="shared" si="0"/>
        <v>1.3078368106589671</v>
      </c>
      <c r="E16" s="27">
        <v>6</v>
      </c>
      <c r="F16" s="27">
        <f t="shared" si="1"/>
        <v>1.2293666020194292</v>
      </c>
      <c r="G16" s="27">
        <v>0</v>
      </c>
      <c r="H16" s="27">
        <f t="shared" si="8"/>
        <v>1.2293666020194292</v>
      </c>
      <c r="I16" s="27">
        <v>24</v>
      </c>
      <c r="J16" s="28">
        <f t="shared" si="2"/>
        <v>19.730337078651672</v>
      </c>
      <c r="K16" s="26">
        <f t="shared" si="9"/>
        <v>0.93431861753476619</v>
      </c>
      <c r="L16" s="26">
        <f t="shared" si="3"/>
        <v>4.09564325494692E-2</v>
      </c>
      <c r="M16" s="26">
        <f t="shared" si="4"/>
        <v>1.161094384561177</v>
      </c>
      <c r="N16" s="27">
        <v>52</v>
      </c>
      <c r="O16" s="27">
        <v>149</v>
      </c>
      <c r="P16" s="26">
        <f t="shared" si="5"/>
        <v>0.40521414763208863</v>
      </c>
      <c r="Q16" s="29">
        <f t="shared" si="6"/>
        <v>7.7925797621555505E-3</v>
      </c>
      <c r="R16" s="24"/>
    </row>
    <row r="17" spans="1:18" x14ac:dyDescent="0.25">
      <c r="A17" s="25">
        <v>1982</v>
      </c>
      <c r="B17" s="76">
        <v>1.0570771960652574</v>
      </c>
      <c r="C17" s="27">
        <f t="shared" si="7"/>
        <v>-12.359550561797761</v>
      </c>
      <c r="D17" s="26">
        <f t="shared" si="0"/>
        <v>1.1877271865901768</v>
      </c>
      <c r="E17" s="27">
        <v>6</v>
      </c>
      <c r="F17" s="27">
        <f t="shared" si="1"/>
        <v>1.1164635553947662</v>
      </c>
      <c r="G17" s="27">
        <v>0</v>
      </c>
      <c r="H17" s="27">
        <f t="shared" si="8"/>
        <v>1.1164635553947662</v>
      </c>
      <c r="I17" s="27">
        <v>24</v>
      </c>
      <c r="J17" s="28">
        <f t="shared" si="2"/>
        <v>19.730337078651701</v>
      </c>
      <c r="K17" s="26">
        <f t="shared" si="9"/>
        <v>0.84851230210002226</v>
      </c>
      <c r="L17" s="26">
        <f t="shared" si="3"/>
        <v>3.7195059818083166E-2</v>
      </c>
      <c r="M17" s="26">
        <f t="shared" si="4"/>
        <v>1.0544613483127487</v>
      </c>
      <c r="N17" s="27">
        <v>52</v>
      </c>
      <c r="O17" s="27">
        <v>149</v>
      </c>
      <c r="P17" s="26">
        <f t="shared" si="5"/>
        <v>0.36799993363934858</v>
      </c>
      <c r="Q17" s="29">
        <f t="shared" si="6"/>
        <v>7.076921800756703E-3</v>
      </c>
      <c r="R17" s="24"/>
    </row>
    <row r="18" spans="1:18" x14ac:dyDescent="0.25">
      <c r="A18" s="25">
        <v>1983</v>
      </c>
      <c r="B18" s="76">
        <v>1.1116576969531429</v>
      </c>
      <c r="C18" s="27">
        <f t="shared" si="7"/>
        <v>-12.359550561797761</v>
      </c>
      <c r="D18" s="26">
        <f t="shared" si="0"/>
        <v>1.249053592082183</v>
      </c>
      <c r="E18" s="27">
        <v>6</v>
      </c>
      <c r="F18" s="27">
        <f t="shared" si="1"/>
        <v>1.174110376557252</v>
      </c>
      <c r="G18" s="27">
        <v>0</v>
      </c>
      <c r="H18" s="27">
        <f t="shared" si="8"/>
        <v>1.174110376557252</v>
      </c>
      <c r="I18" s="27">
        <v>24</v>
      </c>
      <c r="J18" s="28">
        <f t="shared" si="2"/>
        <v>19.730337078651687</v>
      </c>
      <c r="K18" s="26">
        <f t="shared" si="9"/>
        <v>0.89232388618351155</v>
      </c>
      <c r="L18" s="26">
        <f t="shared" si="3"/>
        <v>3.9115567613523791E-2</v>
      </c>
      <c r="M18" s="26">
        <f t="shared" si="4"/>
        <v>1.1089067840595928</v>
      </c>
      <c r="N18" s="27">
        <v>52</v>
      </c>
      <c r="O18" s="27">
        <v>149</v>
      </c>
      <c r="P18" s="26">
        <f t="shared" si="5"/>
        <v>0.38700102530938807</v>
      </c>
      <c r="Q18" s="29">
        <f t="shared" si="6"/>
        <v>7.4423274097959249E-3</v>
      </c>
      <c r="R18" s="24"/>
    </row>
    <row r="19" spans="1:18" x14ac:dyDescent="0.25">
      <c r="A19" s="25">
        <v>1984</v>
      </c>
      <c r="B19" s="76">
        <v>1.0728817675630848</v>
      </c>
      <c r="C19" s="27">
        <f t="shared" si="7"/>
        <v>-12.359550561797761</v>
      </c>
      <c r="D19" s="26">
        <f t="shared" si="0"/>
        <v>1.205485132093354</v>
      </c>
      <c r="E19" s="27">
        <v>6</v>
      </c>
      <c r="F19" s="27">
        <f t="shared" si="1"/>
        <v>1.1331560241677527</v>
      </c>
      <c r="G19" s="27">
        <v>0</v>
      </c>
      <c r="H19" s="27">
        <f t="shared" si="8"/>
        <v>1.1331560241677527</v>
      </c>
      <c r="I19" s="27">
        <v>24</v>
      </c>
      <c r="J19" s="28">
        <f t="shared" si="2"/>
        <v>19.730337078651672</v>
      </c>
      <c r="K19" s="26">
        <f t="shared" si="9"/>
        <v>0.86119857836749203</v>
      </c>
      <c r="L19" s="26">
        <f t="shared" si="3"/>
        <v>3.7751170558574992E-2</v>
      </c>
      <c r="M19" s="26">
        <f t="shared" si="4"/>
        <v>1.0702268097503218</v>
      </c>
      <c r="N19" s="27">
        <v>52</v>
      </c>
      <c r="O19" s="27">
        <v>149</v>
      </c>
      <c r="P19" s="26">
        <f t="shared" si="5"/>
        <v>0.37350197387259554</v>
      </c>
      <c r="Q19" s="29">
        <f t="shared" si="6"/>
        <v>7.1827302667806835E-3</v>
      </c>
      <c r="R19" s="24"/>
    </row>
    <row r="20" spans="1:18" x14ac:dyDescent="0.25">
      <c r="A20" s="25">
        <v>1985</v>
      </c>
      <c r="B20" s="76">
        <v>1.0493121870623066</v>
      </c>
      <c r="C20" s="27">
        <f t="shared" si="7"/>
        <v>-12.359550561797761</v>
      </c>
      <c r="D20" s="26">
        <f t="shared" si="0"/>
        <v>1.1790024573733782</v>
      </c>
      <c r="E20" s="27">
        <v>6</v>
      </c>
      <c r="F20" s="27">
        <f t="shared" si="1"/>
        <v>1.1082623099309754</v>
      </c>
      <c r="G20" s="27">
        <v>0</v>
      </c>
      <c r="H20" s="27">
        <f t="shared" si="8"/>
        <v>1.1082623099309754</v>
      </c>
      <c r="I20" s="27">
        <v>24</v>
      </c>
      <c r="J20" s="28">
        <f t="shared" si="2"/>
        <v>19.730337078651701</v>
      </c>
      <c r="K20" s="26">
        <f t="shared" si="9"/>
        <v>0.8422793555475413</v>
      </c>
      <c r="L20" s="26">
        <f t="shared" si="3"/>
        <v>3.6921834763727839E-2</v>
      </c>
      <c r="M20" s="26">
        <f t="shared" si="4"/>
        <v>1.0467155546343023</v>
      </c>
      <c r="N20" s="27">
        <v>52</v>
      </c>
      <c r="O20" s="27">
        <v>149</v>
      </c>
      <c r="P20" s="26">
        <f t="shared" si="5"/>
        <v>0.36529670363076322</v>
      </c>
      <c r="Q20" s="29">
        <f t="shared" si="6"/>
        <v>7.0249366082839083E-3</v>
      </c>
      <c r="R20" s="24"/>
    </row>
    <row r="21" spans="1:18" x14ac:dyDescent="0.25">
      <c r="A21" s="19">
        <v>1986</v>
      </c>
      <c r="B21" s="70">
        <v>1.1172717337555216</v>
      </c>
      <c r="C21" s="21">
        <f t="shared" si="7"/>
        <v>-12.359550561797761</v>
      </c>
      <c r="D21" s="20">
        <f t="shared" si="0"/>
        <v>1.2553614986017096</v>
      </c>
      <c r="E21" s="21">
        <v>6</v>
      </c>
      <c r="F21" s="21">
        <f t="shared" si="1"/>
        <v>1.180039808685607</v>
      </c>
      <c r="G21" s="21">
        <v>0</v>
      </c>
      <c r="H21" s="21">
        <f t="shared" si="8"/>
        <v>1.180039808685607</v>
      </c>
      <c r="I21" s="21">
        <v>24</v>
      </c>
      <c r="J21" s="22">
        <f t="shared" si="2"/>
        <v>19.730337078651687</v>
      </c>
      <c r="K21" s="20">
        <f t="shared" si="9"/>
        <v>0.89683025460106136</v>
      </c>
      <c r="L21" s="20">
        <f t="shared" si="3"/>
        <v>3.9313107051005429E-2</v>
      </c>
      <c r="M21" s="20">
        <f t="shared" si="4"/>
        <v>1.1145069283424784</v>
      </c>
      <c r="N21" s="21">
        <v>52</v>
      </c>
      <c r="O21" s="21">
        <v>149</v>
      </c>
      <c r="P21" s="20">
        <f t="shared" si="5"/>
        <v>0.38895543807925426</v>
      </c>
      <c r="Q21" s="23">
        <f t="shared" si="6"/>
        <v>7.479912270754889E-3</v>
      </c>
      <c r="R21" s="24"/>
    </row>
    <row r="22" spans="1:18" x14ac:dyDescent="0.25">
      <c r="A22" s="19">
        <v>1987</v>
      </c>
      <c r="B22" s="70">
        <v>1.1344967133984614</v>
      </c>
      <c r="C22" s="21">
        <f t="shared" si="7"/>
        <v>-12.359550561797761</v>
      </c>
      <c r="D22" s="20">
        <f t="shared" si="0"/>
        <v>1.274715408312878</v>
      </c>
      <c r="E22" s="21">
        <v>6</v>
      </c>
      <c r="F22" s="21">
        <f t="shared" si="1"/>
        <v>1.1982324838141054</v>
      </c>
      <c r="G22" s="21">
        <v>0</v>
      </c>
      <c r="H22" s="21">
        <f t="shared" si="8"/>
        <v>1.1982324838141054</v>
      </c>
      <c r="I22" s="21">
        <v>24</v>
      </c>
      <c r="J22" s="22">
        <f t="shared" si="2"/>
        <v>19.730337078651672</v>
      </c>
      <c r="K22" s="20">
        <f t="shared" si="9"/>
        <v>0.9106566876987201</v>
      </c>
      <c r="L22" s="20">
        <f t="shared" si="3"/>
        <v>3.9919197268984991E-2</v>
      </c>
      <c r="M22" s="20">
        <f t="shared" si="4"/>
        <v>1.1316892829770899</v>
      </c>
      <c r="N22" s="21">
        <v>52</v>
      </c>
      <c r="O22" s="21">
        <v>149</v>
      </c>
      <c r="P22" s="20">
        <f t="shared" si="5"/>
        <v>0.39495196452891729</v>
      </c>
      <c r="Q22" s="23">
        <f t="shared" si="6"/>
        <v>7.595230087094563E-3</v>
      </c>
      <c r="R22" s="24"/>
    </row>
    <row r="23" spans="1:18" x14ac:dyDescent="0.25">
      <c r="A23" s="19">
        <v>1988</v>
      </c>
      <c r="B23" s="70">
        <v>1.1692871223282906</v>
      </c>
      <c r="C23" s="21">
        <f t="shared" si="7"/>
        <v>-12.359550561797761</v>
      </c>
      <c r="D23" s="20">
        <f t="shared" si="0"/>
        <v>1.3138057554250457</v>
      </c>
      <c r="E23" s="21">
        <v>6</v>
      </c>
      <c r="F23" s="21">
        <f t="shared" si="1"/>
        <v>1.234977410099543</v>
      </c>
      <c r="G23" s="21">
        <v>0</v>
      </c>
      <c r="H23" s="21">
        <f t="shared" si="8"/>
        <v>1.234977410099543</v>
      </c>
      <c r="I23" s="21">
        <v>24</v>
      </c>
      <c r="J23" s="22">
        <f t="shared" si="2"/>
        <v>19.730337078651687</v>
      </c>
      <c r="K23" s="20">
        <f t="shared" si="9"/>
        <v>0.9385828316756526</v>
      </c>
      <c r="L23" s="20">
        <f t="shared" si="3"/>
        <v>4.1143357004960114E-2</v>
      </c>
      <c r="M23" s="20">
        <f t="shared" si="4"/>
        <v>1.1663935994121166</v>
      </c>
      <c r="N23" s="21">
        <v>52</v>
      </c>
      <c r="O23" s="21">
        <v>149</v>
      </c>
      <c r="P23" s="20">
        <f t="shared" si="5"/>
        <v>0.40706353804986622</v>
      </c>
      <c r="Q23" s="23">
        <f t="shared" si="6"/>
        <v>7.8281449624974277E-3</v>
      </c>
      <c r="R23" s="24"/>
    </row>
    <row r="24" spans="1:18" x14ac:dyDescent="0.25">
      <c r="A24" s="19">
        <v>1989</v>
      </c>
      <c r="B24" s="70">
        <v>1.2258707951528787</v>
      </c>
      <c r="C24" s="21">
        <f t="shared" si="7"/>
        <v>-12.359550561797761</v>
      </c>
      <c r="D24" s="20">
        <f t="shared" si="0"/>
        <v>1.3773829159021109</v>
      </c>
      <c r="E24" s="21">
        <v>6</v>
      </c>
      <c r="F24" s="21">
        <f t="shared" si="1"/>
        <v>1.2947399409479843</v>
      </c>
      <c r="G24" s="21">
        <v>0</v>
      </c>
      <c r="H24" s="21">
        <f t="shared" si="8"/>
        <v>1.2947399409479843</v>
      </c>
      <c r="I24" s="21">
        <v>24</v>
      </c>
      <c r="J24" s="22">
        <f t="shared" si="2"/>
        <v>19.730337078651687</v>
      </c>
      <c r="K24" s="20">
        <f t="shared" si="9"/>
        <v>0.98400235512046808</v>
      </c>
      <c r="L24" s="20">
        <f t="shared" si="3"/>
        <v>4.3134349813499971E-2</v>
      </c>
      <c r="M24" s="20">
        <f t="shared" si="4"/>
        <v>1.2228372500378173</v>
      </c>
      <c r="N24" s="21">
        <v>52</v>
      </c>
      <c r="O24" s="21">
        <v>149</v>
      </c>
      <c r="P24" s="20">
        <f t="shared" si="5"/>
        <v>0.42676199330178854</v>
      </c>
      <c r="Q24" s="23">
        <f t="shared" si="6"/>
        <v>8.2069614096497798E-3</v>
      </c>
      <c r="R24" s="24"/>
    </row>
    <row r="25" spans="1:18" x14ac:dyDescent="0.25">
      <c r="A25" s="19">
        <v>1990</v>
      </c>
      <c r="B25" s="70">
        <v>1.1177323220379072</v>
      </c>
      <c r="C25" s="21">
        <f t="shared" si="7"/>
        <v>-12.359550561797761</v>
      </c>
      <c r="D25" s="20">
        <f t="shared" si="0"/>
        <v>1.2558790135257385</v>
      </c>
      <c r="E25" s="21">
        <v>6</v>
      </c>
      <c r="F25" s="21">
        <f t="shared" si="1"/>
        <v>1.1805262727141943</v>
      </c>
      <c r="G25" s="21">
        <v>0</v>
      </c>
      <c r="H25" s="21">
        <f t="shared" si="8"/>
        <v>1.1805262727141943</v>
      </c>
      <c r="I25" s="21">
        <v>24</v>
      </c>
      <c r="J25" s="22">
        <f t="shared" si="2"/>
        <v>19.730337078651672</v>
      </c>
      <c r="K25" s="20">
        <f t="shared" si="9"/>
        <v>0.89719996726278772</v>
      </c>
      <c r="L25" s="20">
        <f t="shared" si="3"/>
        <v>3.9329313633437273E-2</v>
      </c>
      <c r="M25" s="20">
        <f t="shared" si="4"/>
        <v>1.11496637685113</v>
      </c>
      <c r="N25" s="21">
        <v>52</v>
      </c>
      <c r="O25" s="21">
        <v>149</v>
      </c>
      <c r="P25" s="20">
        <f t="shared" si="5"/>
        <v>0.38911578252522661</v>
      </c>
      <c r="Q25" s="23">
        <f t="shared" si="6"/>
        <v>7.4829958177928188E-3</v>
      </c>
      <c r="R25" s="24"/>
    </row>
    <row r="26" spans="1:18" x14ac:dyDescent="0.25">
      <c r="A26" s="25">
        <v>1991</v>
      </c>
      <c r="B26" s="76">
        <v>1.239584492356484</v>
      </c>
      <c r="C26" s="27">
        <f t="shared" si="7"/>
        <v>-12.359550561797761</v>
      </c>
      <c r="D26" s="26">
        <f t="shared" si="0"/>
        <v>1.3927915644454878</v>
      </c>
      <c r="E26" s="27">
        <v>6</v>
      </c>
      <c r="F26" s="27">
        <f t="shared" si="1"/>
        <v>1.3092240705787586</v>
      </c>
      <c r="G26" s="27">
        <v>0</v>
      </c>
      <c r="H26" s="27">
        <f t="shared" si="8"/>
        <v>1.3092240705787586</v>
      </c>
      <c r="I26" s="27">
        <v>24</v>
      </c>
      <c r="J26" s="28">
        <f t="shared" si="2"/>
        <v>19.730337078651687</v>
      </c>
      <c r="K26" s="26">
        <f t="shared" si="9"/>
        <v>0.99501029363985649</v>
      </c>
      <c r="L26" s="26">
        <f t="shared" si="3"/>
        <v>4.3616889584212885E-2</v>
      </c>
      <c r="M26" s="26">
        <f t="shared" si="4"/>
        <v>1.2365170112676431</v>
      </c>
      <c r="N26" s="27">
        <v>52</v>
      </c>
      <c r="O26" s="27">
        <v>149</v>
      </c>
      <c r="P26" s="26">
        <f t="shared" si="5"/>
        <v>0.43153613816051972</v>
      </c>
      <c r="Q26" s="29">
        <f t="shared" si="6"/>
        <v>8.2987718877023022E-3</v>
      </c>
      <c r="R26" s="24"/>
    </row>
    <row r="27" spans="1:18" x14ac:dyDescent="0.25">
      <c r="A27" s="25">
        <v>1992</v>
      </c>
      <c r="B27" s="76">
        <v>1.1873733434023372</v>
      </c>
      <c r="C27" s="27">
        <f t="shared" si="7"/>
        <v>-12.359550561797761</v>
      </c>
      <c r="D27" s="26">
        <f t="shared" si="0"/>
        <v>1.3341273521374577</v>
      </c>
      <c r="E27" s="27">
        <v>6</v>
      </c>
      <c r="F27" s="27">
        <f t="shared" si="1"/>
        <v>1.2540797110092101</v>
      </c>
      <c r="G27" s="27">
        <v>0</v>
      </c>
      <c r="H27" s="27">
        <f t="shared" si="8"/>
        <v>1.2540797110092101</v>
      </c>
      <c r="I27" s="27">
        <v>24</v>
      </c>
      <c r="J27" s="28">
        <f t="shared" si="2"/>
        <v>19.730337078651701</v>
      </c>
      <c r="K27" s="26">
        <f t="shared" si="9"/>
        <v>0.95310058036699963</v>
      </c>
      <c r="L27" s="26">
        <f t="shared" si="3"/>
        <v>4.1779751468142452E-2</v>
      </c>
      <c r="M27" s="26">
        <f t="shared" si="4"/>
        <v>1.1844350642461043</v>
      </c>
      <c r="N27" s="27">
        <v>52</v>
      </c>
      <c r="O27" s="27">
        <v>149</v>
      </c>
      <c r="P27" s="26">
        <f t="shared" si="5"/>
        <v>0.41335988819327135</v>
      </c>
      <c r="Q27" s="29">
        <f t="shared" si="6"/>
        <v>7.9492286191013718E-3</v>
      </c>
      <c r="R27" s="24"/>
    </row>
    <row r="28" spans="1:18" x14ac:dyDescent="0.25">
      <c r="A28" s="25">
        <v>1993</v>
      </c>
      <c r="B28" s="76">
        <v>1.1611683687152987</v>
      </c>
      <c r="C28" s="27">
        <f t="shared" si="7"/>
        <v>-12.359550561797761</v>
      </c>
      <c r="D28" s="26">
        <f t="shared" si="0"/>
        <v>1.3046835603542684</v>
      </c>
      <c r="E28" s="27">
        <v>6</v>
      </c>
      <c r="F28" s="27">
        <f t="shared" si="1"/>
        <v>1.2264025467330122</v>
      </c>
      <c r="G28" s="27">
        <v>0</v>
      </c>
      <c r="H28" s="27">
        <f t="shared" si="8"/>
        <v>1.2264025467330122</v>
      </c>
      <c r="I28" s="27">
        <v>24</v>
      </c>
      <c r="J28" s="28">
        <f t="shared" si="2"/>
        <v>19.730337078651687</v>
      </c>
      <c r="K28" s="26">
        <f t="shared" si="9"/>
        <v>0.93206593551708927</v>
      </c>
      <c r="L28" s="26">
        <f t="shared" si="3"/>
        <v>4.0857684844584734E-2</v>
      </c>
      <c r="M28" s="26">
        <f t="shared" si="4"/>
        <v>1.1582949365015549</v>
      </c>
      <c r="N28" s="27">
        <v>52</v>
      </c>
      <c r="O28" s="27">
        <v>149</v>
      </c>
      <c r="P28" s="26">
        <f t="shared" si="5"/>
        <v>0.4042371590475225</v>
      </c>
      <c r="Q28" s="29">
        <f t="shared" si="6"/>
        <v>7.7737915201446638E-3</v>
      </c>
      <c r="R28" s="24"/>
    </row>
    <row r="29" spans="1:18" x14ac:dyDescent="0.25">
      <c r="A29" s="25">
        <v>1994</v>
      </c>
      <c r="B29" s="76">
        <v>1.1163378961113894</v>
      </c>
      <c r="C29" s="27">
        <f t="shared" si="7"/>
        <v>-12.359550561797761</v>
      </c>
      <c r="D29" s="26">
        <f t="shared" si="0"/>
        <v>1.2543122428217859</v>
      </c>
      <c r="E29" s="27">
        <v>6</v>
      </c>
      <c r="F29" s="27">
        <f t="shared" si="1"/>
        <v>1.1790535082524787</v>
      </c>
      <c r="G29" s="27">
        <v>0</v>
      </c>
      <c r="H29" s="27">
        <f t="shared" si="8"/>
        <v>1.1790535082524787</v>
      </c>
      <c r="I29" s="27">
        <v>24</v>
      </c>
      <c r="J29" s="28">
        <f t="shared" si="2"/>
        <v>19.730337078651687</v>
      </c>
      <c r="K29" s="26">
        <f t="shared" si="9"/>
        <v>0.89608066627188387</v>
      </c>
      <c r="L29" s="26">
        <f t="shared" si="3"/>
        <v>3.928024838452094E-2</v>
      </c>
      <c r="M29" s="26">
        <f t="shared" si="4"/>
        <v>1.1135754015769763</v>
      </c>
      <c r="N29" s="27">
        <v>52</v>
      </c>
      <c r="O29" s="27">
        <v>149</v>
      </c>
      <c r="P29" s="26">
        <f t="shared" si="5"/>
        <v>0.38863034148995146</v>
      </c>
      <c r="Q29" s="29">
        <f t="shared" si="6"/>
        <v>7.4736604132682972E-3</v>
      </c>
      <c r="R29" s="24"/>
    </row>
    <row r="30" spans="1:18" x14ac:dyDescent="0.25">
      <c r="A30" s="25">
        <v>1995</v>
      </c>
      <c r="B30" s="76">
        <v>1.2726348585855931</v>
      </c>
      <c r="C30" s="27">
        <f t="shared" si="7"/>
        <v>-12.359550561797761</v>
      </c>
      <c r="D30" s="26">
        <f t="shared" si="0"/>
        <v>1.4299268073995428</v>
      </c>
      <c r="E30" s="27">
        <v>6</v>
      </c>
      <c r="F30" s="27">
        <f t="shared" si="1"/>
        <v>1.3441311989555702</v>
      </c>
      <c r="G30" s="27">
        <v>0</v>
      </c>
      <c r="H30" s="27">
        <f t="shared" si="8"/>
        <v>1.3441311989555702</v>
      </c>
      <c r="I30" s="27">
        <v>24</v>
      </c>
      <c r="J30" s="28">
        <f t="shared" si="2"/>
        <v>19.730337078651687</v>
      </c>
      <c r="K30" s="26">
        <f t="shared" si="9"/>
        <v>1.0215397112062334</v>
      </c>
      <c r="L30" s="26">
        <f t="shared" si="3"/>
        <v>4.4779822956985578E-2</v>
      </c>
      <c r="M30" s="26">
        <f t="shared" si="4"/>
        <v>1.2694855909190625</v>
      </c>
      <c r="N30" s="27">
        <v>52</v>
      </c>
      <c r="O30" s="27">
        <v>149</v>
      </c>
      <c r="P30" s="26">
        <f t="shared" si="5"/>
        <v>0.44304195119322987</v>
      </c>
      <c r="Q30" s="29">
        <f t="shared" si="6"/>
        <v>8.5200375229467287E-3</v>
      </c>
      <c r="R30" s="24"/>
    </row>
    <row r="31" spans="1:18" x14ac:dyDescent="0.25">
      <c r="A31" s="19">
        <v>1996</v>
      </c>
      <c r="B31" s="70">
        <v>1.2648061498069842</v>
      </c>
      <c r="C31" s="21">
        <f t="shared" si="7"/>
        <v>-12.359550561797761</v>
      </c>
      <c r="D31" s="20">
        <f t="shared" si="0"/>
        <v>1.4211305054011061</v>
      </c>
      <c r="E31" s="21">
        <v>6</v>
      </c>
      <c r="F31" s="21">
        <f t="shared" si="1"/>
        <v>1.3358626750770397</v>
      </c>
      <c r="G31" s="21">
        <v>0</v>
      </c>
      <c r="H31" s="21">
        <f t="shared" si="8"/>
        <v>1.3358626750770397</v>
      </c>
      <c r="I31" s="21">
        <v>24</v>
      </c>
      <c r="J31" s="22">
        <f t="shared" si="2"/>
        <v>19.730337078651672</v>
      </c>
      <c r="K31" s="20">
        <f t="shared" si="9"/>
        <v>1.0152556330585503</v>
      </c>
      <c r="L31" s="20">
        <f t="shared" si="3"/>
        <v>4.4504356517635082E-2</v>
      </c>
      <c r="M31" s="20">
        <f t="shared" si="4"/>
        <v>1.2616762550966958</v>
      </c>
      <c r="N31" s="21">
        <v>52</v>
      </c>
      <c r="O31" s="21">
        <v>149</v>
      </c>
      <c r="P31" s="20">
        <f t="shared" si="5"/>
        <v>0.44031654540287368</v>
      </c>
      <c r="Q31" s="23">
        <f t="shared" si="6"/>
        <v>8.4676258731321858E-3</v>
      </c>
      <c r="R31" s="24"/>
    </row>
    <row r="32" spans="1:18" x14ac:dyDescent="0.25">
      <c r="A32" s="19">
        <v>1997</v>
      </c>
      <c r="B32" s="70">
        <v>1.0868936507005922</v>
      </c>
      <c r="C32" s="21">
        <f t="shared" si="7"/>
        <v>-12.359550561797761</v>
      </c>
      <c r="D32" s="20">
        <f t="shared" si="0"/>
        <v>1.2212288210119013</v>
      </c>
      <c r="E32" s="21">
        <v>6</v>
      </c>
      <c r="F32" s="21">
        <f t="shared" si="1"/>
        <v>1.1479550917511872</v>
      </c>
      <c r="G32" s="21">
        <v>0</v>
      </c>
      <c r="H32" s="21">
        <f t="shared" si="8"/>
        <v>1.1479550917511872</v>
      </c>
      <c r="I32" s="21">
        <v>24</v>
      </c>
      <c r="J32" s="22">
        <f t="shared" si="2"/>
        <v>19.730337078651701</v>
      </c>
      <c r="K32" s="20">
        <f t="shared" si="9"/>
        <v>0.87244586973090221</v>
      </c>
      <c r="L32" s="20">
        <f t="shared" si="3"/>
        <v>3.8244202508751879E-2</v>
      </c>
      <c r="M32" s="20">
        <f t="shared" si="4"/>
        <v>1.0842040190218614</v>
      </c>
      <c r="N32" s="21">
        <v>52</v>
      </c>
      <c r="O32" s="21">
        <v>149</v>
      </c>
      <c r="P32" s="20">
        <f t="shared" si="5"/>
        <v>0.37837992610158921</v>
      </c>
      <c r="Q32" s="23">
        <f t="shared" si="6"/>
        <v>7.2765370404151769E-3</v>
      </c>
      <c r="R32" s="24"/>
    </row>
    <row r="33" spans="1:18" x14ac:dyDescent="0.25">
      <c r="A33" s="19">
        <v>1998</v>
      </c>
      <c r="B33" s="70">
        <v>1.2492232946417254</v>
      </c>
      <c r="C33" s="21">
        <f t="shared" si="7"/>
        <v>-12.359550561797761</v>
      </c>
      <c r="D33" s="20">
        <f t="shared" si="0"/>
        <v>1.4036216793727254</v>
      </c>
      <c r="E33" s="21">
        <v>6</v>
      </c>
      <c r="F33" s="21">
        <f t="shared" si="1"/>
        <v>1.319404378610362</v>
      </c>
      <c r="G33" s="21">
        <v>0</v>
      </c>
      <c r="H33" s="21">
        <f t="shared" si="8"/>
        <v>1.319404378610362</v>
      </c>
      <c r="I33" s="21">
        <v>24</v>
      </c>
      <c r="J33" s="22">
        <f t="shared" si="2"/>
        <v>19.730337078651687</v>
      </c>
      <c r="K33" s="20">
        <f t="shared" si="9"/>
        <v>1.002747327743875</v>
      </c>
      <c r="L33" s="20">
        <f t="shared" si="3"/>
        <v>4.3956047243567123E-2</v>
      </c>
      <c r="M33" s="20">
        <f t="shared" si="4"/>
        <v>1.2461319613315061</v>
      </c>
      <c r="N33" s="21">
        <v>52</v>
      </c>
      <c r="O33" s="21">
        <v>149</v>
      </c>
      <c r="P33" s="20">
        <f t="shared" si="5"/>
        <v>0.43489169120294169</v>
      </c>
      <c r="Q33" s="23">
        <f t="shared" si="6"/>
        <v>8.363301753902725E-3</v>
      </c>
      <c r="R33" s="24"/>
    </row>
    <row r="34" spans="1:18" x14ac:dyDescent="0.25">
      <c r="A34" s="19">
        <v>1999</v>
      </c>
      <c r="B34" s="70">
        <v>1.203591964446195</v>
      </c>
      <c r="C34" s="21">
        <f t="shared" si="7"/>
        <v>-12.359550561797761</v>
      </c>
      <c r="D34" s="20">
        <f t="shared" si="0"/>
        <v>1.3523505218496574</v>
      </c>
      <c r="E34" s="21">
        <v>6</v>
      </c>
      <c r="F34" s="21">
        <f t="shared" si="1"/>
        <v>1.2712094905386779</v>
      </c>
      <c r="G34" s="21">
        <v>0</v>
      </c>
      <c r="H34" s="21">
        <f t="shared" si="8"/>
        <v>1.2712094905386779</v>
      </c>
      <c r="I34" s="21">
        <v>24</v>
      </c>
      <c r="J34" s="22">
        <f t="shared" si="2"/>
        <v>19.730337078651687</v>
      </c>
      <c r="K34" s="20">
        <f t="shared" si="9"/>
        <v>0.96611921280939517</v>
      </c>
      <c r="L34" s="20">
        <f t="shared" si="3"/>
        <v>4.2350431246439238E-2</v>
      </c>
      <c r="M34" s="20">
        <f t="shared" si="4"/>
        <v>1.2006135506209292</v>
      </c>
      <c r="N34" s="21">
        <v>52</v>
      </c>
      <c r="O34" s="21">
        <v>149</v>
      </c>
      <c r="P34" s="20">
        <f t="shared" si="5"/>
        <v>0.41900607135763968</v>
      </c>
      <c r="Q34" s="23">
        <f t="shared" si="6"/>
        <v>8.0578090645699943E-3</v>
      </c>
      <c r="R34" s="24"/>
    </row>
    <row r="35" spans="1:18" x14ac:dyDescent="0.25">
      <c r="A35" s="19">
        <v>2000</v>
      </c>
      <c r="B35" s="70">
        <v>1.4030120958620322</v>
      </c>
      <c r="C35" s="21">
        <f t="shared" si="7"/>
        <v>-12.359550561797761</v>
      </c>
      <c r="D35" s="20">
        <f t="shared" si="0"/>
        <v>1.5764180852382386</v>
      </c>
      <c r="E35" s="21">
        <v>6</v>
      </c>
      <c r="F35" s="21">
        <f t="shared" si="1"/>
        <v>1.4818330001239441</v>
      </c>
      <c r="G35" s="21">
        <v>0</v>
      </c>
      <c r="H35" s="21">
        <f t="shared" si="8"/>
        <v>1.4818330001239441</v>
      </c>
      <c r="I35" s="21">
        <v>24</v>
      </c>
      <c r="J35" s="22">
        <f t="shared" si="2"/>
        <v>19.730337078651701</v>
      </c>
      <c r="K35" s="20">
        <f t="shared" si="9"/>
        <v>1.1261930800941975</v>
      </c>
      <c r="L35" s="20">
        <f t="shared" si="3"/>
        <v>4.9367367894540166E-2</v>
      </c>
      <c r="M35" s="20">
        <f t="shared" si="4"/>
        <v>1.3995401961262663</v>
      </c>
      <c r="N35" s="21">
        <v>52</v>
      </c>
      <c r="O35" s="21">
        <v>149</v>
      </c>
      <c r="P35" s="20">
        <f t="shared" si="5"/>
        <v>0.48843013556084458</v>
      </c>
      <c r="Q35" s="23">
        <f t="shared" si="6"/>
        <v>9.3928872223239344E-3</v>
      </c>
      <c r="R35" s="24"/>
    </row>
    <row r="36" spans="1:18" x14ac:dyDescent="0.25">
      <c r="A36" s="25">
        <v>2001</v>
      </c>
      <c r="B36" s="76">
        <v>1.6292859690495798</v>
      </c>
      <c r="C36" s="27">
        <f t="shared" si="7"/>
        <v>-12.359550561797761</v>
      </c>
      <c r="D36" s="26">
        <f t="shared" si="0"/>
        <v>1.8306583921905393</v>
      </c>
      <c r="E36" s="27">
        <v>6</v>
      </c>
      <c r="F36" s="27">
        <f t="shared" si="1"/>
        <v>1.7208188886591069</v>
      </c>
      <c r="G36" s="27">
        <v>0</v>
      </c>
      <c r="H36" s="27">
        <f t="shared" si="8"/>
        <v>1.7208188886591069</v>
      </c>
      <c r="I36" s="27">
        <v>24</v>
      </c>
      <c r="J36" s="28">
        <f t="shared" si="2"/>
        <v>19.730337078651687</v>
      </c>
      <c r="K36" s="26">
        <f t="shared" si="9"/>
        <v>1.3078223553809212</v>
      </c>
      <c r="L36" s="26">
        <f t="shared" si="3"/>
        <v>5.7329199139985583E-2</v>
      </c>
      <c r="M36" s="26">
        <f t="shared" si="4"/>
        <v>1.6252541310190212</v>
      </c>
      <c r="N36" s="27">
        <v>52</v>
      </c>
      <c r="O36" s="27">
        <v>149</v>
      </c>
      <c r="P36" s="26">
        <f t="shared" si="5"/>
        <v>0.56720278397979262</v>
      </c>
      <c r="Q36" s="29">
        <f t="shared" si="6"/>
        <v>1.0907745845765243E-2</v>
      </c>
      <c r="R36" s="24"/>
    </row>
    <row r="37" spans="1:18" x14ac:dyDescent="0.25">
      <c r="A37" s="25">
        <v>2002</v>
      </c>
      <c r="B37" s="76">
        <v>1.430643620579785</v>
      </c>
      <c r="C37" s="27">
        <f t="shared" si="7"/>
        <v>-12.359550561797761</v>
      </c>
      <c r="D37" s="26">
        <f t="shared" si="0"/>
        <v>1.6074647422244777</v>
      </c>
      <c r="E37" s="27">
        <v>6</v>
      </c>
      <c r="F37" s="27">
        <f t="shared" si="1"/>
        <v>1.511016857691009</v>
      </c>
      <c r="G37" s="27">
        <v>0</v>
      </c>
      <c r="H37" s="27">
        <f t="shared" si="8"/>
        <v>1.511016857691009</v>
      </c>
      <c r="I37" s="27">
        <v>24</v>
      </c>
      <c r="J37" s="28">
        <f t="shared" si="2"/>
        <v>19.730337078651687</v>
      </c>
      <c r="K37" s="26">
        <f t="shared" si="9"/>
        <v>1.1483728118451668</v>
      </c>
      <c r="L37" s="26">
        <f t="shared" si="3"/>
        <v>5.0339630108281283E-2</v>
      </c>
      <c r="M37" s="26">
        <f t="shared" si="4"/>
        <v>1.4271033437547203</v>
      </c>
      <c r="N37" s="27">
        <v>52</v>
      </c>
      <c r="O37" s="27">
        <v>149</v>
      </c>
      <c r="P37" s="26">
        <f t="shared" si="5"/>
        <v>0.49804948909560709</v>
      </c>
      <c r="Q37" s="29">
        <f t="shared" si="6"/>
        <v>9.5778747903001362E-3</v>
      </c>
      <c r="R37" s="24"/>
    </row>
    <row r="38" spans="1:18" x14ac:dyDescent="0.25">
      <c r="A38" s="25">
        <v>2003</v>
      </c>
      <c r="B38" s="76">
        <v>1.6759450609170354</v>
      </c>
      <c r="C38" s="27">
        <f t="shared" si="7"/>
        <v>-12.359550561797761</v>
      </c>
      <c r="D38" s="26">
        <f t="shared" si="0"/>
        <v>1.8830843381090288</v>
      </c>
      <c r="E38" s="27">
        <v>6</v>
      </c>
      <c r="F38" s="27">
        <f t="shared" si="1"/>
        <v>1.7700992778224871</v>
      </c>
      <c r="G38" s="27">
        <v>0</v>
      </c>
      <c r="H38" s="27">
        <f t="shared" si="8"/>
        <v>1.7700992778224871</v>
      </c>
      <c r="I38" s="27">
        <v>24</v>
      </c>
      <c r="J38" s="28">
        <f t="shared" si="2"/>
        <v>19.730337078651672</v>
      </c>
      <c r="K38" s="26">
        <f t="shared" si="9"/>
        <v>1.3452754511450902</v>
      </c>
      <c r="L38" s="26">
        <f t="shared" si="3"/>
        <v>5.8970978680332721E-2</v>
      </c>
      <c r="M38" s="26">
        <f t="shared" ref="M38:M43" si="10">+L38*28.3495</f>
        <v>1.6717977600980924</v>
      </c>
      <c r="N38" s="27">
        <v>52</v>
      </c>
      <c r="O38" s="27">
        <v>149</v>
      </c>
      <c r="P38" s="26">
        <f t="shared" si="5"/>
        <v>0.58344619815503895</v>
      </c>
      <c r="Q38" s="29">
        <f t="shared" si="6"/>
        <v>1.1220119195289211E-2</v>
      </c>
      <c r="R38" s="24"/>
    </row>
    <row r="39" spans="1:18" x14ac:dyDescent="0.25">
      <c r="A39" s="25">
        <v>2004</v>
      </c>
      <c r="B39" s="76">
        <v>1.4887280579333997</v>
      </c>
      <c r="C39" s="27">
        <f t="shared" si="7"/>
        <v>-12.359550561797761</v>
      </c>
      <c r="D39" s="26">
        <f t="shared" si="0"/>
        <v>1.672728154981348</v>
      </c>
      <c r="E39" s="27">
        <v>6</v>
      </c>
      <c r="F39" s="27">
        <f t="shared" si="1"/>
        <v>1.5723644656824671</v>
      </c>
      <c r="G39" s="27">
        <v>0</v>
      </c>
      <c r="H39" s="27">
        <f t="shared" si="8"/>
        <v>1.5723644656824671</v>
      </c>
      <c r="I39" s="27">
        <v>24</v>
      </c>
      <c r="J39" s="28">
        <f t="shared" si="2"/>
        <v>19.730337078651687</v>
      </c>
      <c r="K39" s="26">
        <f t="shared" si="9"/>
        <v>1.1949969939186751</v>
      </c>
      <c r="L39" s="26">
        <f t="shared" si="3"/>
        <v>5.2383429870407672E-2</v>
      </c>
      <c r="M39" s="26">
        <f t="shared" si="10"/>
        <v>1.4850440451111222</v>
      </c>
      <c r="N39" s="27">
        <v>52</v>
      </c>
      <c r="O39" s="27">
        <v>149</v>
      </c>
      <c r="P39" s="26">
        <f t="shared" si="5"/>
        <v>0.51827040500522381</v>
      </c>
      <c r="Q39" s="29">
        <f t="shared" si="6"/>
        <v>9.9667385577927661E-3</v>
      </c>
      <c r="R39" s="24"/>
    </row>
    <row r="40" spans="1:18" x14ac:dyDescent="0.25">
      <c r="A40" s="25">
        <v>2005</v>
      </c>
      <c r="B40" s="76">
        <v>1.8951285643218454</v>
      </c>
      <c r="C40" s="27">
        <f t="shared" si="7"/>
        <v>-12.359550561797761</v>
      </c>
      <c r="D40" s="26">
        <f t="shared" si="0"/>
        <v>2.1293579374402758</v>
      </c>
      <c r="E40" s="27">
        <v>6</v>
      </c>
      <c r="F40" s="27">
        <f t="shared" si="1"/>
        <v>2.0015964611938593</v>
      </c>
      <c r="G40" s="27">
        <v>0</v>
      </c>
      <c r="H40" s="27">
        <f t="shared" si="8"/>
        <v>2.0015964611938593</v>
      </c>
      <c r="I40" s="27">
        <v>24</v>
      </c>
      <c r="J40" s="28">
        <f t="shared" si="2"/>
        <v>19.730337078651687</v>
      </c>
      <c r="K40" s="26">
        <f t="shared" si="9"/>
        <v>1.5212133105073331</v>
      </c>
      <c r="L40" s="26">
        <f t="shared" si="3"/>
        <v>6.6683323200321457E-2</v>
      </c>
      <c r="M40" s="26">
        <f t="shared" si="10"/>
        <v>1.8904388710675131</v>
      </c>
      <c r="N40" s="27">
        <v>52</v>
      </c>
      <c r="O40" s="27">
        <v>149</v>
      </c>
      <c r="P40" s="26">
        <f t="shared" si="5"/>
        <v>0.65975047849336022</v>
      </c>
      <c r="Q40" s="29">
        <f t="shared" si="6"/>
        <v>1.2687509201795389E-2</v>
      </c>
      <c r="R40" s="24"/>
    </row>
    <row r="41" spans="1:18" x14ac:dyDescent="0.25">
      <c r="A41" s="19">
        <v>2006</v>
      </c>
      <c r="B41" s="70">
        <v>1.8699528356959501</v>
      </c>
      <c r="C41" s="21">
        <f t="shared" si="7"/>
        <v>-12.359550561797761</v>
      </c>
      <c r="D41" s="20">
        <f t="shared" si="0"/>
        <v>2.1010706019055618</v>
      </c>
      <c r="E41" s="21">
        <v>6</v>
      </c>
      <c r="F41" s="21">
        <f t="shared" si="1"/>
        <v>1.975006365791228</v>
      </c>
      <c r="G41" s="21">
        <v>0</v>
      </c>
      <c r="H41" s="21">
        <f t="shared" si="8"/>
        <v>1.975006365791228</v>
      </c>
      <c r="I41" s="21">
        <v>24</v>
      </c>
      <c r="J41" s="22">
        <f t="shared" si="2"/>
        <v>19.730337078651701</v>
      </c>
      <c r="K41" s="20">
        <f t="shared" si="9"/>
        <v>1.5010048380013332</v>
      </c>
      <c r="L41" s="20">
        <f t="shared" si="3"/>
        <v>6.5797472350743375E-2</v>
      </c>
      <c r="M41" s="20">
        <f t="shared" si="10"/>
        <v>1.8653254424073993</v>
      </c>
      <c r="N41" s="21">
        <v>52</v>
      </c>
      <c r="O41" s="21">
        <v>149</v>
      </c>
      <c r="P41" s="20">
        <f t="shared" si="5"/>
        <v>0.65098606043748164</v>
      </c>
      <c r="Q41" s="23">
        <f t="shared" si="6"/>
        <v>1.2518962700720801E-2</v>
      </c>
      <c r="R41" s="24"/>
    </row>
    <row r="42" spans="1:18" x14ac:dyDescent="0.25">
      <c r="A42" s="19">
        <v>2007</v>
      </c>
      <c r="B42" s="70">
        <v>1.6934409221255238</v>
      </c>
      <c r="C42" s="21">
        <f t="shared" si="7"/>
        <v>-12.359550561797761</v>
      </c>
      <c r="D42" s="20">
        <f t="shared" si="0"/>
        <v>1.9027426091298021</v>
      </c>
      <c r="E42" s="21">
        <v>6</v>
      </c>
      <c r="F42" s="21">
        <f t="shared" si="1"/>
        <v>1.7885780525820141</v>
      </c>
      <c r="G42" s="21">
        <v>0</v>
      </c>
      <c r="H42" s="21">
        <f t="shared" si="8"/>
        <v>1.7885780525820141</v>
      </c>
      <c r="I42" s="21">
        <v>24</v>
      </c>
      <c r="J42" s="22">
        <f t="shared" si="2"/>
        <v>19.730337078651672</v>
      </c>
      <c r="K42" s="20">
        <f t="shared" si="9"/>
        <v>1.3593193199623308</v>
      </c>
      <c r="L42" s="20">
        <f t="shared" si="3"/>
        <v>5.9586600327115873E-2</v>
      </c>
      <c r="M42" s="20">
        <f t="shared" si="10"/>
        <v>1.6892503259735714</v>
      </c>
      <c r="N42" s="21">
        <v>52</v>
      </c>
      <c r="O42" s="21">
        <v>149</v>
      </c>
      <c r="P42" s="20">
        <f t="shared" si="5"/>
        <v>0.58953702651426654</v>
      </c>
      <c r="Q42" s="23">
        <f t="shared" si="6"/>
        <v>1.1337250509889742E-2</v>
      </c>
      <c r="R42" s="24"/>
    </row>
    <row r="43" spans="1:18" x14ac:dyDescent="0.25">
      <c r="A43" s="19">
        <v>2008</v>
      </c>
      <c r="B43" s="70">
        <v>1.7772007600803867</v>
      </c>
      <c r="C43" s="21">
        <f t="shared" si="7"/>
        <v>-12.359550561797761</v>
      </c>
      <c r="D43" s="20">
        <f t="shared" si="0"/>
        <v>1.9968547866071762</v>
      </c>
      <c r="E43" s="21">
        <v>6</v>
      </c>
      <c r="F43" s="21">
        <f t="shared" si="1"/>
        <v>1.8770434994107457</v>
      </c>
      <c r="G43" s="21">
        <v>0</v>
      </c>
      <c r="H43" s="21">
        <f t="shared" si="8"/>
        <v>1.8770434994107457</v>
      </c>
      <c r="I43" s="21">
        <v>24</v>
      </c>
      <c r="J43" s="22">
        <f t="shared" si="2"/>
        <v>19.730337078651687</v>
      </c>
      <c r="K43" s="20">
        <f t="shared" si="9"/>
        <v>1.4265530595521667</v>
      </c>
      <c r="L43" s="20">
        <f t="shared" si="3"/>
        <v>6.2533832747492246E-2</v>
      </c>
      <c r="M43" s="20">
        <f t="shared" si="10"/>
        <v>1.7728028914750313</v>
      </c>
      <c r="N43" s="21">
        <v>52</v>
      </c>
      <c r="O43" s="21">
        <v>149</v>
      </c>
      <c r="P43" s="20">
        <f t="shared" si="5"/>
        <v>0.61869631111880286</v>
      </c>
      <c r="Q43" s="23">
        <f t="shared" si="6"/>
        <v>1.1898005983053902E-2</v>
      </c>
      <c r="R43" s="24"/>
    </row>
    <row r="44" spans="1:18" x14ac:dyDescent="0.25">
      <c r="A44" s="19">
        <v>2009</v>
      </c>
      <c r="B44" s="70">
        <v>1.5442143432972932</v>
      </c>
      <c r="C44" s="21">
        <f t="shared" si="7"/>
        <v>-12.359550561797761</v>
      </c>
      <c r="D44" s="20">
        <f t="shared" si="0"/>
        <v>1.7350722958396554</v>
      </c>
      <c r="E44" s="21">
        <v>6</v>
      </c>
      <c r="F44" s="21">
        <f t="shared" si="1"/>
        <v>1.630967958089276</v>
      </c>
      <c r="G44" s="21">
        <v>0</v>
      </c>
      <c r="H44" s="21">
        <f t="shared" si="8"/>
        <v>1.630967958089276</v>
      </c>
      <c r="I44" s="21">
        <v>24</v>
      </c>
      <c r="J44" s="22">
        <f t="shared" si="2"/>
        <v>19.730337078651701</v>
      </c>
      <c r="K44" s="20">
        <f t="shared" si="9"/>
        <v>1.2395356481478497</v>
      </c>
      <c r="L44" s="20">
        <f t="shared" si="3"/>
        <v>5.4335809233878339E-2</v>
      </c>
      <c r="M44" s="20">
        <f t="shared" ref="M44:M49" si="11">+L44*28.3495</f>
        <v>1.5403930238758339</v>
      </c>
      <c r="N44" s="21">
        <v>52</v>
      </c>
      <c r="O44" s="21">
        <v>149</v>
      </c>
      <c r="P44" s="20">
        <f t="shared" si="5"/>
        <v>0.53758682712445216</v>
      </c>
      <c r="Q44" s="23">
        <f t="shared" si="6"/>
        <v>1.0338208213931771E-2</v>
      </c>
      <c r="R44" s="24"/>
    </row>
    <row r="45" spans="1:18" x14ac:dyDescent="0.25">
      <c r="A45" s="19">
        <v>2010</v>
      </c>
      <c r="B45" s="70">
        <v>1.9311638098453128</v>
      </c>
      <c r="C45" s="21">
        <f t="shared" si="7"/>
        <v>-12.359550561797761</v>
      </c>
      <c r="D45" s="20">
        <f t="shared" si="0"/>
        <v>2.1698469773542843</v>
      </c>
      <c r="E45" s="21">
        <v>6</v>
      </c>
      <c r="F45" s="21">
        <f t="shared" si="1"/>
        <v>2.0396561587130271</v>
      </c>
      <c r="G45" s="21">
        <v>0</v>
      </c>
      <c r="H45" s="21">
        <f t="shared" si="8"/>
        <v>2.0396561587130271</v>
      </c>
      <c r="I45" s="21">
        <v>24</v>
      </c>
      <c r="J45" s="22">
        <f t="shared" si="2"/>
        <v>19.730337078651687</v>
      </c>
      <c r="K45" s="20">
        <f t="shared" si="9"/>
        <v>1.5501386806219006</v>
      </c>
      <c r="L45" s="20">
        <f t="shared" si="3"/>
        <v>6.7951284630001121E-2</v>
      </c>
      <c r="M45" s="20">
        <f t="shared" si="11"/>
        <v>1.9263849436182168</v>
      </c>
      <c r="N45" s="21">
        <v>52</v>
      </c>
      <c r="O45" s="21">
        <v>149</v>
      </c>
      <c r="P45" s="20">
        <f t="shared" si="5"/>
        <v>0.67229541656474678</v>
      </c>
      <c r="Q45" s="23">
        <f t="shared" si="6"/>
        <v>1.2928758010860516E-2</v>
      </c>
      <c r="R45" s="24"/>
    </row>
    <row r="46" spans="1:18" x14ac:dyDescent="0.25">
      <c r="A46" s="31">
        <v>2011</v>
      </c>
      <c r="B46" s="76">
        <v>1.6482019193114334</v>
      </c>
      <c r="C46" s="27">
        <f t="shared" si="7"/>
        <v>-12.359550561797761</v>
      </c>
      <c r="D46" s="33">
        <f t="shared" si="0"/>
        <v>1.8519122688892513</v>
      </c>
      <c r="E46" s="32">
        <v>6</v>
      </c>
      <c r="F46" s="32">
        <f t="shared" si="1"/>
        <v>1.7407975327558962</v>
      </c>
      <c r="G46" s="32">
        <v>0</v>
      </c>
      <c r="H46" s="27">
        <f t="shared" si="8"/>
        <v>1.7407975327558962</v>
      </c>
      <c r="I46" s="32">
        <v>24</v>
      </c>
      <c r="J46" s="34">
        <f t="shared" si="2"/>
        <v>19.730337078651672</v>
      </c>
      <c r="K46" s="26">
        <f t="shared" si="9"/>
        <v>1.3230061248944811</v>
      </c>
      <c r="L46" s="33">
        <f t="shared" si="3"/>
        <v>5.7994789036470408E-2</v>
      </c>
      <c r="M46" s="33">
        <f t="shared" si="11"/>
        <v>1.6441232717894179</v>
      </c>
      <c r="N46" s="32">
        <v>52</v>
      </c>
      <c r="O46" s="32">
        <v>149</v>
      </c>
      <c r="P46" s="33">
        <f t="shared" si="5"/>
        <v>0.57378798747013238</v>
      </c>
      <c r="Q46" s="35">
        <f t="shared" si="6"/>
        <v>1.1034384374425624E-2</v>
      </c>
      <c r="R46" s="24"/>
    </row>
    <row r="47" spans="1:18" x14ac:dyDescent="0.25">
      <c r="A47" s="25">
        <v>2012</v>
      </c>
      <c r="B47" s="76">
        <v>1.8377487522725058</v>
      </c>
      <c r="C47" s="27">
        <f t="shared" si="7"/>
        <v>-12.359550561797761</v>
      </c>
      <c r="D47" s="26">
        <f t="shared" ref="D47:D56" si="12">+B47-B47*(C47/100)</f>
        <v>2.0648862385084334</v>
      </c>
      <c r="E47" s="27">
        <v>6</v>
      </c>
      <c r="F47" s="27">
        <f t="shared" ref="F47:F56" si="13">+(D47-D47*(E47)/100)</f>
        <v>1.9409930641979274</v>
      </c>
      <c r="G47" s="27">
        <v>0</v>
      </c>
      <c r="H47" s="27">
        <f t="shared" si="8"/>
        <v>1.9409930641979274</v>
      </c>
      <c r="I47" s="27">
        <v>24</v>
      </c>
      <c r="J47" s="28">
        <f t="shared" ref="J47:J56" si="14">100-(K47/B47*100)</f>
        <v>19.730337078651701</v>
      </c>
      <c r="K47" s="26">
        <f t="shared" si="9"/>
        <v>1.4751547287904248</v>
      </c>
      <c r="L47" s="26">
        <f t="shared" ref="L47:L56" si="15">+(K47/365)*16</f>
        <v>6.4664316878484368E-2</v>
      </c>
      <c r="M47" s="26">
        <f t="shared" si="11"/>
        <v>1.8332010513465926</v>
      </c>
      <c r="N47" s="27">
        <v>52</v>
      </c>
      <c r="O47" s="27">
        <v>149</v>
      </c>
      <c r="P47" s="26">
        <f t="shared" ref="P47:P56" si="16">+Q47*N47</f>
        <v>0.63977486355720015</v>
      </c>
      <c r="Q47" s="29">
        <f t="shared" ref="Q47:Q56" si="17">+M47/O47</f>
        <v>1.2303362760715386E-2</v>
      </c>
      <c r="R47" s="24"/>
    </row>
    <row r="48" spans="1:18" x14ac:dyDescent="0.25">
      <c r="A48" s="25">
        <v>2013</v>
      </c>
      <c r="B48" s="76">
        <v>1.742922936144635</v>
      </c>
      <c r="C48" s="27">
        <f t="shared" si="7"/>
        <v>-12.359550561797761</v>
      </c>
      <c r="D48" s="26">
        <f t="shared" si="12"/>
        <v>1.9583403776906012</v>
      </c>
      <c r="E48" s="27">
        <v>6</v>
      </c>
      <c r="F48" s="27">
        <f t="shared" si="13"/>
        <v>1.8408399550291652</v>
      </c>
      <c r="G48" s="27">
        <v>0</v>
      </c>
      <c r="H48" s="27">
        <f t="shared" si="8"/>
        <v>1.8408399550291652</v>
      </c>
      <c r="I48" s="27">
        <v>24</v>
      </c>
      <c r="J48" s="28">
        <f t="shared" si="14"/>
        <v>19.730337078651687</v>
      </c>
      <c r="K48" s="26">
        <f t="shared" si="9"/>
        <v>1.3990383658221655</v>
      </c>
      <c r="L48" s="26">
        <f t="shared" si="15"/>
        <v>6.132770918672506E-2</v>
      </c>
      <c r="M48" s="26">
        <f t="shared" si="11"/>
        <v>1.738609891589062</v>
      </c>
      <c r="N48" s="27">
        <v>52</v>
      </c>
      <c r="O48" s="27">
        <v>149</v>
      </c>
      <c r="P48" s="26">
        <f t="shared" si="16"/>
        <v>0.60676318364182036</v>
      </c>
      <c r="Q48" s="29">
        <f t="shared" si="17"/>
        <v>1.1668522762342698E-2</v>
      </c>
      <c r="R48" s="24"/>
    </row>
    <row r="49" spans="1:18" x14ac:dyDescent="0.25">
      <c r="A49" s="25">
        <v>2014</v>
      </c>
      <c r="B49" s="76">
        <v>1.9180602815608556</v>
      </c>
      <c r="C49" s="27">
        <f t="shared" si="7"/>
        <v>-12.359550561797761</v>
      </c>
      <c r="D49" s="26">
        <f t="shared" si="12"/>
        <v>2.1551239118661298</v>
      </c>
      <c r="E49" s="27">
        <v>6</v>
      </c>
      <c r="F49" s="27">
        <f t="shared" si="13"/>
        <v>2.0258164771541622</v>
      </c>
      <c r="G49" s="27">
        <v>0</v>
      </c>
      <c r="H49" s="27">
        <f t="shared" si="8"/>
        <v>2.0258164771541622</v>
      </c>
      <c r="I49" s="27">
        <v>24</v>
      </c>
      <c r="J49" s="28">
        <f t="shared" si="14"/>
        <v>19.730337078651687</v>
      </c>
      <c r="K49" s="26">
        <f t="shared" si="9"/>
        <v>1.5396205226371633</v>
      </c>
      <c r="L49" s="26">
        <f t="shared" si="15"/>
        <v>6.7490214690944142E-2</v>
      </c>
      <c r="M49" s="26">
        <f t="shared" si="11"/>
        <v>1.913313841380921</v>
      </c>
      <c r="N49" s="27">
        <v>52</v>
      </c>
      <c r="O49" s="27">
        <v>149</v>
      </c>
      <c r="P49" s="26">
        <f t="shared" si="16"/>
        <v>0.6677336896094489</v>
      </c>
      <c r="Q49" s="29">
        <f t="shared" si="17"/>
        <v>1.2841032492489402E-2</v>
      </c>
      <c r="R49" s="24"/>
    </row>
    <row r="50" spans="1:18" x14ac:dyDescent="0.25">
      <c r="A50" s="31">
        <v>2015</v>
      </c>
      <c r="B50" s="80">
        <v>1.9216687643492965</v>
      </c>
      <c r="C50" s="27">
        <f t="shared" si="7"/>
        <v>-12.359550561797761</v>
      </c>
      <c r="D50" s="33">
        <f t="shared" si="12"/>
        <v>2.1591783869093222</v>
      </c>
      <c r="E50" s="32">
        <v>6</v>
      </c>
      <c r="F50" s="32">
        <f t="shared" si="13"/>
        <v>2.0296276836947627</v>
      </c>
      <c r="G50" s="32">
        <v>0</v>
      </c>
      <c r="H50" s="32">
        <f t="shared" si="8"/>
        <v>2.0296276836947627</v>
      </c>
      <c r="I50" s="32">
        <v>24</v>
      </c>
      <c r="J50" s="34">
        <f t="shared" si="14"/>
        <v>19.730337078651687</v>
      </c>
      <c r="K50" s="33">
        <f t="shared" si="9"/>
        <v>1.5425170396080197</v>
      </c>
      <c r="L50" s="33">
        <f t="shared" si="15"/>
        <v>6.7617185297885796E-2</v>
      </c>
      <c r="M50" s="33">
        <f>+L50*28.3495</f>
        <v>1.9169133946024133</v>
      </c>
      <c r="N50" s="32">
        <v>52</v>
      </c>
      <c r="O50" s="32">
        <v>149</v>
      </c>
      <c r="P50" s="33">
        <f t="shared" si="16"/>
        <v>0.66898990952567439</v>
      </c>
      <c r="Q50" s="35">
        <f t="shared" si="17"/>
        <v>1.2865190567801431E-2</v>
      </c>
      <c r="R50" s="24"/>
    </row>
    <row r="51" spans="1:18" x14ac:dyDescent="0.25">
      <c r="A51" s="36">
        <v>2016</v>
      </c>
      <c r="B51" s="83">
        <v>1.7734776928600462</v>
      </c>
      <c r="C51" s="21">
        <f t="shared" si="7"/>
        <v>-12.359550561797761</v>
      </c>
      <c r="D51" s="37">
        <f t="shared" si="12"/>
        <v>1.9926715650112881</v>
      </c>
      <c r="E51" s="38">
        <v>6</v>
      </c>
      <c r="F51" s="38">
        <f t="shared" si="13"/>
        <v>1.8731112711106108</v>
      </c>
      <c r="G51" s="38">
        <v>0</v>
      </c>
      <c r="H51" s="38">
        <f t="shared" si="8"/>
        <v>1.8731112711106108</v>
      </c>
      <c r="I51" s="38">
        <v>24</v>
      </c>
      <c r="J51" s="39">
        <f t="shared" si="14"/>
        <v>19.730337078651672</v>
      </c>
      <c r="K51" s="37">
        <f t="shared" si="9"/>
        <v>1.4235645660440643</v>
      </c>
      <c r="L51" s="37">
        <f t="shared" si="15"/>
        <v>6.2402830292342545E-2</v>
      </c>
      <c r="M51" s="37">
        <f>+L51*28.3495</f>
        <v>1.769089037372765</v>
      </c>
      <c r="N51" s="38">
        <v>52</v>
      </c>
      <c r="O51" s="38">
        <v>149</v>
      </c>
      <c r="P51" s="37">
        <f t="shared" si="16"/>
        <v>0.61740020096230719</v>
      </c>
      <c r="Q51" s="40">
        <f t="shared" si="17"/>
        <v>1.1873080787736677E-2</v>
      </c>
      <c r="R51" s="24"/>
    </row>
    <row r="52" spans="1:18" x14ac:dyDescent="0.25">
      <c r="A52" s="41">
        <v>2017</v>
      </c>
      <c r="B52" s="86">
        <v>1.7548730149889904</v>
      </c>
      <c r="C52" s="21">
        <f t="shared" si="7"/>
        <v>-12.359550561797761</v>
      </c>
      <c r="D52" s="42">
        <f t="shared" si="12"/>
        <v>1.9717674325718995</v>
      </c>
      <c r="E52" s="43">
        <v>6</v>
      </c>
      <c r="F52" s="43">
        <f t="shared" si="13"/>
        <v>1.8534613866175855</v>
      </c>
      <c r="G52" s="43">
        <v>0</v>
      </c>
      <c r="H52" s="43">
        <f>F52-(F52*G52/100)</f>
        <v>1.8534613866175855</v>
      </c>
      <c r="I52" s="43">
        <v>24</v>
      </c>
      <c r="J52" s="45">
        <f t="shared" si="14"/>
        <v>19.730337078651687</v>
      </c>
      <c r="K52" s="42">
        <f>+H52-H52*I52/100</f>
        <v>1.4086306538293649</v>
      </c>
      <c r="L52" s="42">
        <f t="shared" si="15"/>
        <v>6.1748193044574899E-2</v>
      </c>
      <c r="M52" s="42">
        <f>+L52*28.3495</f>
        <v>1.7505303987171761</v>
      </c>
      <c r="N52" s="43">
        <v>52</v>
      </c>
      <c r="O52" s="43">
        <v>149</v>
      </c>
      <c r="P52" s="42">
        <f t="shared" si="16"/>
        <v>0.61092336062612851</v>
      </c>
      <c r="Q52" s="47">
        <f t="shared" si="17"/>
        <v>1.1748526165887088E-2</v>
      </c>
      <c r="R52" s="24"/>
    </row>
    <row r="53" spans="1:18" x14ac:dyDescent="0.25">
      <c r="A53" s="41">
        <v>2018</v>
      </c>
      <c r="B53" s="86">
        <v>1.8019792063103377</v>
      </c>
      <c r="C53" s="21">
        <f t="shared" si="7"/>
        <v>-12.359550561797761</v>
      </c>
      <c r="D53" s="42">
        <f t="shared" si="12"/>
        <v>2.0246957374273458</v>
      </c>
      <c r="E53" s="43">
        <v>6</v>
      </c>
      <c r="F53" s="43">
        <f t="shared" si="13"/>
        <v>1.9032139931817049</v>
      </c>
      <c r="G53" s="43">
        <v>0</v>
      </c>
      <c r="H53" s="43">
        <f>F53-(F53*G53/100)</f>
        <v>1.9032139931817049</v>
      </c>
      <c r="I53" s="43">
        <v>24</v>
      </c>
      <c r="J53" s="45">
        <f t="shared" si="14"/>
        <v>19.730337078651701</v>
      </c>
      <c r="K53" s="42">
        <f>+H53-H53*I53/100</f>
        <v>1.4464426348180957</v>
      </c>
      <c r="L53" s="42">
        <f t="shared" si="15"/>
        <v>6.3405704539971311E-2</v>
      </c>
      <c r="M53" s="42">
        <f>+L53*28.3495</f>
        <v>1.7975200208559166</v>
      </c>
      <c r="N53" s="43">
        <v>52</v>
      </c>
      <c r="O53" s="43">
        <v>149</v>
      </c>
      <c r="P53" s="42">
        <f t="shared" si="16"/>
        <v>0.62732242338595745</v>
      </c>
      <c r="Q53" s="47">
        <f t="shared" si="17"/>
        <v>1.2063892757422258E-2</v>
      </c>
      <c r="R53" s="24"/>
    </row>
    <row r="54" spans="1:18" ht="13.2" customHeight="1" x14ac:dyDescent="0.25">
      <c r="A54" s="41">
        <v>2019</v>
      </c>
      <c r="B54" s="86">
        <v>1.8540276840187877</v>
      </c>
      <c r="C54" s="21">
        <f t="shared" si="7"/>
        <v>-12.359550561797761</v>
      </c>
      <c r="D54" s="42">
        <f t="shared" si="12"/>
        <v>2.0831771730548176</v>
      </c>
      <c r="E54" s="43">
        <v>6</v>
      </c>
      <c r="F54" s="43">
        <f t="shared" si="13"/>
        <v>1.9581865426715286</v>
      </c>
      <c r="G54" s="43">
        <v>0</v>
      </c>
      <c r="H54" s="43">
        <f>F54-(F54*G54/100)</f>
        <v>1.9581865426715286</v>
      </c>
      <c r="I54" s="43">
        <v>24</v>
      </c>
      <c r="J54" s="45">
        <f t="shared" si="14"/>
        <v>19.730337078651687</v>
      </c>
      <c r="K54" s="42">
        <f>+H54-H54*I54/100</f>
        <v>1.4882217724303617</v>
      </c>
      <c r="L54" s="42">
        <f t="shared" si="15"/>
        <v>6.5237118791467916E-2</v>
      </c>
      <c r="M54" s="42">
        <f>+L54*28.3495</f>
        <v>1.8494396991787196</v>
      </c>
      <c r="N54" s="43">
        <v>52</v>
      </c>
      <c r="O54" s="43">
        <v>149</v>
      </c>
      <c r="P54" s="42">
        <f t="shared" si="16"/>
        <v>0.64544204266639882</v>
      </c>
      <c r="Q54" s="47">
        <f t="shared" si="17"/>
        <v>1.2412346974353823E-2</v>
      </c>
    </row>
    <row r="55" spans="1:18" ht="13.2" customHeight="1" x14ac:dyDescent="0.25">
      <c r="A55" s="41">
        <v>2020</v>
      </c>
      <c r="B55" s="86">
        <v>1.865100663899337</v>
      </c>
      <c r="C55" s="21">
        <f t="shared" si="7"/>
        <v>-12.359550561797761</v>
      </c>
      <c r="D55" s="42">
        <f t="shared" si="12"/>
        <v>2.0956187234824015</v>
      </c>
      <c r="E55" s="43">
        <v>6</v>
      </c>
      <c r="F55" s="43">
        <f t="shared" si="13"/>
        <v>1.9698816000734574</v>
      </c>
      <c r="G55" s="43">
        <v>0</v>
      </c>
      <c r="H55" s="43">
        <f t="shared" ref="H55:H56" si="18">F55-(F55*G55/100)</f>
        <v>1.9698816000734574</v>
      </c>
      <c r="I55" s="43">
        <v>24</v>
      </c>
      <c r="J55" s="45">
        <f t="shared" si="14"/>
        <v>19.730337078651687</v>
      </c>
      <c r="K55" s="42">
        <f t="shared" ref="K55:K56" si="19">+H55-H55*I55/100</f>
        <v>1.4971100160558275</v>
      </c>
      <c r="L55" s="42">
        <f t="shared" si="15"/>
        <v>6.5626740429844496E-2</v>
      </c>
      <c r="M55" s="42">
        <f t="shared" ref="M55:M56" si="20">+L55*28.3495</f>
        <v>1.8604852778158765</v>
      </c>
      <c r="N55" s="43">
        <v>52</v>
      </c>
      <c r="O55" s="43">
        <v>149</v>
      </c>
      <c r="P55" s="42">
        <f t="shared" si="16"/>
        <v>0.64929687547936632</v>
      </c>
      <c r="Q55" s="47">
        <f t="shared" si="17"/>
        <v>1.2486478374603198E-2</v>
      </c>
    </row>
    <row r="56" spans="1:18" ht="13.8" customHeight="1" thickBot="1" x14ac:dyDescent="0.3">
      <c r="A56" s="132">
        <v>2021</v>
      </c>
      <c r="B56" s="162">
        <v>1.8958449313354906</v>
      </c>
      <c r="C56" s="134">
        <f t="shared" si="7"/>
        <v>-12.359550561797761</v>
      </c>
      <c r="D56" s="133">
        <f t="shared" si="12"/>
        <v>2.1301628441971805</v>
      </c>
      <c r="E56" s="134">
        <v>6</v>
      </c>
      <c r="F56" s="134">
        <f t="shared" si="13"/>
        <v>2.0023530735453496</v>
      </c>
      <c r="G56" s="134">
        <v>0</v>
      </c>
      <c r="H56" s="134">
        <f t="shared" si="18"/>
        <v>2.0023530735453496</v>
      </c>
      <c r="I56" s="134">
        <v>24</v>
      </c>
      <c r="J56" s="135">
        <f t="shared" si="14"/>
        <v>19.730337078651687</v>
      </c>
      <c r="K56" s="133">
        <f t="shared" si="19"/>
        <v>1.5217883358944657</v>
      </c>
      <c r="L56" s="133">
        <f t="shared" si="15"/>
        <v>6.6708529792634114E-2</v>
      </c>
      <c r="M56" s="133">
        <f t="shared" si="20"/>
        <v>1.8911534653562807</v>
      </c>
      <c r="N56" s="134">
        <v>52</v>
      </c>
      <c r="O56" s="134">
        <v>149</v>
      </c>
      <c r="P56" s="133">
        <f t="shared" si="16"/>
        <v>0.65999986710420533</v>
      </c>
      <c r="Q56" s="136">
        <f t="shared" si="17"/>
        <v>1.2692305136619333E-2</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131" t="s">
        <v>203</v>
      </c>
    </row>
    <row r="63" spans="1:18" ht="15" customHeight="1" x14ac:dyDescent="0.25">
      <c r="A63" s="9" t="s">
        <v>100</v>
      </c>
    </row>
    <row r="64" spans="1:18"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202</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7.1718393383141829E-2</v>
      </c>
      <c r="C5" s="21">
        <f>(1-1/1.14)*100</f>
        <v>12.280701754385959</v>
      </c>
      <c r="D5" s="20">
        <f t="shared" ref="D5:D46" si="0">+B5-B5*(C5/100)</f>
        <v>6.291087138872091E-2</v>
      </c>
      <c r="E5" s="21">
        <v>6</v>
      </c>
      <c r="F5" s="23">
        <f t="shared" ref="F5:F46" si="1">+(D5-D5*(E5)/100)</f>
        <v>5.9136219105397653E-2</v>
      </c>
      <c r="G5" s="21">
        <v>0</v>
      </c>
      <c r="H5" s="23">
        <f>F5-(F5*G5/100)</f>
        <v>5.9136219105397653E-2</v>
      </c>
      <c r="I5" s="21">
        <v>30</v>
      </c>
      <c r="J5" s="22">
        <f t="shared" ref="J5:J46" si="2">100-(K5/B5*100)</f>
        <v>42.280701754385966</v>
      </c>
      <c r="K5" s="23">
        <f>+H5-H5*I5/100</f>
        <v>4.1395353373778358E-2</v>
      </c>
      <c r="L5" s="23">
        <f t="shared" ref="L5:L46" si="3">+(K5/365)*16</f>
        <v>1.814590832823161E-3</v>
      </c>
      <c r="M5" s="20">
        <f t="shared" ref="M5:M37" si="4">+L5*28.3495</f>
        <v>5.14427428151202E-2</v>
      </c>
      <c r="N5" s="21">
        <v>97</v>
      </c>
      <c r="O5" s="21">
        <v>151</v>
      </c>
      <c r="P5" s="23">
        <f t="shared" ref="P5:P46" si="5">+Q5*N5</f>
        <v>3.3046000351434832E-2</v>
      </c>
      <c r="Q5" s="23">
        <f t="shared" ref="Q5:Q46" si="6">+M5/O5</f>
        <v>3.4068041599417351E-4</v>
      </c>
      <c r="R5" s="24"/>
    </row>
    <row r="6" spans="1:22" x14ac:dyDescent="0.25">
      <c r="A6" s="25">
        <v>1971</v>
      </c>
      <c r="B6" s="76">
        <v>8.1796774550830439E-2</v>
      </c>
      <c r="C6" s="27">
        <f t="shared" ref="C6:C56" si="7">(1-1/1.14)*100</f>
        <v>12.280701754385959</v>
      </c>
      <c r="D6" s="26">
        <f t="shared" si="0"/>
        <v>7.1751556623535481E-2</v>
      </c>
      <c r="E6" s="27">
        <v>6</v>
      </c>
      <c r="F6" s="29">
        <f t="shared" si="1"/>
        <v>6.7446463226123354E-2</v>
      </c>
      <c r="G6" s="27">
        <v>0</v>
      </c>
      <c r="H6" s="29">
        <f t="shared" ref="H6:H51" si="8">F6-(F6*G6/100)</f>
        <v>6.7446463226123354E-2</v>
      </c>
      <c r="I6" s="27">
        <v>30</v>
      </c>
      <c r="J6" s="28">
        <f t="shared" si="2"/>
        <v>42.280701754385952</v>
      </c>
      <c r="K6" s="29">
        <f t="shared" ref="K6:K51" si="9">+H6-H6*I6/100</f>
        <v>4.7212524258286349E-2</v>
      </c>
      <c r="L6" s="29">
        <f t="shared" si="3"/>
        <v>2.0695901044728263E-3</v>
      </c>
      <c r="M6" s="26">
        <f t="shared" si="4"/>
        <v>5.8671844666752383E-2</v>
      </c>
      <c r="N6" s="27">
        <v>97</v>
      </c>
      <c r="O6" s="27">
        <v>151</v>
      </c>
      <c r="P6" s="29">
        <f t="shared" si="5"/>
        <v>3.7689860481291262E-2</v>
      </c>
      <c r="Q6" s="29">
        <f t="shared" si="6"/>
        <v>3.8855526269372437E-4</v>
      </c>
      <c r="R6" s="24"/>
    </row>
    <row r="7" spans="1:22" x14ac:dyDescent="0.25">
      <c r="A7" s="25">
        <v>1972</v>
      </c>
      <c r="B7" s="76">
        <v>7.0606395548271528E-2</v>
      </c>
      <c r="C7" s="27">
        <f t="shared" si="7"/>
        <v>12.280701754385959</v>
      </c>
      <c r="D7" s="26">
        <f t="shared" si="0"/>
        <v>6.1935434691466257E-2</v>
      </c>
      <c r="E7" s="27">
        <v>6</v>
      </c>
      <c r="F7" s="29">
        <f t="shared" si="1"/>
        <v>5.8219308609978281E-2</v>
      </c>
      <c r="G7" s="27">
        <v>0</v>
      </c>
      <c r="H7" s="29">
        <f t="shared" si="8"/>
        <v>5.8219308609978281E-2</v>
      </c>
      <c r="I7" s="27">
        <v>30</v>
      </c>
      <c r="J7" s="28">
        <f t="shared" si="2"/>
        <v>42.280701754385966</v>
      </c>
      <c r="K7" s="29">
        <f t="shared" si="9"/>
        <v>4.0753516026984793E-2</v>
      </c>
      <c r="L7" s="29">
        <f t="shared" si="3"/>
        <v>1.7864554970733061E-3</v>
      </c>
      <c r="M7" s="26">
        <f t="shared" si="4"/>
        <v>5.0645120114279692E-2</v>
      </c>
      <c r="N7" s="27">
        <v>97</v>
      </c>
      <c r="O7" s="27">
        <v>151</v>
      </c>
      <c r="P7" s="29">
        <f t="shared" si="5"/>
        <v>3.2533620205861785E-2</v>
      </c>
      <c r="Q7" s="29">
        <f t="shared" si="6"/>
        <v>3.3539814645218338E-4</v>
      </c>
      <c r="R7" s="24"/>
    </row>
    <row r="8" spans="1:22" x14ac:dyDescent="0.25">
      <c r="A8" s="25">
        <v>1973</v>
      </c>
      <c r="B8" s="76">
        <v>5.3258710106696742E-2</v>
      </c>
      <c r="C8" s="27">
        <f t="shared" si="7"/>
        <v>12.280701754385959</v>
      </c>
      <c r="D8" s="26">
        <f t="shared" si="0"/>
        <v>4.6718166760260305E-2</v>
      </c>
      <c r="E8" s="27">
        <v>6</v>
      </c>
      <c r="F8" s="29">
        <f t="shared" si="1"/>
        <v>4.3915076754644684E-2</v>
      </c>
      <c r="G8" s="27">
        <v>0</v>
      </c>
      <c r="H8" s="29">
        <f t="shared" si="8"/>
        <v>4.3915076754644684E-2</v>
      </c>
      <c r="I8" s="27">
        <v>30</v>
      </c>
      <c r="J8" s="28">
        <f t="shared" si="2"/>
        <v>42.280701754385966</v>
      </c>
      <c r="K8" s="29">
        <f t="shared" si="9"/>
        <v>3.0740553728251279E-2</v>
      </c>
      <c r="L8" s="29">
        <f t="shared" si="3"/>
        <v>1.3475311223343027E-3</v>
      </c>
      <c r="M8" s="26">
        <f t="shared" si="4"/>
        <v>3.8201833552616311E-2</v>
      </c>
      <c r="N8" s="27">
        <v>97</v>
      </c>
      <c r="O8" s="27">
        <v>151</v>
      </c>
      <c r="P8" s="29">
        <f t="shared" si="5"/>
        <v>2.4540250692740281E-2</v>
      </c>
      <c r="Q8" s="29">
        <f t="shared" si="6"/>
        <v>2.529922751828895E-4</v>
      </c>
      <c r="R8" s="24"/>
    </row>
    <row r="9" spans="1:22" x14ac:dyDescent="0.25">
      <c r="A9" s="25">
        <v>1974</v>
      </c>
      <c r="B9" s="76">
        <v>5.0642026803333108E-2</v>
      </c>
      <c r="C9" s="27">
        <f t="shared" si="7"/>
        <v>12.280701754385959</v>
      </c>
      <c r="D9" s="26">
        <f t="shared" si="0"/>
        <v>4.4422830529239572E-2</v>
      </c>
      <c r="E9" s="27">
        <v>6</v>
      </c>
      <c r="F9" s="29">
        <f t="shared" si="1"/>
        <v>4.1757460697485198E-2</v>
      </c>
      <c r="G9" s="27">
        <v>0</v>
      </c>
      <c r="H9" s="29">
        <f t="shared" si="8"/>
        <v>4.1757460697485198E-2</v>
      </c>
      <c r="I9" s="27">
        <v>30</v>
      </c>
      <c r="J9" s="28">
        <f t="shared" si="2"/>
        <v>42.280701754385966</v>
      </c>
      <c r="K9" s="29">
        <f t="shared" si="9"/>
        <v>2.9230222488239636E-2</v>
      </c>
      <c r="L9" s="29">
        <f t="shared" si="3"/>
        <v>1.2813248214022855E-3</v>
      </c>
      <c r="M9" s="26">
        <f t="shared" si="4"/>
        <v>3.6324918024344094E-2</v>
      </c>
      <c r="N9" s="27">
        <v>97</v>
      </c>
      <c r="O9" s="27">
        <v>151</v>
      </c>
      <c r="P9" s="29">
        <f t="shared" si="5"/>
        <v>2.3334549989148193E-2</v>
      </c>
      <c r="Q9" s="29">
        <f t="shared" si="6"/>
        <v>2.4056237102214632E-4</v>
      </c>
      <c r="R9" s="24"/>
    </row>
    <row r="10" spans="1:22" x14ac:dyDescent="0.25">
      <c r="A10" s="25">
        <v>1975</v>
      </c>
      <c r="B10" s="76">
        <v>4.3811031934547363E-2</v>
      </c>
      <c r="C10" s="27">
        <f t="shared" si="7"/>
        <v>12.280701754385959</v>
      </c>
      <c r="D10" s="26">
        <f t="shared" si="0"/>
        <v>3.8430729767146815E-2</v>
      </c>
      <c r="E10" s="27">
        <v>6</v>
      </c>
      <c r="F10" s="29">
        <f t="shared" si="1"/>
        <v>3.6124885981118009E-2</v>
      </c>
      <c r="G10" s="27">
        <v>0</v>
      </c>
      <c r="H10" s="29">
        <f t="shared" si="8"/>
        <v>3.6124885981118009E-2</v>
      </c>
      <c r="I10" s="27">
        <v>30</v>
      </c>
      <c r="J10" s="28">
        <f t="shared" si="2"/>
        <v>42.280701754385952</v>
      </c>
      <c r="K10" s="29">
        <f t="shared" si="9"/>
        <v>2.5287420186782605E-2</v>
      </c>
      <c r="L10" s="29">
        <f t="shared" si="3"/>
        <v>1.108489652023347E-3</v>
      </c>
      <c r="M10" s="26">
        <f t="shared" si="4"/>
        <v>3.1425127390035876E-2</v>
      </c>
      <c r="N10" s="27">
        <v>97</v>
      </c>
      <c r="O10" s="27">
        <v>151</v>
      </c>
      <c r="P10" s="29">
        <f t="shared" si="5"/>
        <v>2.0187002363135628E-2</v>
      </c>
      <c r="Q10" s="29">
        <f t="shared" si="6"/>
        <v>2.0811342642407864E-4</v>
      </c>
      <c r="R10" s="24"/>
    </row>
    <row r="11" spans="1:22" x14ac:dyDescent="0.25">
      <c r="A11" s="19">
        <v>1976</v>
      </c>
      <c r="B11" s="70">
        <v>5.5422294585731634E-2</v>
      </c>
      <c r="C11" s="21">
        <f t="shared" si="7"/>
        <v>12.280701754385959</v>
      </c>
      <c r="D11" s="20">
        <f t="shared" si="0"/>
        <v>4.8616047882220736E-2</v>
      </c>
      <c r="E11" s="21">
        <v>6</v>
      </c>
      <c r="F11" s="23">
        <f t="shared" si="1"/>
        <v>4.5699085009287495E-2</v>
      </c>
      <c r="G11" s="21">
        <v>0</v>
      </c>
      <c r="H11" s="23">
        <f t="shared" si="8"/>
        <v>4.5699085009287495E-2</v>
      </c>
      <c r="I11" s="21">
        <v>30</v>
      </c>
      <c r="J11" s="22">
        <f t="shared" si="2"/>
        <v>42.280701754385952</v>
      </c>
      <c r="K11" s="23">
        <f t="shared" si="9"/>
        <v>3.1989359506501246E-2</v>
      </c>
      <c r="L11" s="23">
        <f t="shared" si="3"/>
        <v>1.402273293435671E-3</v>
      </c>
      <c r="M11" s="20">
        <f t="shared" si="4"/>
        <v>3.9753746732254555E-2</v>
      </c>
      <c r="N11" s="21">
        <v>97</v>
      </c>
      <c r="O11" s="21">
        <v>151</v>
      </c>
      <c r="P11" s="23">
        <f t="shared" si="5"/>
        <v>2.5537175053170148E-2</v>
      </c>
      <c r="Q11" s="23">
        <f t="shared" si="6"/>
        <v>2.6326984590897059E-4</v>
      </c>
      <c r="R11" s="24"/>
    </row>
    <row r="12" spans="1:22" x14ac:dyDescent="0.25">
      <c r="A12" s="19">
        <v>1977</v>
      </c>
      <c r="B12" s="70">
        <v>4.1409559614782127E-2</v>
      </c>
      <c r="C12" s="21">
        <f t="shared" si="7"/>
        <v>12.280701754385959</v>
      </c>
      <c r="D12" s="20">
        <f t="shared" si="0"/>
        <v>3.6324175100686078E-2</v>
      </c>
      <c r="E12" s="21">
        <v>6</v>
      </c>
      <c r="F12" s="23">
        <f t="shared" si="1"/>
        <v>3.4144724594644911E-2</v>
      </c>
      <c r="G12" s="21">
        <v>0</v>
      </c>
      <c r="H12" s="23">
        <f t="shared" si="8"/>
        <v>3.4144724594644911E-2</v>
      </c>
      <c r="I12" s="21">
        <v>30</v>
      </c>
      <c r="J12" s="22">
        <f t="shared" si="2"/>
        <v>42.280701754385966</v>
      </c>
      <c r="K12" s="23">
        <f t="shared" si="9"/>
        <v>2.3901307216251437E-2</v>
      </c>
      <c r="L12" s="23">
        <f t="shared" si="3"/>
        <v>1.0477285355069124E-3</v>
      </c>
      <c r="M12" s="20">
        <f t="shared" si="4"/>
        <v>2.9702580117353213E-2</v>
      </c>
      <c r="N12" s="21">
        <v>97</v>
      </c>
      <c r="O12" s="21">
        <v>151</v>
      </c>
      <c r="P12" s="23">
        <f t="shared" si="5"/>
        <v>1.9080465373399084E-2</v>
      </c>
      <c r="Q12" s="23">
        <f t="shared" si="6"/>
        <v>1.9670582859174313E-4</v>
      </c>
      <c r="R12" s="24"/>
    </row>
    <row r="13" spans="1:22" x14ac:dyDescent="0.25">
      <c r="A13" s="19">
        <v>1978</v>
      </c>
      <c r="B13" s="70">
        <v>5.1728553137003828E-2</v>
      </c>
      <c r="C13" s="21">
        <f t="shared" si="7"/>
        <v>12.280701754385959</v>
      </c>
      <c r="D13" s="20">
        <f t="shared" si="0"/>
        <v>4.5375923804389325E-2</v>
      </c>
      <c r="E13" s="21">
        <v>6</v>
      </c>
      <c r="F13" s="23">
        <f t="shared" si="1"/>
        <v>4.2653368376125968E-2</v>
      </c>
      <c r="G13" s="21">
        <v>0</v>
      </c>
      <c r="H13" s="23">
        <f t="shared" si="8"/>
        <v>4.2653368376125968E-2</v>
      </c>
      <c r="I13" s="21">
        <v>30</v>
      </c>
      <c r="J13" s="22">
        <f t="shared" si="2"/>
        <v>42.280701754385966</v>
      </c>
      <c r="K13" s="23">
        <f t="shared" si="9"/>
        <v>2.9857357863288178E-2</v>
      </c>
      <c r="L13" s="23">
        <f t="shared" si="3"/>
        <v>1.3088156871578379E-3</v>
      </c>
      <c r="M13" s="20">
        <f t="shared" si="4"/>
        <v>3.7104270323081126E-2</v>
      </c>
      <c r="N13" s="21">
        <v>97</v>
      </c>
      <c r="O13" s="21">
        <v>151</v>
      </c>
      <c r="P13" s="23">
        <f t="shared" si="5"/>
        <v>2.3835193518800459E-2</v>
      </c>
      <c r="Q13" s="23">
        <f t="shared" si="6"/>
        <v>2.4572364452371607E-4</v>
      </c>
      <c r="R13" s="24"/>
    </row>
    <row r="14" spans="1:22" x14ac:dyDescent="0.25">
      <c r="A14" s="19">
        <v>1979</v>
      </c>
      <c r="B14" s="70">
        <v>3.3938370620514975E-2</v>
      </c>
      <c r="C14" s="21">
        <f t="shared" si="7"/>
        <v>12.280701754385959</v>
      </c>
      <c r="D14" s="20">
        <f t="shared" si="0"/>
        <v>2.9770500544311386E-2</v>
      </c>
      <c r="E14" s="21">
        <v>6</v>
      </c>
      <c r="F14" s="23">
        <f t="shared" si="1"/>
        <v>2.7984270511652701E-2</v>
      </c>
      <c r="G14" s="21">
        <v>0</v>
      </c>
      <c r="H14" s="23">
        <f t="shared" si="8"/>
        <v>2.7984270511652701E-2</v>
      </c>
      <c r="I14" s="21">
        <v>30</v>
      </c>
      <c r="J14" s="22">
        <f t="shared" si="2"/>
        <v>42.280701754385966</v>
      </c>
      <c r="K14" s="23">
        <f t="shared" si="9"/>
        <v>1.9588989358156891E-2</v>
      </c>
      <c r="L14" s="23">
        <f t="shared" si="3"/>
        <v>8.5869542391920619E-4</v>
      </c>
      <c r="M14" s="20">
        <f t="shared" si="4"/>
        <v>2.4343585920397533E-2</v>
      </c>
      <c r="N14" s="21">
        <v>97</v>
      </c>
      <c r="O14" s="21">
        <v>151</v>
      </c>
      <c r="P14" s="23">
        <f t="shared" si="5"/>
        <v>1.5637932677341461E-2</v>
      </c>
      <c r="Q14" s="23">
        <f t="shared" si="6"/>
        <v>1.6121580079733465E-4</v>
      </c>
      <c r="R14" s="24"/>
    </row>
    <row r="15" spans="1:22" x14ac:dyDescent="0.25">
      <c r="A15" s="19">
        <v>1980</v>
      </c>
      <c r="B15" s="70">
        <v>3.2038502410791911E-2</v>
      </c>
      <c r="C15" s="21">
        <f t="shared" si="7"/>
        <v>12.280701754385959</v>
      </c>
      <c r="D15" s="20">
        <f t="shared" si="0"/>
        <v>2.81039494831508E-2</v>
      </c>
      <c r="E15" s="21">
        <v>6</v>
      </c>
      <c r="F15" s="23">
        <f t="shared" si="1"/>
        <v>2.6417712514161751E-2</v>
      </c>
      <c r="G15" s="21">
        <v>0</v>
      </c>
      <c r="H15" s="23">
        <f t="shared" si="8"/>
        <v>2.6417712514161751E-2</v>
      </c>
      <c r="I15" s="21">
        <v>30</v>
      </c>
      <c r="J15" s="22">
        <f t="shared" si="2"/>
        <v>42.280701754385966</v>
      </c>
      <c r="K15" s="23">
        <f t="shared" si="9"/>
        <v>1.8492398759913226E-2</v>
      </c>
      <c r="L15" s="23">
        <f t="shared" si="3"/>
        <v>8.1062569906468942E-4</v>
      </c>
      <c r="M15" s="20">
        <f t="shared" si="4"/>
        <v>2.2980833255634412E-2</v>
      </c>
      <c r="N15" s="21">
        <v>97</v>
      </c>
      <c r="O15" s="21">
        <v>151</v>
      </c>
      <c r="P15" s="23">
        <f t="shared" si="5"/>
        <v>1.4762522025142635E-2</v>
      </c>
      <c r="Q15" s="23">
        <f t="shared" si="6"/>
        <v>1.5219094871281067E-4</v>
      </c>
      <c r="R15" s="24"/>
    </row>
    <row r="16" spans="1:22" x14ac:dyDescent="0.25">
      <c r="A16" s="25">
        <v>1981</v>
      </c>
      <c r="B16" s="76">
        <v>2.6273449118565356E-2</v>
      </c>
      <c r="C16" s="27">
        <f t="shared" si="7"/>
        <v>12.280701754385959</v>
      </c>
      <c r="D16" s="26">
        <f t="shared" si="0"/>
        <v>2.3046885191723997E-2</v>
      </c>
      <c r="E16" s="27">
        <v>6</v>
      </c>
      <c r="F16" s="29">
        <f t="shared" si="1"/>
        <v>2.1664072080220559E-2</v>
      </c>
      <c r="G16" s="27">
        <v>0</v>
      </c>
      <c r="H16" s="29">
        <f t="shared" si="8"/>
        <v>2.1664072080220559E-2</v>
      </c>
      <c r="I16" s="27">
        <v>30</v>
      </c>
      <c r="J16" s="28">
        <f t="shared" si="2"/>
        <v>42.280701754385952</v>
      </c>
      <c r="K16" s="29">
        <f t="shared" si="9"/>
        <v>1.5164850456154393E-2</v>
      </c>
      <c r="L16" s="29">
        <f t="shared" si="3"/>
        <v>6.6476056794101445E-4</v>
      </c>
      <c r="M16" s="26">
        <f t="shared" si="4"/>
        <v>1.884562972084379E-2</v>
      </c>
      <c r="N16" s="27">
        <v>97</v>
      </c>
      <c r="O16" s="27">
        <v>151</v>
      </c>
      <c r="P16" s="29">
        <f t="shared" si="5"/>
        <v>1.2106132999482435E-2</v>
      </c>
      <c r="Q16" s="29">
        <f t="shared" si="6"/>
        <v>1.248054948400251E-4</v>
      </c>
      <c r="R16" s="24"/>
    </row>
    <row r="17" spans="1:18" x14ac:dyDescent="0.25">
      <c r="A17" s="25">
        <v>1982</v>
      </c>
      <c r="B17" s="76">
        <v>2.7003979533826026E-2</v>
      </c>
      <c r="C17" s="27">
        <f t="shared" si="7"/>
        <v>12.280701754385959</v>
      </c>
      <c r="D17" s="26">
        <f t="shared" si="0"/>
        <v>2.3687701345461429E-2</v>
      </c>
      <c r="E17" s="27">
        <v>6</v>
      </c>
      <c r="F17" s="29">
        <f t="shared" si="1"/>
        <v>2.2266439264733744E-2</v>
      </c>
      <c r="G17" s="27">
        <v>0</v>
      </c>
      <c r="H17" s="29">
        <f t="shared" si="8"/>
        <v>2.2266439264733744E-2</v>
      </c>
      <c r="I17" s="27">
        <v>30</v>
      </c>
      <c r="J17" s="28">
        <f t="shared" si="2"/>
        <v>42.280701754385952</v>
      </c>
      <c r="K17" s="29">
        <f t="shared" si="9"/>
        <v>1.5586507485313622E-2</v>
      </c>
      <c r="L17" s="29">
        <f t="shared" si="3"/>
        <v>6.8324416373977516E-4</v>
      </c>
      <c r="M17" s="26">
        <f t="shared" si="4"/>
        <v>1.9369630419940755E-2</v>
      </c>
      <c r="N17" s="27">
        <v>97</v>
      </c>
      <c r="O17" s="27">
        <v>151</v>
      </c>
      <c r="P17" s="29">
        <f t="shared" si="5"/>
        <v>1.2442742720094392E-2</v>
      </c>
      <c r="Q17" s="29">
        <f t="shared" si="6"/>
        <v>1.28275698145303E-4</v>
      </c>
      <c r="R17" s="24"/>
    </row>
    <row r="18" spans="1:18" x14ac:dyDescent="0.25">
      <c r="A18" s="25">
        <v>1983</v>
      </c>
      <c r="B18" s="76">
        <v>4.4275245724626239E-2</v>
      </c>
      <c r="C18" s="27">
        <f t="shared" si="7"/>
        <v>12.280701754385959</v>
      </c>
      <c r="D18" s="26">
        <f t="shared" si="0"/>
        <v>3.8837934846163373E-2</v>
      </c>
      <c r="E18" s="27">
        <v>6</v>
      </c>
      <c r="F18" s="29">
        <f t="shared" si="1"/>
        <v>3.6507658755393572E-2</v>
      </c>
      <c r="G18" s="27">
        <v>0</v>
      </c>
      <c r="H18" s="29">
        <f t="shared" si="8"/>
        <v>3.6507658755393572E-2</v>
      </c>
      <c r="I18" s="27">
        <v>30</v>
      </c>
      <c r="J18" s="28">
        <f t="shared" si="2"/>
        <v>42.280701754385952</v>
      </c>
      <c r="K18" s="29">
        <f t="shared" si="9"/>
        <v>2.5555361128775499E-2</v>
      </c>
      <c r="L18" s="29">
        <f t="shared" si="3"/>
        <v>1.1202350083846795E-3</v>
      </c>
      <c r="M18" s="26">
        <f t="shared" si="4"/>
        <v>3.175810237020147E-2</v>
      </c>
      <c r="N18" s="27">
        <v>97</v>
      </c>
      <c r="O18" s="27">
        <v>151</v>
      </c>
      <c r="P18" s="29">
        <f t="shared" si="5"/>
        <v>2.040090019807644E-2</v>
      </c>
      <c r="Q18" s="29">
        <f t="shared" si="6"/>
        <v>2.1031855874305608E-4</v>
      </c>
      <c r="R18" s="24"/>
    </row>
    <row r="19" spans="1:18" x14ac:dyDescent="0.25">
      <c r="A19" s="25">
        <v>1984</v>
      </c>
      <c r="B19" s="76">
        <v>2.3152300844517398E-2</v>
      </c>
      <c r="C19" s="27">
        <f t="shared" si="7"/>
        <v>12.280701754385959</v>
      </c>
      <c r="D19" s="26">
        <f t="shared" si="0"/>
        <v>2.0309035828524034E-2</v>
      </c>
      <c r="E19" s="27">
        <v>6</v>
      </c>
      <c r="F19" s="29">
        <f t="shared" si="1"/>
        <v>1.9090493678812593E-2</v>
      </c>
      <c r="G19" s="27">
        <v>0</v>
      </c>
      <c r="H19" s="29">
        <f t="shared" si="8"/>
        <v>1.9090493678812593E-2</v>
      </c>
      <c r="I19" s="27">
        <v>30</v>
      </c>
      <c r="J19" s="28">
        <f t="shared" si="2"/>
        <v>42.280701754385966</v>
      </c>
      <c r="K19" s="29">
        <f t="shared" si="9"/>
        <v>1.3363345575168814E-2</v>
      </c>
      <c r="L19" s="29">
        <f t="shared" si="3"/>
        <v>5.8579049096630417E-4</v>
      </c>
      <c r="M19" s="26">
        <f t="shared" si="4"/>
        <v>1.6606867523649239E-2</v>
      </c>
      <c r="N19" s="27">
        <v>97</v>
      </c>
      <c r="O19" s="27">
        <v>151</v>
      </c>
      <c r="P19" s="29">
        <f t="shared" si="5"/>
        <v>1.0667987746979975E-2</v>
      </c>
      <c r="Q19" s="29">
        <f t="shared" si="6"/>
        <v>1.0997925512350489E-4</v>
      </c>
      <c r="R19" s="24"/>
    </row>
    <row r="20" spans="1:18" x14ac:dyDescent="0.25">
      <c r="A20" s="25">
        <v>1985</v>
      </c>
      <c r="B20" s="76">
        <v>1.9122222874539761E-2</v>
      </c>
      <c r="C20" s="27">
        <f t="shared" si="7"/>
        <v>12.280701754385959</v>
      </c>
      <c r="D20" s="26">
        <f t="shared" si="0"/>
        <v>1.6773879714508562E-2</v>
      </c>
      <c r="E20" s="27">
        <v>6</v>
      </c>
      <c r="F20" s="29">
        <f t="shared" si="1"/>
        <v>1.5767446931638049E-2</v>
      </c>
      <c r="G20" s="27">
        <v>0</v>
      </c>
      <c r="H20" s="29">
        <f t="shared" si="8"/>
        <v>1.5767446931638049E-2</v>
      </c>
      <c r="I20" s="27">
        <v>30</v>
      </c>
      <c r="J20" s="28">
        <f t="shared" si="2"/>
        <v>42.280701754385952</v>
      </c>
      <c r="K20" s="29">
        <f t="shared" si="9"/>
        <v>1.1037212852146636E-2</v>
      </c>
      <c r="L20" s="29">
        <f t="shared" si="3"/>
        <v>4.8382302913519499E-4</v>
      </c>
      <c r="M20" s="26">
        <f t="shared" si="4"/>
        <v>1.371614096446821E-2</v>
      </c>
      <c r="N20" s="27">
        <v>97</v>
      </c>
      <c r="O20" s="27">
        <v>151</v>
      </c>
      <c r="P20" s="29">
        <f t="shared" si="5"/>
        <v>8.8110309506848755E-3</v>
      </c>
      <c r="Q20" s="29">
        <f t="shared" si="6"/>
        <v>9.083537062561728E-5</v>
      </c>
      <c r="R20" s="24"/>
    </row>
    <row r="21" spans="1:18" x14ac:dyDescent="0.25">
      <c r="A21" s="19">
        <v>1986</v>
      </c>
      <c r="B21" s="70">
        <v>3.126519316354389E-2</v>
      </c>
      <c r="C21" s="21">
        <f t="shared" si="7"/>
        <v>12.280701754385959</v>
      </c>
      <c r="D21" s="20">
        <f t="shared" si="0"/>
        <v>2.7425608038196398E-2</v>
      </c>
      <c r="E21" s="21">
        <v>6</v>
      </c>
      <c r="F21" s="23">
        <f t="shared" si="1"/>
        <v>2.5780071555904616E-2</v>
      </c>
      <c r="G21" s="21">
        <v>0</v>
      </c>
      <c r="H21" s="23">
        <f t="shared" si="8"/>
        <v>2.5780071555904616E-2</v>
      </c>
      <c r="I21" s="21">
        <v>30</v>
      </c>
      <c r="J21" s="22">
        <f t="shared" si="2"/>
        <v>42.280701754385966</v>
      </c>
      <c r="K21" s="23">
        <f t="shared" si="9"/>
        <v>1.804605008913323E-2</v>
      </c>
      <c r="L21" s="23">
        <f t="shared" si="3"/>
        <v>7.9105972993460732E-4</v>
      </c>
      <c r="M21" s="20">
        <f t="shared" si="4"/>
        <v>2.2426147813781151E-2</v>
      </c>
      <c r="N21" s="21">
        <v>97</v>
      </c>
      <c r="O21" s="21">
        <v>151</v>
      </c>
      <c r="P21" s="23">
        <f t="shared" si="5"/>
        <v>1.4406200913488553E-2</v>
      </c>
      <c r="Q21" s="23">
        <f t="shared" si="6"/>
        <v>1.4851753519060364E-4</v>
      </c>
      <c r="R21" s="24"/>
    </row>
    <row r="22" spans="1:18" x14ac:dyDescent="0.25">
      <c r="A22" s="19">
        <v>1987</v>
      </c>
      <c r="B22" s="70">
        <v>1.9719609232137853E-2</v>
      </c>
      <c r="C22" s="21">
        <f t="shared" si="7"/>
        <v>12.280701754385959</v>
      </c>
      <c r="D22" s="20">
        <f t="shared" si="0"/>
        <v>1.7297902835208646E-2</v>
      </c>
      <c r="E22" s="21">
        <v>6</v>
      </c>
      <c r="F22" s="23">
        <f t="shared" si="1"/>
        <v>1.6260028665096127E-2</v>
      </c>
      <c r="G22" s="21">
        <v>0</v>
      </c>
      <c r="H22" s="23">
        <f t="shared" si="8"/>
        <v>1.6260028665096127E-2</v>
      </c>
      <c r="I22" s="21">
        <v>30</v>
      </c>
      <c r="J22" s="22">
        <f t="shared" si="2"/>
        <v>42.280701754385952</v>
      </c>
      <c r="K22" s="23">
        <f t="shared" si="9"/>
        <v>1.1382020065567289E-2</v>
      </c>
      <c r="L22" s="23">
        <f t="shared" si="3"/>
        <v>4.9893786588788111E-4</v>
      </c>
      <c r="M22" s="20">
        <f t="shared" si="4"/>
        <v>1.4144639028988486E-2</v>
      </c>
      <c r="N22" s="21">
        <v>97</v>
      </c>
      <c r="O22" s="21">
        <v>151</v>
      </c>
      <c r="P22" s="23">
        <f t="shared" si="5"/>
        <v>9.0862912967674386E-3</v>
      </c>
      <c r="Q22" s="23">
        <f t="shared" si="6"/>
        <v>9.3673106152241628E-5</v>
      </c>
      <c r="R22" s="24"/>
    </row>
    <row r="23" spans="1:18" x14ac:dyDescent="0.25">
      <c r="A23" s="19">
        <v>1988</v>
      </c>
      <c r="B23" s="70">
        <v>4.0478163096224401E-2</v>
      </c>
      <c r="C23" s="21">
        <f t="shared" si="7"/>
        <v>12.280701754385959</v>
      </c>
      <c r="D23" s="20">
        <f t="shared" si="0"/>
        <v>3.5507160610723162E-2</v>
      </c>
      <c r="E23" s="21">
        <v>6</v>
      </c>
      <c r="F23" s="23">
        <f t="shared" si="1"/>
        <v>3.3376730974079775E-2</v>
      </c>
      <c r="G23" s="21">
        <v>0</v>
      </c>
      <c r="H23" s="23">
        <f t="shared" si="8"/>
        <v>3.3376730974079775E-2</v>
      </c>
      <c r="I23" s="21">
        <v>30</v>
      </c>
      <c r="J23" s="22">
        <f t="shared" si="2"/>
        <v>42.280701754385952</v>
      </c>
      <c r="K23" s="23">
        <f t="shared" si="9"/>
        <v>2.3363711681855845E-2</v>
      </c>
      <c r="L23" s="23">
        <f t="shared" si="3"/>
        <v>1.024162703862174E-3</v>
      </c>
      <c r="M23" s="20">
        <f t="shared" si="4"/>
        <v>2.9034500573140699E-2</v>
      </c>
      <c r="N23" s="21">
        <v>97</v>
      </c>
      <c r="O23" s="21">
        <v>151</v>
      </c>
      <c r="P23" s="23">
        <f t="shared" si="5"/>
        <v>1.8651301692679787E-2</v>
      </c>
      <c r="Q23" s="23">
        <f t="shared" si="6"/>
        <v>1.9228146074927615E-4</v>
      </c>
      <c r="R23" s="24"/>
    </row>
    <row r="24" spans="1:18" x14ac:dyDescent="0.25">
      <c r="A24" s="19">
        <v>1989</v>
      </c>
      <c r="B24" s="70">
        <v>3.6872023352281451E-2</v>
      </c>
      <c r="C24" s="21">
        <f t="shared" si="7"/>
        <v>12.280701754385959</v>
      </c>
      <c r="D24" s="20">
        <f t="shared" si="0"/>
        <v>3.2343880133580222E-2</v>
      </c>
      <c r="E24" s="21">
        <v>6</v>
      </c>
      <c r="F24" s="23">
        <f t="shared" si="1"/>
        <v>3.0403247325565409E-2</v>
      </c>
      <c r="G24" s="21">
        <v>0</v>
      </c>
      <c r="H24" s="23">
        <f t="shared" si="8"/>
        <v>3.0403247325565409E-2</v>
      </c>
      <c r="I24" s="21">
        <v>30</v>
      </c>
      <c r="J24" s="22">
        <f t="shared" si="2"/>
        <v>42.280701754385952</v>
      </c>
      <c r="K24" s="23">
        <f t="shared" si="9"/>
        <v>2.1282273127895789E-2</v>
      </c>
      <c r="L24" s="23">
        <f t="shared" si="3"/>
        <v>9.3292156177077429E-4</v>
      </c>
      <c r="M24" s="20">
        <f t="shared" si="4"/>
        <v>2.6447859815420565E-2</v>
      </c>
      <c r="N24" s="21">
        <v>97</v>
      </c>
      <c r="O24" s="21">
        <v>151</v>
      </c>
      <c r="P24" s="23">
        <f t="shared" si="5"/>
        <v>1.6989684782091355E-2</v>
      </c>
      <c r="Q24" s="23">
        <f t="shared" si="6"/>
        <v>1.7515138950609645E-4</v>
      </c>
      <c r="R24" s="24"/>
    </row>
    <row r="25" spans="1:18" x14ac:dyDescent="0.25">
      <c r="A25" s="19">
        <v>1990</v>
      </c>
      <c r="B25" s="70">
        <v>3.8739545519965453E-2</v>
      </c>
      <c r="C25" s="21">
        <f t="shared" si="7"/>
        <v>12.280701754385959</v>
      </c>
      <c r="D25" s="20">
        <f t="shared" si="0"/>
        <v>3.3982057473653911E-2</v>
      </c>
      <c r="E25" s="21">
        <v>6</v>
      </c>
      <c r="F25" s="23">
        <f t="shared" si="1"/>
        <v>3.1943134025234673E-2</v>
      </c>
      <c r="G25" s="21">
        <v>0</v>
      </c>
      <c r="H25" s="23">
        <f t="shared" si="8"/>
        <v>3.1943134025234673E-2</v>
      </c>
      <c r="I25" s="21">
        <v>30</v>
      </c>
      <c r="J25" s="22">
        <f t="shared" si="2"/>
        <v>42.280701754385966</v>
      </c>
      <c r="K25" s="23">
        <f t="shared" si="9"/>
        <v>2.236019381766427E-2</v>
      </c>
      <c r="L25" s="23">
        <f t="shared" si="3"/>
        <v>9.8017287967843369E-4</v>
      </c>
      <c r="M25" s="20">
        <f t="shared" si="4"/>
        <v>2.7787411052443756E-2</v>
      </c>
      <c r="N25" s="21">
        <v>97</v>
      </c>
      <c r="O25" s="21">
        <v>151</v>
      </c>
      <c r="P25" s="23">
        <f t="shared" si="5"/>
        <v>1.7850191205874465E-2</v>
      </c>
      <c r="Q25" s="23">
        <f t="shared" si="6"/>
        <v>1.8402258975128315E-4</v>
      </c>
      <c r="R25" s="24"/>
    </row>
    <row r="26" spans="1:18" x14ac:dyDescent="0.25">
      <c r="A26" s="25">
        <v>1991</v>
      </c>
      <c r="B26" s="76">
        <v>4.5421372582280378E-2</v>
      </c>
      <c r="C26" s="27">
        <f t="shared" si="7"/>
        <v>12.280701754385959</v>
      </c>
      <c r="D26" s="26">
        <f t="shared" si="0"/>
        <v>3.9843309282702091E-2</v>
      </c>
      <c r="E26" s="27">
        <v>6</v>
      </c>
      <c r="F26" s="29">
        <f t="shared" si="1"/>
        <v>3.7452710725739968E-2</v>
      </c>
      <c r="G26" s="27">
        <v>0</v>
      </c>
      <c r="H26" s="29">
        <f t="shared" si="8"/>
        <v>3.7452710725739968E-2</v>
      </c>
      <c r="I26" s="27">
        <v>30</v>
      </c>
      <c r="J26" s="28">
        <f t="shared" si="2"/>
        <v>42.280701754385952</v>
      </c>
      <c r="K26" s="29">
        <f t="shared" si="9"/>
        <v>2.6216897508017978E-2</v>
      </c>
      <c r="L26" s="29">
        <f t="shared" si="3"/>
        <v>1.1492338633651716E-3</v>
      </c>
      <c r="M26" s="26">
        <f t="shared" si="4"/>
        <v>3.258020540947093E-2</v>
      </c>
      <c r="N26" s="27">
        <v>97</v>
      </c>
      <c r="O26" s="27">
        <v>151</v>
      </c>
      <c r="P26" s="29">
        <f t="shared" si="5"/>
        <v>2.0929006123964769E-2</v>
      </c>
      <c r="Q26" s="29">
        <f t="shared" si="6"/>
        <v>2.1576294973159557E-4</v>
      </c>
      <c r="R26" s="24"/>
    </row>
    <row r="27" spans="1:18" x14ac:dyDescent="0.25">
      <c r="A27" s="25">
        <v>1992</v>
      </c>
      <c r="B27" s="76">
        <v>2.6031125678295321E-2</v>
      </c>
      <c r="C27" s="27">
        <f t="shared" si="7"/>
        <v>12.280701754385959</v>
      </c>
      <c r="D27" s="26">
        <f t="shared" si="0"/>
        <v>2.2834320770434492E-2</v>
      </c>
      <c r="E27" s="27">
        <v>6</v>
      </c>
      <c r="F27" s="29">
        <f t="shared" si="1"/>
        <v>2.1464261524208422E-2</v>
      </c>
      <c r="G27" s="27">
        <v>0</v>
      </c>
      <c r="H27" s="29">
        <f t="shared" si="8"/>
        <v>2.1464261524208422E-2</v>
      </c>
      <c r="I27" s="27">
        <v>30</v>
      </c>
      <c r="J27" s="28">
        <f t="shared" si="2"/>
        <v>42.280701754385966</v>
      </c>
      <c r="K27" s="29">
        <f t="shared" si="9"/>
        <v>1.5024983066945895E-2</v>
      </c>
      <c r="L27" s="29">
        <f t="shared" si="3"/>
        <v>6.5862939471543654E-4</v>
      </c>
      <c r="M27" s="26">
        <f t="shared" si="4"/>
        <v>1.8671814025485269E-2</v>
      </c>
      <c r="N27" s="27">
        <v>97</v>
      </c>
      <c r="O27" s="27">
        <v>151</v>
      </c>
      <c r="P27" s="29">
        <f t="shared" si="5"/>
        <v>1.1994476559417688E-2</v>
      </c>
      <c r="Q27" s="29">
        <f t="shared" si="6"/>
        <v>1.2365439751976998E-4</v>
      </c>
      <c r="R27" s="24"/>
    </row>
    <row r="28" spans="1:18" x14ac:dyDescent="0.25">
      <c r="A28" s="25">
        <v>1993</v>
      </c>
      <c r="B28" s="76">
        <v>1.138883018577933E-2</v>
      </c>
      <c r="C28" s="27">
        <f t="shared" si="7"/>
        <v>12.280701754385959</v>
      </c>
      <c r="D28" s="26">
        <f t="shared" si="0"/>
        <v>9.9902019173502901E-3</v>
      </c>
      <c r="E28" s="27">
        <v>6</v>
      </c>
      <c r="F28" s="29">
        <f t="shared" si="1"/>
        <v>9.3907898023092729E-3</v>
      </c>
      <c r="G28" s="27">
        <v>0</v>
      </c>
      <c r="H28" s="29">
        <f t="shared" si="8"/>
        <v>9.3907898023092729E-3</v>
      </c>
      <c r="I28" s="27">
        <v>30</v>
      </c>
      <c r="J28" s="28">
        <f t="shared" si="2"/>
        <v>42.280701754385952</v>
      </c>
      <c r="K28" s="29">
        <f t="shared" si="9"/>
        <v>6.5735528616164916E-3</v>
      </c>
      <c r="L28" s="29">
        <f t="shared" si="3"/>
        <v>2.8815574187907907E-4</v>
      </c>
      <c r="M28" s="26">
        <f t="shared" si="4"/>
        <v>8.169071204400951E-3</v>
      </c>
      <c r="N28" s="27">
        <v>97</v>
      </c>
      <c r="O28" s="27">
        <v>151</v>
      </c>
      <c r="P28" s="29">
        <f t="shared" si="5"/>
        <v>5.2476815021648493E-3</v>
      </c>
      <c r="Q28" s="29">
        <f t="shared" si="6"/>
        <v>5.4099809300668552E-5</v>
      </c>
      <c r="R28" s="24"/>
    </row>
    <row r="29" spans="1:18" x14ac:dyDescent="0.25">
      <c r="A29" s="25">
        <v>1994</v>
      </c>
      <c r="B29" s="76">
        <v>1.4782489864710969E-2</v>
      </c>
      <c r="C29" s="27">
        <f t="shared" si="7"/>
        <v>12.280701754385959</v>
      </c>
      <c r="D29" s="26">
        <f t="shared" si="0"/>
        <v>1.2967096372553482E-2</v>
      </c>
      <c r="E29" s="27">
        <v>6</v>
      </c>
      <c r="F29" s="29">
        <f t="shared" si="1"/>
        <v>1.2189070590200274E-2</v>
      </c>
      <c r="G29" s="27">
        <v>0</v>
      </c>
      <c r="H29" s="29">
        <f t="shared" si="8"/>
        <v>1.2189070590200274E-2</v>
      </c>
      <c r="I29" s="27">
        <v>30</v>
      </c>
      <c r="J29" s="28">
        <f t="shared" si="2"/>
        <v>42.280701754385952</v>
      </c>
      <c r="K29" s="29">
        <f t="shared" si="9"/>
        <v>8.532349413140192E-3</v>
      </c>
      <c r="L29" s="29">
        <f t="shared" si="3"/>
        <v>3.740207961924468E-4</v>
      </c>
      <c r="M29" s="26">
        <f t="shared" si="4"/>
        <v>1.0603302561657771E-2</v>
      </c>
      <c r="N29" s="27">
        <v>97</v>
      </c>
      <c r="O29" s="27">
        <v>151</v>
      </c>
      <c r="P29" s="29">
        <f t="shared" si="5"/>
        <v>6.8113930362967128E-3</v>
      </c>
      <c r="Q29" s="29">
        <f t="shared" si="6"/>
        <v>7.0220546765945496E-5</v>
      </c>
      <c r="R29" s="24"/>
    </row>
    <row r="30" spans="1:18" x14ac:dyDescent="0.25">
      <c r="A30" s="25">
        <v>1995</v>
      </c>
      <c r="B30" s="76">
        <v>1.5841114658403266E-2</v>
      </c>
      <c r="C30" s="27">
        <f t="shared" si="7"/>
        <v>12.280701754385959</v>
      </c>
      <c r="D30" s="26">
        <f t="shared" si="0"/>
        <v>1.3895714612634445E-2</v>
      </c>
      <c r="E30" s="27">
        <v>6</v>
      </c>
      <c r="F30" s="29">
        <f t="shared" si="1"/>
        <v>1.3061971735876378E-2</v>
      </c>
      <c r="G30" s="27">
        <v>0</v>
      </c>
      <c r="H30" s="29">
        <f t="shared" si="8"/>
        <v>1.3061971735876378E-2</v>
      </c>
      <c r="I30" s="27">
        <v>30</v>
      </c>
      <c r="J30" s="28">
        <f t="shared" si="2"/>
        <v>42.280701754385966</v>
      </c>
      <c r="K30" s="29">
        <f t="shared" si="9"/>
        <v>9.1433802151134648E-3</v>
      </c>
      <c r="L30" s="29">
        <f t="shared" si="3"/>
        <v>4.0080570805976832E-4</v>
      </c>
      <c r="M30" s="26">
        <f t="shared" si="4"/>
        <v>1.1362641420640402E-2</v>
      </c>
      <c r="N30" s="27">
        <v>97</v>
      </c>
      <c r="O30" s="27">
        <v>151</v>
      </c>
      <c r="P30" s="29">
        <f t="shared" si="5"/>
        <v>7.2991802503451593E-3</v>
      </c>
      <c r="Q30" s="29">
        <f t="shared" si="6"/>
        <v>7.5249280931393393E-5</v>
      </c>
      <c r="R30" s="24"/>
    </row>
    <row r="31" spans="1:18" x14ac:dyDescent="0.25">
      <c r="A31" s="19">
        <v>1996</v>
      </c>
      <c r="B31" s="70">
        <v>4.3288945254703032E-2</v>
      </c>
      <c r="C31" s="21">
        <f t="shared" si="7"/>
        <v>12.280701754385959</v>
      </c>
      <c r="D31" s="20">
        <f t="shared" si="0"/>
        <v>3.7972758995353538E-2</v>
      </c>
      <c r="E31" s="21">
        <v>6</v>
      </c>
      <c r="F31" s="23">
        <f t="shared" si="1"/>
        <v>3.5694393455632328E-2</v>
      </c>
      <c r="G31" s="21">
        <v>0</v>
      </c>
      <c r="H31" s="23">
        <f t="shared" si="8"/>
        <v>3.5694393455632328E-2</v>
      </c>
      <c r="I31" s="21">
        <v>30</v>
      </c>
      <c r="J31" s="22">
        <f t="shared" si="2"/>
        <v>42.280701754385966</v>
      </c>
      <c r="K31" s="23">
        <f t="shared" si="9"/>
        <v>2.4986075418942627E-2</v>
      </c>
      <c r="L31" s="23">
        <f t="shared" si="3"/>
        <v>1.0952800183646084E-3</v>
      </c>
      <c r="M31" s="20">
        <f t="shared" si="4"/>
        <v>3.1050640880627464E-2</v>
      </c>
      <c r="N31" s="21">
        <v>97</v>
      </c>
      <c r="O31" s="21">
        <v>151</v>
      </c>
      <c r="P31" s="23">
        <f t="shared" si="5"/>
        <v>1.9946438181595125E-2</v>
      </c>
      <c r="Q31" s="23">
        <f t="shared" si="6"/>
        <v>2.0563338331541366E-4</v>
      </c>
      <c r="R31" s="24"/>
    </row>
    <row r="32" spans="1:18" x14ac:dyDescent="0.25">
      <c r="A32" s="19">
        <v>1997</v>
      </c>
      <c r="B32" s="70">
        <v>2.8797414551210647E-2</v>
      </c>
      <c r="C32" s="21">
        <f t="shared" si="7"/>
        <v>12.280701754385959</v>
      </c>
      <c r="D32" s="20">
        <f t="shared" si="0"/>
        <v>2.5260889957202323E-2</v>
      </c>
      <c r="E32" s="21">
        <v>6</v>
      </c>
      <c r="F32" s="23">
        <f t="shared" si="1"/>
        <v>2.3745236559770184E-2</v>
      </c>
      <c r="G32" s="21">
        <v>0</v>
      </c>
      <c r="H32" s="23">
        <f t="shared" si="8"/>
        <v>2.3745236559770184E-2</v>
      </c>
      <c r="I32" s="21">
        <v>30</v>
      </c>
      <c r="J32" s="22">
        <f t="shared" si="2"/>
        <v>42.280701754385966</v>
      </c>
      <c r="K32" s="23">
        <f t="shared" si="9"/>
        <v>1.6621665591839127E-2</v>
      </c>
      <c r="L32" s="23">
        <f t="shared" si="3"/>
        <v>7.2862095745048231E-4</v>
      </c>
      <c r="M32" s="20">
        <f t="shared" si="4"/>
        <v>2.0656039833242448E-2</v>
      </c>
      <c r="N32" s="21">
        <v>97</v>
      </c>
      <c r="O32" s="21">
        <v>151</v>
      </c>
      <c r="P32" s="23">
        <f t="shared" si="5"/>
        <v>1.326911168095707E-2</v>
      </c>
      <c r="Q32" s="23">
        <f t="shared" si="6"/>
        <v>1.3679496578306258E-4</v>
      </c>
      <c r="R32" s="24"/>
    </row>
    <row r="33" spans="1:18" x14ac:dyDescent="0.25">
      <c r="A33" s="19">
        <v>1998</v>
      </c>
      <c r="B33" s="70">
        <v>2.0313275265740759E-3</v>
      </c>
      <c r="C33" s="21">
        <f t="shared" si="7"/>
        <v>12.280701754385959</v>
      </c>
      <c r="D33" s="20">
        <f t="shared" si="0"/>
        <v>1.7818662513807684E-3</v>
      </c>
      <c r="E33" s="21">
        <v>6</v>
      </c>
      <c r="F33" s="23">
        <f t="shared" si="1"/>
        <v>1.6749542762979222E-3</v>
      </c>
      <c r="G33" s="21">
        <v>0</v>
      </c>
      <c r="H33" s="23">
        <f t="shared" si="8"/>
        <v>1.6749542762979222E-3</v>
      </c>
      <c r="I33" s="21">
        <v>30</v>
      </c>
      <c r="J33" s="22">
        <f t="shared" si="2"/>
        <v>42.280701754385966</v>
      </c>
      <c r="K33" s="23">
        <f t="shared" si="9"/>
        <v>1.1724679934085455E-3</v>
      </c>
      <c r="L33" s="23">
        <f t="shared" si="3"/>
        <v>5.1395857245306104E-5</v>
      </c>
      <c r="M33" s="20">
        <f t="shared" si="4"/>
        <v>1.4570468549758052E-3</v>
      </c>
      <c r="N33" s="21">
        <v>97</v>
      </c>
      <c r="O33" s="21">
        <v>151</v>
      </c>
      <c r="P33" s="23">
        <f t="shared" si="5"/>
        <v>9.3598374127584836E-4</v>
      </c>
      <c r="Q33" s="23">
        <f t="shared" si="6"/>
        <v>9.6493169203695711E-6</v>
      </c>
      <c r="R33" s="24"/>
    </row>
    <row r="34" spans="1:18" x14ac:dyDescent="0.25">
      <c r="A34" s="19">
        <v>1999</v>
      </c>
      <c r="B34" s="70">
        <v>1.16544943518502E-2</v>
      </c>
      <c r="C34" s="21">
        <f t="shared" si="7"/>
        <v>12.280701754385959</v>
      </c>
      <c r="D34" s="20">
        <f t="shared" si="0"/>
        <v>1.022324065951772E-2</v>
      </c>
      <c r="E34" s="21">
        <v>6</v>
      </c>
      <c r="F34" s="23">
        <f t="shared" si="1"/>
        <v>9.6098462199466564E-3</v>
      </c>
      <c r="G34" s="21">
        <v>0</v>
      </c>
      <c r="H34" s="23">
        <f t="shared" si="8"/>
        <v>9.6098462199466564E-3</v>
      </c>
      <c r="I34" s="21">
        <v>30</v>
      </c>
      <c r="J34" s="22">
        <f t="shared" si="2"/>
        <v>42.280701754385966</v>
      </c>
      <c r="K34" s="23">
        <f t="shared" si="9"/>
        <v>6.7268923539626595E-3</v>
      </c>
      <c r="L34" s="23">
        <f t="shared" si="3"/>
        <v>2.9487747305041793E-4</v>
      </c>
      <c r="M34" s="20">
        <f t="shared" si="4"/>
        <v>8.3596289222428229E-3</v>
      </c>
      <c r="N34" s="21">
        <v>97</v>
      </c>
      <c r="O34" s="21">
        <v>151</v>
      </c>
      <c r="P34" s="23">
        <f t="shared" si="5"/>
        <v>5.3700927513745285E-3</v>
      </c>
      <c r="Q34" s="23">
        <f t="shared" si="6"/>
        <v>5.5361780942005447E-5</v>
      </c>
      <c r="R34" s="24"/>
    </row>
    <row r="35" spans="1:18" x14ac:dyDescent="0.25">
      <c r="A35" s="19">
        <v>2000</v>
      </c>
      <c r="B35" s="70">
        <v>3.2420992828939212E-2</v>
      </c>
      <c r="C35" s="21">
        <f t="shared" si="7"/>
        <v>12.280701754385959</v>
      </c>
      <c r="D35" s="20">
        <f t="shared" si="0"/>
        <v>2.8439467393806327E-2</v>
      </c>
      <c r="E35" s="21">
        <v>6</v>
      </c>
      <c r="F35" s="23">
        <f t="shared" si="1"/>
        <v>2.6733099350177949E-2</v>
      </c>
      <c r="G35" s="21">
        <v>0</v>
      </c>
      <c r="H35" s="23">
        <f t="shared" si="8"/>
        <v>2.6733099350177949E-2</v>
      </c>
      <c r="I35" s="21">
        <v>30</v>
      </c>
      <c r="J35" s="22">
        <f t="shared" si="2"/>
        <v>42.280701754385952</v>
      </c>
      <c r="K35" s="23">
        <f t="shared" si="9"/>
        <v>1.8713169545124565E-2</v>
      </c>
      <c r="L35" s="23">
        <f t="shared" si="3"/>
        <v>8.2030332252600838E-4</v>
      </c>
      <c r="M35" s="20">
        <f t="shared" si="4"/>
        <v>2.3255189041951074E-2</v>
      </c>
      <c r="N35" s="21">
        <v>97</v>
      </c>
      <c r="O35" s="21">
        <v>151</v>
      </c>
      <c r="P35" s="23">
        <f t="shared" si="5"/>
        <v>1.4938763821650691E-2</v>
      </c>
      <c r="Q35" s="23">
        <f t="shared" si="6"/>
        <v>1.5400787445000712E-4</v>
      </c>
      <c r="R35" s="24"/>
    </row>
    <row r="36" spans="1:18" x14ac:dyDescent="0.25">
      <c r="A36" s="25">
        <v>2001</v>
      </c>
      <c r="B36" s="76">
        <v>5.1461921012738911E-3</v>
      </c>
      <c r="C36" s="27">
        <f t="shared" si="7"/>
        <v>12.280701754385959</v>
      </c>
      <c r="D36" s="26">
        <f t="shared" si="0"/>
        <v>4.5142035976086766E-3</v>
      </c>
      <c r="E36" s="27">
        <v>6</v>
      </c>
      <c r="F36" s="29">
        <f t="shared" si="1"/>
        <v>4.2433513817521562E-3</v>
      </c>
      <c r="G36" s="27">
        <v>0</v>
      </c>
      <c r="H36" s="29">
        <f t="shared" si="8"/>
        <v>4.2433513817521562E-3</v>
      </c>
      <c r="I36" s="27">
        <v>30</v>
      </c>
      <c r="J36" s="28">
        <f t="shared" si="2"/>
        <v>42.280701754385966</v>
      </c>
      <c r="K36" s="29">
        <f t="shared" si="9"/>
        <v>2.9703459672265091E-3</v>
      </c>
      <c r="L36" s="29">
        <f t="shared" si="3"/>
        <v>1.3020694650855931E-4</v>
      </c>
      <c r="M36" s="26">
        <f t="shared" si="4"/>
        <v>3.6913018300444018E-3</v>
      </c>
      <c r="N36" s="27">
        <v>97</v>
      </c>
      <c r="O36" s="27">
        <v>151</v>
      </c>
      <c r="P36" s="29">
        <f t="shared" si="5"/>
        <v>2.3712336259225628E-3</v>
      </c>
      <c r="Q36" s="29">
        <f t="shared" si="6"/>
        <v>2.4445707483737759E-5</v>
      </c>
      <c r="R36" s="24"/>
    </row>
    <row r="37" spans="1:18" x14ac:dyDescent="0.25">
      <c r="A37" s="25">
        <v>2002</v>
      </c>
      <c r="B37" s="76">
        <v>5.2444741830037648E-3</v>
      </c>
      <c r="C37" s="27">
        <f t="shared" si="7"/>
        <v>12.280701754385959</v>
      </c>
      <c r="D37" s="26">
        <f t="shared" si="0"/>
        <v>4.6004159500033026E-3</v>
      </c>
      <c r="E37" s="27">
        <v>6</v>
      </c>
      <c r="F37" s="29">
        <f t="shared" si="1"/>
        <v>4.3243909930031042E-3</v>
      </c>
      <c r="G37" s="27">
        <v>0</v>
      </c>
      <c r="H37" s="29">
        <f t="shared" si="8"/>
        <v>4.3243909930031042E-3</v>
      </c>
      <c r="I37" s="27">
        <v>30</v>
      </c>
      <c r="J37" s="28">
        <f t="shared" si="2"/>
        <v>42.280701754385973</v>
      </c>
      <c r="K37" s="29">
        <f t="shared" si="9"/>
        <v>3.0270736951021728E-3</v>
      </c>
      <c r="L37" s="29">
        <f t="shared" si="3"/>
        <v>1.3269364142913634E-4</v>
      </c>
      <c r="M37" s="26">
        <f t="shared" si="4"/>
        <v>3.7617983876953006E-3</v>
      </c>
      <c r="N37" s="27">
        <v>97</v>
      </c>
      <c r="O37" s="27">
        <v>151</v>
      </c>
      <c r="P37" s="29">
        <f t="shared" si="5"/>
        <v>2.4165194940824115E-3</v>
      </c>
      <c r="Q37" s="29">
        <f t="shared" si="6"/>
        <v>2.4912572103942387E-5</v>
      </c>
      <c r="R37" s="24"/>
    </row>
    <row r="38" spans="1:18" x14ac:dyDescent="0.25">
      <c r="A38" s="25">
        <v>2003</v>
      </c>
      <c r="B38" s="76">
        <v>3.2217992063080597E-2</v>
      </c>
      <c r="C38" s="27">
        <f t="shared" si="7"/>
        <v>12.280701754385959</v>
      </c>
      <c r="D38" s="26">
        <f t="shared" si="0"/>
        <v>2.8261396546561929E-2</v>
      </c>
      <c r="E38" s="27">
        <v>6</v>
      </c>
      <c r="F38" s="29">
        <f t="shared" si="1"/>
        <v>2.6565712753768213E-2</v>
      </c>
      <c r="G38" s="27">
        <v>0</v>
      </c>
      <c r="H38" s="29">
        <f t="shared" si="8"/>
        <v>2.6565712753768213E-2</v>
      </c>
      <c r="I38" s="27">
        <v>30</v>
      </c>
      <c r="J38" s="28">
        <f t="shared" si="2"/>
        <v>42.280701754385973</v>
      </c>
      <c r="K38" s="29">
        <f t="shared" si="9"/>
        <v>1.8595998927637747E-2</v>
      </c>
      <c r="L38" s="29">
        <f t="shared" si="3"/>
        <v>8.1516707628001084E-4</v>
      </c>
      <c r="M38" s="26">
        <f t="shared" ref="M38:M43" si="10">+L38*28.3495</f>
        <v>2.3109579029000165E-2</v>
      </c>
      <c r="N38" s="27">
        <v>97</v>
      </c>
      <c r="O38" s="27">
        <v>151</v>
      </c>
      <c r="P38" s="29">
        <f t="shared" si="5"/>
        <v>1.4845226263662357E-2</v>
      </c>
      <c r="Q38" s="29">
        <f t="shared" si="6"/>
        <v>1.5304356972847791E-4</v>
      </c>
      <c r="R38" s="24"/>
    </row>
    <row r="39" spans="1:18" x14ac:dyDescent="0.25">
      <c r="A39" s="25">
        <v>2004</v>
      </c>
      <c r="B39" s="76">
        <v>3.3561377928887394E-2</v>
      </c>
      <c r="C39" s="27">
        <f t="shared" si="7"/>
        <v>12.280701754385959</v>
      </c>
      <c r="D39" s="26">
        <f t="shared" si="0"/>
        <v>2.9439805200778418E-2</v>
      </c>
      <c r="E39" s="27">
        <v>6</v>
      </c>
      <c r="F39" s="29">
        <f t="shared" si="1"/>
        <v>2.7673416888731713E-2</v>
      </c>
      <c r="G39" s="27">
        <v>0</v>
      </c>
      <c r="H39" s="29">
        <f t="shared" si="8"/>
        <v>2.7673416888731713E-2</v>
      </c>
      <c r="I39" s="27">
        <v>30</v>
      </c>
      <c r="J39" s="28">
        <f t="shared" si="2"/>
        <v>42.280701754385966</v>
      </c>
      <c r="K39" s="29">
        <f t="shared" si="9"/>
        <v>1.9371391822112199E-2</v>
      </c>
      <c r="L39" s="29">
        <f t="shared" si="3"/>
        <v>8.4915690179121971E-4</v>
      </c>
      <c r="M39" s="26">
        <f t="shared" si="10"/>
        <v>2.4073173587330181E-2</v>
      </c>
      <c r="N39" s="27">
        <v>97</v>
      </c>
      <c r="O39" s="27">
        <v>151</v>
      </c>
      <c r="P39" s="29">
        <f t="shared" si="5"/>
        <v>1.5464224092523363E-2</v>
      </c>
      <c r="Q39" s="29">
        <f t="shared" si="6"/>
        <v>1.5942499064457074E-4</v>
      </c>
      <c r="R39" s="24"/>
    </row>
    <row r="40" spans="1:18" x14ac:dyDescent="0.25">
      <c r="A40" s="25">
        <v>2005</v>
      </c>
      <c r="B40" s="76">
        <v>4.2449159551705799E-2</v>
      </c>
      <c r="C40" s="27">
        <f t="shared" si="7"/>
        <v>12.280701754385959</v>
      </c>
      <c r="D40" s="26">
        <f t="shared" si="0"/>
        <v>3.7236104869917373E-2</v>
      </c>
      <c r="E40" s="27">
        <v>6</v>
      </c>
      <c r="F40" s="29">
        <f t="shared" si="1"/>
        <v>3.5001938577722332E-2</v>
      </c>
      <c r="G40" s="27">
        <v>0</v>
      </c>
      <c r="H40" s="29">
        <f t="shared" si="8"/>
        <v>3.5001938577722332E-2</v>
      </c>
      <c r="I40" s="27">
        <v>30</v>
      </c>
      <c r="J40" s="28">
        <f t="shared" si="2"/>
        <v>42.280701754385952</v>
      </c>
      <c r="K40" s="29">
        <f t="shared" si="9"/>
        <v>2.4501357004405633E-2</v>
      </c>
      <c r="L40" s="29">
        <f t="shared" si="3"/>
        <v>1.0740320878643566E-3</v>
      </c>
      <c r="M40" s="26">
        <f t="shared" si="10"/>
        <v>3.0448272674910577E-2</v>
      </c>
      <c r="N40" s="27">
        <v>97</v>
      </c>
      <c r="O40" s="27">
        <v>151</v>
      </c>
      <c r="P40" s="29">
        <f t="shared" si="5"/>
        <v>1.9559486420306794E-2</v>
      </c>
      <c r="Q40" s="29">
        <f t="shared" si="6"/>
        <v>2.0164418990007004E-4</v>
      </c>
      <c r="R40" s="24"/>
    </row>
    <row r="41" spans="1:18" x14ac:dyDescent="0.25">
      <c r="A41" s="19">
        <v>2006</v>
      </c>
      <c r="B41" s="70">
        <v>6.9270015557022821E-2</v>
      </c>
      <c r="C41" s="21">
        <f t="shared" si="7"/>
        <v>12.280701754385959</v>
      </c>
      <c r="D41" s="20">
        <f t="shared" si="0"/>
        <v>6.0763171541248093E-2</v>
      </c>
      <c r="E41" s="21">
        <v>6</v>
      </c>
      <c r="F41" s="23">
        <f t="shared" si="1"/>
        <v>5.7117381248773205E-2</v>
      </c>
      <c r="G41" s="21">
        <v>0</v>
      </c>
      <c r="H41" s="23">
        <f t="shared" si="8"/>
        <v>5.7117381248773205E-2</v>
      </c>
      <c r="I41" s="21">
        <v>30</v>
      </c>
      <c r="J41" s="22">
        <f t="shared" si="2"/>
        <v>42.280701754385966</v>
      </c>
      <c r="K41" s="23">
        <f t="shared" si="9"/>
        <v>3.9982166874141245E-2</v>
      </c>
      <c r="L41" s="23">
        <f t="shared" si="3"/>
        <v>1.7526429314692052E-3</v>
      </c>
      <c r="M41" s="20">
        <f t="shared" si="10"/>
        <v>4.9686550785686227E-2</v>
      </c>
      <c r="N41" s="21">
        <v>97</v>
      </c>
      <c r="O41" s="21">
        <v>151</v>
      </c>
      <c r="P41" s="23">
        <f t="shared" si="5"/>
        <v>3.1917850504712346E-2</v>
      </c>
      <c r="Q41" s="23">
        <f t="shared" si="6"/>
        <v>3.2905000520322007E-4</v>
      </c>
      <c r="R41" s="24"/>
    </row>
    <row r="42" spans="1:18" x14ac:dyDescent="0.25">
      <c r="A42" s="19">
        <v>2007</v>
      </c>
      <c r="B42" s="70">
        <v>4.9918322533910271E-2</v>
      </c>
      <c r="C42" s="21">
        <f t="shared" si="7"/>
        <v>12.280701754385959</v>
      </c>
      <c r="D42" s="20">
        <f t="shared" si="0"/>
        <v>4.3788002222728314E-2</v>
      </c>
      <c r="E42" s="21">
        <v>6</v>
      </c>
      <c r="F42" s="23">
        <f t="shared" si="1"/>
        <v>4.1160722089364617E-2</v>
      </c>
      <c r="G42" s="21">
        <v>0</v>
      </c>
      <c r="H42" s="23">
        <f t="shared" si="8"/>
        <v>4.1160722089364617E-2</v>
      </c>
      <c r="I42" s="21">
        <v>30</v>
      </c>
      <c r="J42" s="22">
        <f t="shared" si="2"/>
        <v>42.280701754385952</v>
      </c>
      <c r="K42" s="23">
        <f t="shared" si="9"/>
        <v>2.8812505462555232E-2</v>
      </c>
      <c r="L42" s="23">
        <f t="shared" si="3"/>
        <v>1.2630139380846129E-3</v>
      </c>
      <c r="M42" s="20">
        <f t="shared" si="10"/>
        <v>3.5805813637729736E-2</v>
      </c>
      <c r="N42" s="21">
        <v>97</v>
      </c>
      <c r="O42" s="21">
        <v>151</v>
      </c>
      <c r="P42" s="23">
        <f t="shared" si="5"/>
        <v>2.3001085581852876E-2</v>
      </c>
      <c r="Q42" s="23">
        <f t="shared" si="6"/>
        <v>2.3712459362734925E-4</v>
      </c>
      <c r="R42" s="24"/>
    </row>
    <row r="43" spans="1:18" x14ac:dyDescent="0.25">
      <c r="A43" s="19">
        <v>2008</v>
      </c>
      <c r="B43" s="70">
        <v>4.4261373324451563E-2</v>
      </c>
      <c r="C43" s="21">
        <f t="shared" si="7"/>
        <v>12.280701754385959</v>
      </c>
      <c r="D43" s="20">
        <f t="shared" si="0"/>
        <v>3.8825766074080323E-2</v>
      </c>
      <c r="E43" s="21">
        <v>6</v>
      </c>
      <c r="F43" s="23">
        <f t="shared" si="1"/>
        <v>3.6496220109635505E-2</v>
      </c>
      <c r="G43" s="21">
        <v>0</v>
      </c>
      <c r="H43" s="23">
        <f t="shared" si="8"/>
        <v>3.6496220109635505E-2</v>
      </c>
      <c r="I43" s="21">
        <v>30</v>
      </c>
      <c r="J43" s="22">
        <f t="shared" si="2"/>
        <v>42.280701754385952</v>
      </c>
      <c r="K43" s="23">
        <f t="shared" si="9"/>
        <v>2.5547354076744855E-2</v>
      </c>
      <c r="L43" s="23">
        <f t="shared" si="3"/>
        <v>1.1198840143230621E-3</v>
      </c>
      <c r="M43" s="20">
        <f t="shared" si="10"/>
        <v>3.1748151864051645E-2</v>
      </c>
      <c r="N43" s="21">
        <v>97</v>
      </c>
      <c r="O43" s="21">
        <v>151</v>
      </c>
      <c r="P43" s="23">
        <f t="shared" si="5"/>
        <v>2.0394508151079533E-2</v>
      </c>
      <c r="Q43" s="23">
        <f t="shared" si="6"/>
        <v>2.102526613513354E-4</v>
      </c>
      <c r="R43" s="24"/>
    </row>
    <row r="44" spans="1:18" x14ac:dyDescent="0.25">
      <c r="A44" s="19">
        <v>2009</v>
      </c>
      <c r="B44" s="70">
        <v>5.8566375982330346E-2</v>
      </c>
      <c r="C44" s="21">
        <f t="shared" si="7"/>
        <v>12.280701754385959</v>
      </c>
      <c r="D44" s="20">
        <f t="shared" si="0"/>
        <v>5.1374014019588028E-2</v>
      </c>
      <c r="E44" s="21">
        <v>6</v>
      </c>
      <c r="F44" s="23">
        <f t="shared" si="1"/>
        <v>4.8291573178412747E-2</v>
      </c>
      <c r="G44" s="21">
        <v>0</v>
      </c>
      <c r="H44" s="23">
        <f t="shared" si="8"/>
        <v>4.8291573178412747E-2</v>
      </c>
      <c r="I44" s="21">
        <v>30</v>
      </c>
      <c r="J44" s="22">
        <f t="shared" si="2"/>
        <v>42.280701754385966</v>
      </c>
      <c r="K44" s="23">
        <f t="shared" si="9"/>
        <v>3.3804101224888923E-2</v>
      </c>
      <c r="L44" s="23">
        <f t="shared" si="3"/>
        <v>1.4818236153375966E-3</v>
      </c>
      <c r="M44" s="20">
        <f t="shared" ref="M44:M49" si="11">+L44*28.3495</f>
        <v>4.2008958583013192E-2</v>
      </c>
      <c r="N44" s="21">
        <v>97</v>
      </c>
      <c r="O44" s="21">
        <v>151</v>
      </c>
      <c r="P44" s="23">
        <f t="shared" si="5"/>
        <v>2.6985887301670727E-2</v>
      </c>
      <c r="Q44" s="23">
        <f t="shared" si="6"/>
        <v>2.7820502372856421E-4</v>
      </c>
      <c r="R44" s="24"/>
    </row>
    <row r="45" spans="1:18" x14ac:dyDescent="0.25">
      <c r="A45" s="19">
        <v>2010</v>
      </c>
      <c r="B45" s="70">
        <v>6.9752696015445745E-2</v>
      </c>
      <c r="C45" s="21">
        <f t="shared" si="7"/>
        <v>12.280701754385959</v>
      </c>
      <c r="D45" s="20">
        <f t="shared" si="0"/>
        <v>6.1186575452145398E-2</v>
      </c>
      <c r="E45" s="21">
        <v>6</v>
      </c>
      <c r="F45" s="23">
        <f t="shared" si="1"/>
        <v>5.7515380925016672E-2</v>
      </c>
      <c r="G45" s="21">
        <v>0</v>
      </c>
      <c r="H45" s="23">
        <f t="shared" si="8"/>
        <v>5.7515380925016672E-2</v>
      </c>
      <c r="I45" s="21">
        <v>30</v>
      </c>
      <c r="J45" s="22">
        <f t="shared" si="2"/>
        <v>42.280701754385952</v>
      </c>
      <c r="K45" s="23">
        <f t="shared" si="9"/>
        <v>4.0260766647511673E-2</v>
      </c>
      <c r="L45" s="23">
        <f t="shared" si="3"/>
        <v>1.7648555242744844E-3</v>
      </c>
      <c r="M45" s="20">
        <f t="shared" si="11"/>
        <v>5.0032771685419496E-2</v>
      </c>
      <c r="N45" s="21">
        <v>97</v>
      </c>
      <c r="O45" s="21">
        <v>151</v>
      </c>
      <c r="P45" s="23">
        <f t="shared" si="5"/>
        <v>3.2140257307852256E-2</v>
      </c>
      <c r="Q45" s="23">
        <f t="shared" si="6"/>
        <v>3.3134285884383772E-4</v>
      </c>
      <c r="R45" s="24"/>
    </row>
    <row r="46" spans="1:18" x14ac:dyDescent="0.25">
      <c r="A46" s="31">
        <v>2011</v>
      </c>
      <c r="B46" s="80">
        <v>8.1920891254555109E-2</v>
      </c>
      <c r="C46" s="32">
        <f t="shared" si="7"/>
        <v>12.280701754385959</v>
      </c>
      <c r="D46" s="33">
        <f t="shared" si="0"/>
        <v>7.1860430925048346E-2</v>
      </c>
      <c r="E46" s="32">
        <v>6</v>
      </c>
      <c r="F46" s="35">
        <f t="shared" si="1"/>
        <v>6.7548805069545442E-2</v>
      </c>
      <c r="G46" s="32">
        <v>0</v>
      </c>
      <c r="H46" s="29">
        <f t="shared" si="8"/>
        <v>6.7548805069545442E-2</v>
      </c>
      <c r="I46" s="32">
        <v>30</v>
      </c>
      <c r="J46" s="34">
        <f t="shared" si="2"/>
        <v>42.280701754385966</v>
      </c>
      <c r="K46" s="29">
        <f t="shared" si="9"/>
        <v>4.7284163548681812E-2</v>
      </c>
      <c r="L46" s="35">
        <f t="shared" si="3"/>
        <v>2.0727304569285177E-3</v>
      </c>
      <c r="M46" s="33">
        <f t="shared" si="11"/>
        <v>5.8760872088695008E-2</v>
      </c>
      <c r="N46" s="27">
        <v>97</v>
      </c>
      <c r="O46" s="27">
        <v>151</v>
      </c>
      <c r="P46" s="35">
        <f t="shared" si="5"/>
        <v>3.7747050282141828E-2</v>
      </c>
      <c r="Q46" s="35">
        <f t="shared" si="6"/>
        <v>3.8914484826950337E-4</v>
      </c>
      <c r="R46" s="24"/>
    </row>
    <row r="47" spans="1:18" x14ac:dyDescent="0.25">
      <c r="A47" s="25">
        <v>2012</v>
      </c>
      <c r="B47" s="76">
        <v>6.630250298345404E-2</v>
      </c>
      <c r="C47" s="27">
        <f t="shared" si="7"/>
        <v>12.280701754385959</v>
      </c>
      <c r="D47" s="26">
        <f t="shared" ref="D47:D56" si="12">+B47-B47*(C47/100)</f>
        <v>5.8160090336363199E-2</v>
      </c>
      <c r="E47" s="27">
        <v>6</v>
      </c>
      <c r="F47" s="29">
        <f t="shared" ref="F47:F56" si="13">+(D47-D47*(E47)/100)</f>
        <v>5.4670484916181407E-2</v>
      </c>
      <c r="G47" s="27">
        <v>0</v>
      </c>
      <c r="H47" s="29">
        <f t="shared" si="8"/>
        <v>5.4670484916181407E-2</v>
      </c>
      <c r="I47" s="27">
        <v>30</v>
      </c>
      <c r="J47" s="28">
        <f t="shared" ref="J47:J56" si="14">100-(K47/B47*100)</f>
        <v>42.280701754385952</v>
      </c>
      <c r="K47" s="29">
        <f t="shared" si="9"/>
        <v>3.8269339441326988E-2</v>
      </c>
      <c r="L47" s="29">
        <f t="shared" ref="L47:L56" si="15">+(K47/365)*16</f>
        <v>1.6775600850992653E-3</v>
      </c>
      <c r="M47" s="26">
        <f t="shared" si="11"/>
        <v>4.755798963252162E-2</v>
      </c>
      <c r="N47" s="27">
        <v>97</v>
      </c>
      <c r="O47" s="27">
        <v>151</v>
      </c>
      <c r="P47" s="29">
        <f t="shared" ref="P47:P56" si="16">+Q47*N47</f>
        <v>3.0550496651354946E-2</v>
      </c>
      <c r="Q47" s="29">
        <f t="shared" ref="Q47:Q56" si="17">+M47/O47</f>
        <v>3.1495357372530872E-4</v>
      </c>
      <c r="R47" s="24"/>
    </row>
    <row r="48" spans="1:18" x14ac:dyDescent="0.25">
      <c r="A48" s="25">
        <v>2013</v>
      </c>
      <c r="B48" s="76">
        <v>5.1888431874194896E-2</v>
      </c>
      <c r="C48" s="27">
        <f t="shared" si="7"/>
        <v>12.280701754385959</v>
      </c>
      <c r="D48" s="26">
        <f t="shared" si="12"/>
        <v>4.5516168310697283E-2</v>
      </c>
      <c r="E48" s="27">
        <v>6</v>
      </c>
      <c r="F48" s="29">
        <f t="shared" si="13"/>
        <v>4.2785198212055446E-2</v>
      </c>
      <c r="G48" s="27">
        <v>0</v>
      </c>
      <c r="H48" s="29">
        <f t="shared" si="8"/>
        <v>4.2785198212055446E-2</v>
      </c>
      <c r="I48" s="27">
        <v>30</v>
      </c>
      <c r="J48" s="28">
        <f t="shared" si="14"/>
        <v>42.280701754385966</v>
      </c>
      <c r="K48" s="29">
        <f t="shared" si="9"/>
        <v>2.9949638748438812E-2</v>
      </c>
      <c r="L48" s="29">
        <f t="shared" si="15"/>
        <v>1.312860876643893E-3</v>
      </c>
      <c r="M48" s="26">
        <f t="shared" si="11"/>
        <v>3.7218949422416041E-2</v>
      </c>
      <c r="N48" s="27">
        <v>97</v>
      </c>
      <c r="O48" s="27">
        <v>151</v>
      </c>
      <c r="P48" s="29">
        <f t="shared" si="16"/>
        <v>2.3908861549499043E-2</v>
      </c>
      <c r="Q48" s="29">
        <f t="shared" si="17"/>
        <v>2.464831087577221E-4</v>
      </c>
      <c r="R48" s="24"/>
    </row>
    <row r="49" spans="1:18" x14ac:dyDescent="0.25">
      <c r="A49" s="25">
        <v>2014</v>
      </c>
      <c r="B49" s="76">
        <v>0.10939954419901889</v>
      </c>
      <c r="C49" s="27">
        <f t="shared" si="7"/>
        <v>12.280701754385959</v>
      </c>
      <c r="D49" s="26">
        <f t="shared" si="12"/>
        <v>9.5964512455279732E-2</v>
      </c>
      <c r="E49" s="27">
        <v>6</v>
      </c>
      <c r="F49" s="29">
        <f t="shared" si="13"/>
        <v>9.0206641707962942E-2</v>
      </c>
      <c r="G49" s="27">
        <v>0</v>
      </c>
      <c r="H49" s="29">
        <f t="shared" si="8"/>
        <v>9.0206641707962942E-2</v>
      </c>
      <c r="I49" s="27">
        <v>30</v>
      </c>
      <c r="J49" s="28">
        <f t="shared" si="14"/>
        <v>42.280701754385973</v>
      </c>
      <c r="K49" s="29">
        <f t="shared" si="9"/>
        <v>6.3144649195574054E-2</v>
      </c>
      <c r="L49" s="29">
        <f t="shared" si="15"/>
        <v>2.7679846222717392E-3</v>
      </c>
      <c r="M49" s="26">
        <f t="shared" si="11"/>
        <v>7.847098004909267E-2</v>
      </c>
      <c r="N49" s="27">
        <v>97</v>
      </c>
      <c r="O49" s="27">
        <v>151</v>
      </c>
      <c r="P49" s="29">
        <f t="shared" si="16"/>
        <v>5.0408510362662182E-2</v>
      </c>
      <c r="Q49" s="29">
        <f t="shared" si="17"/>
        <v>5.1967536456352763E-4</v>
      </c>
      <c r="R49" s="24"/>
    </row>
    <row r="50" spans="1:18" x14ac:dyDescent="0.25">
      <c r="A50" s="31">
        <v>2015</v>
      </c>
      <c r="B50" s="80">
        <v>0.11152907322126304</v>
      </c>
      <c r="C50" s="32">
        <f t="shared" si="7"/>
        <v>12.280701754385959</v>
      </c>
      <c r="D50" s="33">
        <f t="shared" si="12"/>
        <v>9.7832520369528997E-2</v>
      </c>
      <c r="E50" s="32">
        <v>6</v>
      </c>
      <c r="F50" s="35">
        <f t="shared" si="13"/>
        <v>9.1962569147357259E-2</v>
      </c>
      <c r="G50" s="32">
        <v>0</v>
      </c>
      <c r="H50" s="35">
        <f t="shared" si="8"/>
        <v>9.1962569147357259E-2</v>
      </c>
      <c r="I50" s="32">
        <v>30</v>
      </c>
      <c r="J50" s="34">
        <f t="shared" si="14"/>
        <v>42.280701754385966</v>
      </c>
      <c r="K50" s="35">
        <f t="shared" si="9"/>
        <v>6.4373798403150079E-2</v>
      </c>
      <c r="L50" s="35">
        <f t="shared" si="15"/>
        <v>2.8218651354805515E-3</v>
      </c>
      <c r="M50" s="33">
        <f>+L50*28.3495</f>
        <v>7.9998465658305887E-2</v>
      </c>
      <c r="N50" s="32">
        <v>97</v>
      </c>
      <c r="O50" s="32">
        <v>151</v>
      </c>
      <c r="P50" s="35">
        <f t="shared" si="16"/>
        <v>5.1389742840103787E-2</v>
      </c>
      <c r="Q50" s="35">
        <f t="shared" si="17"/>
        <v>5.2979116330003902E-4</v>
      </c>
      <c r="R50" s="24"/>
    </row>
    <row r="51" spans="1:18" x14ac:dyDescent="0.25">
      <c r="A51" s="36">
        <v>2016</v>
      </c>
      <c r="B51" s="83">
        <v>9.3010549175644497E-2</v>
      </c>
      <c r="C51" s="38">
        <f t="shared" si="7"/>
        <v>12.280701754385959</v>
      </c>
      <c r="D51" s="37">
        <f t="shared" si="12"/>
        <v>8.1588201031267113E-2</v>
      </c>
      <c r="E51" s="38">
        <v>6</v>
      </c>
      <c r="F51" s="40">
        <f t="shared" si="13"/>
        <v>7.6692908969391085E-2</v>
      </c>
      <c r="G51" s="38">
        <v>0</v>
      </c>
      <c r="H51" s="40">
        <f t="shared" si="8"/>
        <v>7.6692908969391085E-2</v>
      </c>
      <c r="I51" s="38">
        <v>30</v>
      </c>
      <c r="J51" s="39">
        <f t="shared" si="14"/>
        <v>42.280701754385966</v>
      </c>
      <c r="K51" s="40">
        <f t="shared" si="9"/>
        <v>5.368503627857376E-2</v>
      </c>
      <c r="L51" s="40">
        <f t="shared" si="15"/>
        <v>2.3533166587867949E-3</v>
      </c>
      <c r="M51" s="37">
        <f>+L51*28.3495</f>
        <v>6.6715350618276242E-2</v>
      </c>
      <c r="N51" s="38">
        <v>97</v>
      </c>
      <c r="O51" s="38">
        <v>151</v>
      </c>
      <c r="P51" s="40">
        <f t="shared" si="16"/>
        <v>4.2856880860746988E-2</v>
      </c>
      <c r="Q51" s="40">
        <f t="shared" si="17"/>
        <v>4.4182351402831946E-4</v>
      </c>
      <c r="R51" s="24"/>
    </row>
    <row r="52" spans="1:18" x14ac:dyDescent="0.25">
      <c r="A52" s="41">
        <v>2017</v>
      </c>
      <c r="B52" s="86">
        <v>7.9429190441832581E-2</v>
      </c>
      <c r="C52" s="43">
        <f t="shared" si="7"/>
        <v>12.280701754385959</v>
      </c>
      <c r="D52" s="42">
        <f t="shared" si="12"/>
        <v>6.9674728457747886E-2</v>
      </c>
      <c r="E52" s="43">
        <v>6</v>
      </c>
      <c r="F52" s="47">
        <f t="shared" si="13"/>
        <v>6.5494244750283009E-2</v>
      </c>
      <c r="G52" s="43">
        <v>0</v>
      </c>
      <c r="H52" s="47">
        <f>F52-(F52*G52/100)</f>
        <v>6.5494244750283009E-2</v>
      </c>
      <c r="I52" s="43">
        <v>30</v>
      </c>
      <c r="J52" s="45">
        <f t="shared" si="14"/>
        <v>42.280701754385966</v>
      </c>
      <c r="K52" s="47">
        <f>+H52-H52*I52/100</f>
        <v>4.5845971325198104E-2</v>
      </c>
      <c r="L52" s="47">
        <f t="shared" si="15"/>
        <v>2.0096864142552595E-3</v>
      </c>
      <c r="M52" s="42">
        <f>+L52*28.3495</f>
        <v>5.6973605000929475E-2</v>
      </c>
      <c r="N52" s="43">
        <v>97</v>
      </c>
      <c r="O52" s="43">
        <v>151</v>
      </c>
      <c r="P52" s="47">
        <f t="shared" si="16"/>
        <v>3.6598938311855359E-2</v>
      </c>
      <c r="Q52" s="47">
        <f t="shared" si="17"/>
        <v>3.773086423902614E-4</v>
      </c>
      <c r="R52" s="24"/>
    </row>
    <row r="53" spans="1:18" x14ac:dyDescent="0.25">
      <c r="A53" s="41">
        <v>2018</v>
      </c>
      <c r="B53" s="86">
        <v>6.4340688431490253E-2</v>
      </c>
      <c r="C53" s="43">
        <f t="shared" si="7"/>
        <v>12.280701754385959</v>
      </c>
      <c r="D53" s="42">
        <f t="shared" si="12"/>
        <v>5.6439200378500226E-2</v>
      </c>
      <c r="E53" s="43">
        <v>6</v>
      </c>
      <c r="F53" s="47">
        <f t="shared" si="13"/>
        <v>5.3052848355790209E-2</v>
      </c>
      <c r="G53" s="43">
        <v>0</v>
      </c>
      <c r="H53" s="47">
        <f>F53-(F53*G53/100)</f>
        <v>5.3052848355790209E-2</v>
      </c>
      <c r="I53" s="43">
        <v>30</v>
      </c>
      <c r="J53" s="45">
        <f t="shared" si="14"/>
        <v>42.280701754385966</v>
      </c>
      <c r="K53" s="47">
        <f>+H53-H53*I53/100</f>
        <v>3.7136993849053147E-2</v>
      </c>
      <c r="L53" s="47">
        <f t="shared" si="15"/>
        <v>1.627923018040686E-3</v>
      </c>
      <c r="M53" s="42">
        <f>+L53*28.3495</f>
        <v>4.6150803599944425E-2</v>
      </c>
      <c r="N53" s="43">
        <v>97</v>
      </c>
      <c r="O53" s="43">
        <v>151</v>
      </c>
      <c r="P53" s="47">
        <f t="shared" si="16"/>
        <v>2.9646542709898072E-2</v>
      </c>
      <c r="Q53" s="47">
        <f t="shared" si="17"/>
        <v>3.0563446092678426E-4</v>
      </c>
      <c r="R53" s="24"/>
    </row>
    <row r="54" spans="1:18" ht="13.2" customHeight="1" x14ac:dyDescent="0.25">
      <c r="A54" s="41">
        <v>2019</v>
      </c>
      <c r="B54" s="86">
        <v>6.6062577894656416E-2</v>
      </c>
      <c r="C54" s="43">
        <f t="shared" si="7"/>
        <v>12.280701754385959</v>
      </c>
      <c r="D54" s="42">
        <f t="shared" si="12"/>
        <v>5.7949629732154756E-2</v>
      </c>
      <c r="E54" s="43">
        <v>6</v>
      </c>
      <c r="F54" s="47">
        <f t="shared" si="13"/>
        <v>5.4472651948225467E-2</v>
      </c>
      <c r="G54" s="43">
        <v>0</v>
      </c>
      <c r="H54" s="47">
        <f>F54-(F54*G54/100)</f>
        <v>5.4472651948225467E-2</v>
      </c>
      <c r="I54" s="43">
        <v>30</v>
      </c>
      <c r="J54" s="45">
        <f t="shared" si="14"/>
        <v>42.280701754385966</v>
      </c>
      <c r="K54" s="47">
        <f>+H54-H54*I54/100</f>
        <v>3.8130856363757827E-2</v>
      </c>
      <c r="L54" s="47">
        <f t="shared" si="15"/>
        <v>1.6714895940277404E-3</v>
      </c>
      <c r="M54" s="42">
        <f>+L54*28.3495</f>
        <v>4.7385894245889425E-2</v>
      </c>
      <c r="N54" s="43">
        <v>97</v>
      </c>
      <c r="O54" s="43">
        <v>151</v>
      </c>
      <c r="P54" s="47">
        <f t="shared" si="16"/>
        <v>3.0439945310273341E-2</v>
      </c>
      <c r="Q54" s="47">
        <f t="shared" si="17"/>
        <v>3.1381386917807568E-4</v>
      </c>
    </row>
    <row r="55" spans="1:18" ht="13.2" customHeight="1" x14ac:dyDescent="0.25">
      <c r="A55" s="41">
        <v>2020</v>
      </c>
      <c r="B55" s="86">
        <v>8.3189400828050819E-2</v>
      </c>
      <c r="C55" s="43">
        <f t="shared" si="7"/>
        <v>12.280701754385959</v>
      </c>
      <c r="D55" s="42">
        <f t="shared" si="12"/>
        <v>7.2973158621097212E-2</v>
      </c>
      <c r="E55" s="43">
        <v>6</v>
      </c>
      <c r="F55" s="47">
        <f t="shared" si="13"/>
        <v>6.8594769103831374E-2</v>
      </c>
      <c r="G55" s="43">
        <v>0</v>
      </c>
      <c r="H55" s="47">
        <f t="shared" ref="H55:H56" si="18">F55-(F55*G55/100)</f>
        <v>6.8594769103831374E-2</v>
      </c>
      <c r="I55" s="43">
        <v>30</v>
      </c>
      <c r="J55" s="45">
        <f t="shared" si="14"/>
        <v>42.280701754385973</v>
      </c>
      <c r="K55" s="47">
        <f t="shared" ref="K55:K56" si="19">+H55-H55*I55/100</f>
        <v>4.801633837268196E-2</v>
      </c>
      <c r="L55" s="47">
        <f t="shared" si="15"/>
        <v>2.104825791679209E-3</v>
      </c>
      <c r="M55" s="42">
        <f t="shared" ref="M55:M56" si="20">+L55*28.3495</f>
        <v>5.9670758781209733E-2</v>
      </c>
      <c r="N55" s="43">
        <v>97</v>
      </c>
      <c r="O55" s="43">
        <v>151</v>
      </c>
      <c r="P55" s="47">
        <f t="shared" si="16"/>
        <v>3.833154703163804E-2</v>
      </c>
      <c r="Q55" s="47">
        <f t="shared" si="17"/>
        <v>3.9517058795503137E-4</v>
      </c>
    </row>
    <row r="56" spans="1:18" ht="13.8" thickBot="1" x14ac:dyDescent="0.3">
      <c r="A56" s="132">
        <v>2021</v>
      </c>
      <c r="B56" s="162">
        <v>9.1657094658677871E-2</v>
      </c>
      <c r="C56" s="134">
        <f t="shared" si="7"/>
        <v>12.280701754385959</v>
      </c>
      <c r="D56" s="133">
        <f t="shared" si="12"/>
        <v>8.0400960226910415E-2</v>
      </c>
      <c r="E56" s="134">
        <v>6</v>
      </c>
      <c r="F56" s="136">
        <f t="shared" si="13"/>
        <v>7.5576902613295791E-2</v>
      </c>
      <c r="G56" s="134">
        <v>0</v>
      </c>
      <c r="H56" s="136">
        <f t="shared" si="18"/>
        <v>7.5576902613295791E-2</v>
      </c>
      <c r="I56" s="134">
        <v>30</v>
      </c>
      <c r="J56" s="135">
        <f t="shared" si="14"/>
        <v>42.280701754385966</v>
      </c>
      <c r="K56" s="136">
        <f t="shared" si="19"/>
        <v>5.2903831829307052E-2</v>
      </c>
      <c r="L56" s="136">
        <f t="shared" si="15"/>
        <v>2.3190720801888024E-3</v>
      </c>
      <c r="M56" s="133">
        <f t="shared" si="20"/>
        <v>6.5744533937312444E-2</v>
      </c>
      <c r="N56" s="134">
        <v>97</v>
      </c>
      <c r="O56" s="134">
        <v>151</v>
      </c>
      <c r="P56" s="136">
        <f t="shared" si="16"/>
        <v>4.2233243655094753E-2</v>
      </c>
      <c r="Q56" s="136">
        <f t="shared" si="17"/>
        <v>4.3539426448551289E-4</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154</v>
      </c>
    </row>
    <row r="64" spans="1:18" ht="15" customHeight="1" x14ac:dyDescent="0.25">
      <c r="A64" s="131" t="s">
        <v>220</v>
      </c>
    </row>
    <row r="65" spans="1:1" x14ac:dyDescent="0.25">
      <c r="A65" s="9"/>
    </row>
    <row r="66" spans="1:1" ht="15" customHeight="1" x14ac:dyDescent="0.25">
      <c r="A66" s="9" t="s">
        <v>192</v>
      </c>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pageSetUpPr fitToPage="1"/>
  </sheetPr>
  <dimension ref="A1:AD69"/>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158</v>
      </c>
      <c r="B1" s="52"/>
      <c r="C1" s="52"/>
      <c r="D1" s="52"/>
      <c r="E1" s="52"/>
      <c r="F1" s="52"/>
      <c r="G1" s="52"/>
      <c r="H1" s="52"/>
      <c r="I1" s="52"/>
      <c r="J1" s="52"/>
      <c r="K1" s="52"/>
    </row>
    <row r="2" spans="1:30" ht="60" customHeight="1" thickTop="1" x14ac:dyDescent="0.25">
      <c r="A2" s="59" t="s">
        <v>2</v>
      </c>
      <c r="B2" s="60" t="s">
        <v>92</v>
      </c>
      <c r="C2" s="179" t="s">
        <v>3</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M3" s="18"/>
      <c r="N3" s="18"/>
      <c r="O3" s="18"/>
      <c r="P3" s="18"/>
      <c r="Q3" s="18"/>
      <c r="R3" s="18"/>
      <c r="S3" s="18"/>
      <c r="T3" s="18"/>
      <c r="U3" s="18"/>
      <c r="V3" s="18"/>
      <c r="W3" s="18"/>
      <c r="X3" s="18"/>
      <c r="Y3" s="18"/>
      <c r="Z3" s="18"/>
      <c r="AA3" s="18"/>
      <c r="AB3" s="18"/>
      <c r="AC3" s="18"/>
      <c r="AD3" s="18"/>
    </row>
    <row r="4" spans="1:30" x14ac:dyDescent="0.25">
      <c r="A4" s="19">
        <v>1970</v>
      </c>
      <c r="B4" s="21">
        <f>SUM('Frozen blackberries:Frozen other berries'!B5)</f>
        <v>1.739909876519127</v>
      </c>
      <c r="C4" s="21">
        <f>SUM('Frozen blackberries:Frozen other berries'!D5)</f>
        <v>1.8594430889327815</v>
      </c>
      <c r="D4" s="21">
        <f>SUM('Frozen blackberries:Frozen other berries'!F5)</f>
        <v>1.7478765035968147</v>
      </c>
      <c r="E4" s="21">
        <f>SUM('Frozen blackberries:Frozen other berries'!H5)</f>
        <v>1.7478765035968147</v>
      </c>
      <c r="F4" s="21">
        <f t="shared" ref="F4:F50" si="0">100-(G4/B4*100)</f>
        <v>25.295352861401582</v>
      </c>
      <c r="G4" s="21">
        <f>SUM('Frozen blackberries:Frozen other berries'!K5)</f>
        <v>1.2997935337832374</v>
      </c>
      <c r="H4" s="20">
        <f>SUM('Frozen blackberries:Frozen other berries'!L5)</f>
        <v>5.6977250795977541E-2</v>
      </c>
      <c r="I4" s="20">
        <f>SUM('Frozen blackberries:Frozen other berries'!M5)</f>
        <v>1.6152765714405652</v>
      </c>
      <c r="J4" s="21">
        <f>SUM('Frozen blackberries:Frozen other berries'!P5)</f>
        <v>0.65214945176181705</v>
      </c>
      <c r="K4" s="23">
        <f>SUM('Frozen blackberries:Frozen other berries'!Q5)</f>
        <v>1.084562056597751E-2</v>
      </c>
      <c r="V4" s="65"/>
      <c r="X4" s="24"/>
    </row>
    <row r="5" spans="1:30" x14ac:dyDescent="0.25">
      <c r="A5" s="25">
        <v>1971</v>
      </c>
      <c r="B5" s="27">
        <f>SUM('Frozen blackberries:Frozen other berries'!B6)</f>
        <v>1.873043084642759</v>
      </c>
      <c r="C5" s="27">
        <f>SUM('Frozen blackberries:Frozen other berries'!D6)</f>
        <v>2.0018389755184924</v>
      </c>
      <c r="D5" s="27">
        <f>SUM('Frozen blackberries:Frozen other berries'!F6)</f>
        <v>1.8817286369873827</v>
      </c>
      <c r="E5" s="27">
        <f>SUM('Frozen blackberries:Frozen other berries'!H6)</f>
        <v>1.8817286369873827</v>
      </c>
      <c r="F5" s="27">
        <f t="shared" si="0"/>
        <v>25.592215537085721</v>
      </c>
      <c r="G5" s="27">
        <f>SUM('Frozen blackberries:Frozen other berries'!K6)</f>
        <v>1.3936898613185054</v>
      </c>
      <c r="H5" s="26">
        <f>SUM('Frozen blackberries:Frozen other berries'!L6)</f>
        <v>6.10932541947838E-2</v>
      </c>
      <c r="I5" s="26">
        <f>SUM('Frozen blackberries:Frozen other berries'!M6)</f>
        <v>1.7319632097950231</v>
      </c>
      <c r="J5" s="27">
        <f>SUM('Frozen blackberries:Frozen other berries'!P6)</f>
        <v>0.70329284030383687</v>
      </c>
      <c r="K5" s="29">
        <f>SUM('Frozen blackberries:Frozen other berries'!Q6)</f>
        <v>1.1633450906524708E-2</v>
      </c>
      <c r="V5" s="65"/>
      <c r="X5" s="24"/>
    </row>
    <row r="6" spans="1:30" x14ac:dyDescent="0.25">
      <c r="A6" s="25">
        <v>1972</v>
      </c>
      <c r="B6" s="27">
        <f>SUM('Frozen blackberries:Frozen other berries'!B7)</f>
        <v>1.6715135114532913</v>
      </c>
      <c r="C6" s="27">
        <f>SUM('Frozen blackberries:Frozen other berries'!D7)</f>
        <v>1.7934263145021243</v>
      </c>
      <c r="D6" s="27">
        <f>SUM('Frozen blackberries:Frozen other berries'!F7)</f>
        <v>1.6858207356319967</v>
      </c>
      <c r="E6" s="27">
        <f>SUM('Frozen blackberries:Frozen other berries'!H7)</f>
        <v>1.6858207356319967</v>
      </c>
      <c r="F6" s="27">
        <f t="shared" si="0"/>
        <v>25.025966675865021</v>
      </c>
      <c r="G6" s="27">
        <f>SUM('Frozen blackberries:Frozen other berries'!K7)</f>
        <v>1.2532010970944094</v>
      </c>
      <c r="H6" s="26">
        <f>SUM('Frozen blackberries:Frozen other berries'!L7)</f>
        <v>5.4934842612357676E-2</v>
      </c>
      <c r="I6" s="26">
        <f>SUM('Frozen blackberries:Frozen other berries'!M7)</f>
        <v>1.5573753206390337</v>
      </c>
      <c r="J6" s="27">
        <f>SUM('Frozen blackberries:Frozen other berries'!P7)</f>
        <v>0.62313390176723171</v>
      </c>
      <c r="K6" s="29">
        <f>SUM('Frozen blackberries:Frozen other berries'!Q7)</f>
        <v>1.0448196463130685E-2</v>
      </c>
      <c r="V6" s="65"/>
      <c r="X6" s="24"/>
    </row>
    <row r="7" spans="1:30" x14ac:dyDescent="0.25">
      <c r="A7" s="25">
        <v>1973</v>
      </c>
      <c r="B7" s="27">
        <f>SUM('Frozen blackberries:Frozen other berries'!B8)</f>
        <v>1.5026685983134274</v>
      </c>
      <c r="C7" s="27">
        <f>SUM('Frozen blackberries:Frozen other berries'!D8)</f>
        <v>1.6197097242739342</v>
      </c>
      <c r="D7" s="27">
        <f>SUM('Frozen blackberries:Frozen other berries'!F8)</f>
        <v>1.5225271408174981</v>
      </c>
      <c r="E7" s="27">
        <f>SUM('Frozen blackberries:Frozen other berries'!H8)</f>
        <v>1.5225271408174981</v>
      </c>
      <c r="F7" s="27">
        <f t="shared" si="0"/>
        <v>24.415520467640476</v>
      </c>
      <c r="G7" s="27">
        <f>SUM('Frozen blackberries:Frozen other berries'!K8)</f>
        <v>1.1357842391314061</v>
      </c>
      <c r="H7" s="26">
        <f>SUM('Frozen blackberries:Frozen other berries'!L8)</f>
        <v>4.9787802263294517E-2</v>
      </c>
      <c r="I7" s="26">
        <f>SUM('Frozen blackberries:Frozen other berries'!M8)</f>
        <v>1.411459300263268</v>
      </c>
      <c r="J7" s="27">
        <f>SUM('Frozen blackberries:Frozen other berries'!P8)</f>
        <v>0.55628630249380107</v>
      </c>
      <c r="K7" s="29">
        <f>SUM('Frozen blackberries:Frozen other berries'!Q8)</f>
        <v>9.4694175818317919E-3</v>
      </c>
      <c r="V7" s="65"/>
      <c r="X7" s="24"/>
    </row>
    <row r="8" spans="1:30" x14ac:dyDescent="0.25">
      <c r="A8" s="25">
        <v>1974</v>
      </c>
      <c r="B8" s="27">
        <f>SUM('Frozen blackberries:Frozen other berries'!B9)</f>
        <v>1.4137869761613064</v>
      </c>
      <c r="C8" s="27">
        <f>SUM('Frozen blackberries:Frozen other berries'!D9)</f>
        <v>1.5279138357799864</v>
      </c>
      <c r="D8" s="27">
        <f>SUM('Frozen blackberries:Frozen other berries'!F9)</f>
        <v>1.4362390056331871</v>
      </c>
      <c r="E8" s="27">
        <f>SUM('Frozen blackberries:Frozen other berries'!H9)</f>
        <v>1.4362390056331871</v>
      </c>
      <c r="F8" s="27">
        <f t="shared" si="0"/>
        <v>24.027063944907866</v>
      </c>
      <c r="G8" s="27">
        <f>SUM('Frozen blackberries:Frozen other berries'!K9)</f>
        <v>1.07409547535425</v>
      </c>
      <c r="H8" s="26">
        <f>SUM('Frozen blackberries:Frozen other berries'!L9)</f>
        <v>4.7083637275802732E-2</v>
      </c>
      <c r="I8" s="26">
        <f>SUM('Frozen blackberries:Frozen other berries'!M9)</f>
        <v>1.3347975749503695</v>
      </c>
      <c r="J8" s="27">
        <f>SUM('Frozen blackberries:Frozen other berries'!P9)</f>
        <v>0.52128740189344491</v>
      </c>
      <c r="K8" s="29">
        <f>SUM('Frozen blackberries:Frozen other berries'!Q9)</f>
        <v>8.9569979784850443E-3</v>
      </c>
      <c r="V8" s="65"/>
      <c r="X8" s="24"/>
    </row>
    <row r="9" spans="1:30" x14ac:dyDescent="0.25">
      <c r="A9" s="25">
        <v>1975</v>
      </c>
      <c r="B9" s="27">
        <f>SUM('Frozen blackberries:Frozen other berries'!B10)</f>
        <v>1.6469003069828168</v>
      </c>
      <c r="C9" s="27">
        <f>SUM('Frozen blackberries:Frozen other berries'!D10)</f>
        <v>1.7801101441168097</v>
      </c>
      <c r="D9" s="27">
        <f>SUM('Frozen blackberries:Frozen other berries'!F10)</f>
        <v>1.6733035354698009</v>
      </c>
      <c r="E9" s="27">
        <f>SUM('Frozen blackberries:Frozen other berries'!H10)</f>
        <v>1.6733035354698009</v>
      </c>
      <c r="F9" s="27">
        <f t="shared" si="0"/>
        <v>24.195216376351141</v>
      </c>
      <c r="G9" s="27">
        <f>SUM('Frozen blackberries:Frozen other berries'!K10)</f>
        <v>1.2484292142055329</v>
      </c>
      <c r="H9" s="26">
        <f>SUM('Frozen blackberries:Frozen other berries'!L10)</f>
        <v>5.4725664184352131E-2</v>
      </c>
      <c r="I9" s="26">
        <f>SUM('Frozen blackberries:Frozen other berries'!M10)</f>
        <v>1.5514452167942905</v>
      </c>
      <c r="J9" s="27">
        <f>SUM('Frozen blackberries:Frozen other berries'!P10)</f>
        <v>0.60703954434402185</v>
      </c>
      <c r="K9" s="29">
        <f>SUM('Frozen blackberries:Frozen other berries'!Q10)</f>
        <v>1.0399511865972101E-2</v>
      </c>
      <c r="V9" s="65"/>
      <c r="X9" s="24"/>
    </row>
    <row r="10" spans="1:30" x14ac:dyDescent="0.25">
      <c r="A10" s="19">
        <v>1976</v>
      </c>
      <c r="B10" s="21">
        <f>SUM('Frozen blackberries:Frozen other berries'!B11)</f>
        <v>1.5507923039878919</v>
      </c>
      <c r="C10" s="21">
        <f>SUM('Frozen blackberries:Frozen other berries'!D11)</f>
        <v>1.6664421695902125</v>
      </c>
      <c r="D10" s="21">
        <f>SUM('Frozen blackberries:Frozen other berries'!F11)</f>
        <v>1.5664556394147999</v>
      </c>
      <c r="E10" s="21">
        <f>SUM('Frozen blackberries:Frozen other berries'!H11)</f>
        <v>1.5664556394147999</v>
      </c>
      <c r="F10" s="21">
        <f t="shared" si="0"/>
        <v>24.937880381074706</v>
      </c>
      <c r="G10" s="21">
        <f>SUM('Frozen blackberries:Frozen other berries'!K11)</f>
        <v>1.1640575742604791</v>
      </c>
      <c r="H10" s="20">
        <f>SUM('Frozen blackberries:Frozen other berries'!L11)</f>
        <v>5.1027181337445653E-2</v>
      </c>
      <c r="I10" s="20">
        <f>SUM('Frozen blackberries:Frozen other berries'!M11)</f>
        <v>1.4465950773259155</v>
      </c>
      <c r="J10" s="21">
        <f>SUM('Frozen blackberries:Frozen other berries'!P11)</f>
        <v>0.57782996829928579</v>
      </c>
      <c r="K10" s="23">
        <f>SUM('Frozen blackberries:Frozen other berries'!Q11)</f>
        <v>9.7182776126251806E-3</v>
      </c>
      <c r="V10" s="65"/>
      <c r="X10" s="24"/>
    </row>
    <row r="11" spans="1:30" x14ac:dyDescent="0.25">
      <c r="A11" s="19">
        <v>1977</v>
      </c>
      <c r="B11" s="21">
        <f>SUM('Frozen blackberries:Frozen other berries'!B12)</f>
        <v>1.489840582276527</v>
      </c>
      <c r="C11" s="21">
        <f>SUM('Frozen blackberries:Frozen other berries'!D12)</f>
        <v>1.6005427819213347</v>
      </c>
      <c r="D11" s="21">
        <f>SUM('Frozen blackberries:Frozen other berries'!F12)</f>
        <v>1.5045102150060548</v>
      </c>
      <c r="E11" s="21">
        <f>SUM('Frozen blackberries:Frozen other berries'!H12)</f>
        <v>1.5045102150060548</v>
      </c>
      <c r="F11" s="21">
        <f t="shared" si="0"/>
        <v>25.02249013454454</v>
      </c>
      <c r="G11" s="21">
        <f>SUM('Frozen blackberries:Frozen other berries'!K12)</f>
        <v>1.1170453695559421</v>
      </c>
      <c r="H11" s="20">
        <f>SUM('Frozen blackberries:Frozen other berries'!L12)</f>
        <v>4.8966372364096088E-2</v>
      </c>
      <c r="I11" s="20">
        <f>SUM('Frozen blackberries:Frozen other berries'!M12)</f>
        <v>1.3881721733359418</v>
      </c>
      <c r="J11" s="21">
        <f>SUM('Frozen blackberries:Frozen other berries'!P12)</f>
        <v>0.55559140296766774</v>
      </c>
      <c r="K11" s="23">
        <f>SUM('Frozen blackberries:Frozen other berries'!Q12)</f>
        <v>9.3284140354457524E-3</v>
      </c>
      <c r="V11" s="65"/>
      <c r="X11" s="24"/>
    </row>
    <row r="12" spans="1:30" x14ac:dyDescent="0.25">
      <c r="A12" s="19">
        <v>1978</v>
      </c>
      <c r="B12" s="21">
        <f>SUM('Frozen blackberries:Frozen other berries'!B13)</f>
        <v>1.543468787204888</v>
      </c>
      <c r="C12" s="21">
        <f>SUM('Frozen blackberries:Frozen other berries'!D13)</f>
        <v>1.6701637489419885</v>
      </c>
      <c r="D12" s="21">
        <f>SUM('Frozen blackberries:Frozen other berries'!F13)</f>
        <v>1.5699539240054687</v>
      </c>
      <c r="E12" s="21">
        <f>SUM('Frozen blackberries:Frozen other berries'!H13)</f>
        <v>1.5699539240054687</v>
      </c>
      <c r="F12" s="21">
        <f t="shared" si="0"/>
        <v>24.145894081887093</v>
      </c>
      <c r="G12" s="21">
        <f>SUM('Frozen blackberries:Frozen other berries'!K13)</f>
        <v>1.1707844486594083</v>
      </c>
      <c r="H12" s="20">
        <f>SUM('Frozen blackberries:Frozen other berries'!L13)</f>
        <v>5.1322058023426119E-2</v>
      </c>
      <c r="I12" s="20">
        <f>SUM('Frozen blackberries:Frozen other berries'!M13)</f>
        <v>1.4549546839351186</v>
      </c>
      <c r="J12" s="21">
        <f>SUM('Frozen blackberries:Frozen other berries'!P13)</f>
        <v>0.56922612516019055</v>
      </c>
      <c r="K12" s="23">
        <f>SUM('Frozen blackberries:Frozen other berries'!Q13)</f>
        <v>9.7707685730137744E-3</v>
      </c>
      <c r="V12" s="65"/>
      <c r="X12" s="24"/>
    </row>
    <row r="13" spans="1:30" x14ac:dyDescent="0.25">
      <c r="A13" s="19">
        <v>1979</v>
      </c>
      <c r="B13" s="21">
        <f>SUM('Frozen blackberries:Frozen other berries'!B14)</f>
        <v>1.3947257337095376</v>
      </c>
      <c r="C13" s="21">
        <f>SUM('Frozen blackberries:Frozen other berries'!D14)</f>
        <v>1.5147322132475494</v>
      </c>
      <c r="D13" s="21">
        <f>SUM('Frozen blackberries:Frozen other berries'!F14)</f>
        <v>1.4238482804526962</v>
      </c>
      <c r="E13" s="21">
        <f>SUM('Frozen blackberries:Frozen other berries'!H14)</f>
        <v>1.4238482804526962</v>
      </c>
      <c r="F13" s="21">
        <f t="shared" si="0"/>
        <v>23.621642978632963</v>
      </c>
      <c r="G13" s="21">
        <f>SUM('Frozen blackberries:Frozen other berries'!K14)</f>
        <v>1.0652686003615515</v>
      </c>
      <c r="H13" s="20">
        <f>SUM('Frozen blackberries:Frozen other berries'!L14)</f>
        <v>4.6696705769273476E-2</v>
      </c>
      <c r="I13" s="20">
        <f>SUM('Frozen blackberries:Frozen other berries'!M14)</f>
        <v>1.3238282602060185</v>
      </c>
      <c r="J13" s="21">
        <f>SUM('Frozen blackberries:Frozen other berries'!P14)</f>
        <v>0.51080572428610982</v>
      </c>
      <c r="K13" s="23">
        <f>SUM('Frozen blackberries:Frozen other berries'!Q14)</f>
        <v>8.8797933458913802E-3</v>
      </c>
      <c r="V13" s="65"/>
      <c r="X13" s="24"/>
    </row>
    <row r="14" spans="1:30" x14ac:dyDescent="0.25">
      <c r="A14" s="19">
        <v>1980</v>
      </c>
      <c r="B14" s="21">
        <f>SUM('Frozen blackberries:Frozen other berries'!B15)</f>
        <v>1.5516150110220177</v>
      </c>
      <c r="C14" s="21">
        <f>SUM('Frozen blackberries:Frozen other berries'!D15)</f>
        <v>1.6885355923815444</v>
      </c>
      <c r="D14" s="21">
        <f>SUM('Frozen blackberries:Frozen other berries'!F15)</f>
        <v>1.5872234568386521</v>
      </c>
      <c r="E14" s="21">
        <f>SUM('Frozen blackberries:Frozen other berries'!H15)</f>
        <v>1.5872234568386521</v>
      </c>
      <c r="F14" s="21">
        <f t="shared" si="0"/>
        <v>23.127432364255355</v>
      </c>
      <c r="G14" s="21">
        <f>SUM('Frozen blackberries:Frozen other berries'!K15)</f>
        <v>1.1927662987942673</v>
      </c>
      <c r="H14" s="20">
        <f>SUM('Frozen blackberries:Frozen other berries'!L15)</f>
        <v>5.2285645974543223E-2</v>
      </c>
      <c r="I14" s="20">
        <f>SUM('Frozen blackberries:Frozen other berries'!M15)</f>
        <v>1.482271920555313</v>
      </c>
      <c r="J14" s="21">
        <f>SUM('Frozen blackberries:Frozen other berries'!P15)</f>
        <v>0.5654650012465775</v>
      </c>
      <c r="K14" s="23">
        <f>SUM('Frozen blackberries:Frozen other berries'!Q15)</f>
        <v>9.9359451563095901E-3</v>
      </c>
      <c r="V14" s="65"/>
      <c r="X14" s="24"/>
    </row>
    <row r="15" spans="1:30" x14ac:dyDescent="0.25">
      <c r="A15" s="25">
        <v>1981</v>
      </c>
      <c r="B15" s="27">
        <f>SUM('Frozen blackberries:Frozen other berries'!B16)</f>
        <v>1.4876965290521207</v>
      </c>
      <c r="C15" s="27">
        <f>SUM('Frozen blackberries:Frozen other berries'!D16)</f>
        <v>1.6180979560591864</v>
      </c>
      <c r="D15" s="27">
        <f>SUM('Frozen blackberries:Frozen other berries'!F16)</f>
        <v>1.5210120786956352</v>
      </c>
      <c r="E15" s="27">
        <f>SUM('Frozen blackberries:Frozen other berries'!H16)</f>
        <v>1.5210120786956352</v>
      </c>
      <c r="F15" s="27">
        <f t="shared" si="0"/>
        <v>23.289631441309254</v>
      </c>
      <c r="G15" s="27">
        <f>SUM('Frozen blackberries:Frozen other berries'!K16)</f>
        <v>1.1412174904707315</v>
      </c>
      <c r="H15" s="26">
        <f>SUM('Frozen blackberries:Frozen other berries'!L16)</f>
        <v>5.0025972185018371E-2</v>
      </c>
      <c r="I15" s="26">
        <f>SUM('Frozen blackberries:Frozen other berries'!M16)</f>
        <v>1.4182112984591781</v>
      </c>
      <c r="J15" s="27">
        <f>SUM('Frozen blackberries:Frozen other berries'!P16)</f>
        <v>0.54298266730410716</v>
      </c>
      <c r="K15" s="29">
        <f>SUM('Frozen blackberries:Frozen other berries'!Q16)</f>
        <v>9.5086042350635957E-3</v>
      </c>
      <c r="V15" s="65"/>
      <c r="X15" s="24"/>
    </row>
    <row r="16" spans="1:30" x14ac:dyDescent="0.25">
      <c r="A16" s="25">
        <v>1982</v>
      </c>
      <c r="B16" s="27">
        <f>SUM('Frozen blackberries:Frozen other berries'!B17)</f>
        <v>1.3607922890071837</v>
      </c>
      <c r="C16" s="27">
        <f>SUM('Frozen blackberries:Frozen other berries'!D17)</f>
        <v>1.4787953049763325</v>
      </c>
      <c r="D16" s="27">
        <f>SUM('Frozen blackberries:Frozen other berries'!F17)</f>
        <v>1.3900675866777523</v>
      </c>
      <c r="E16" s="27">
        <f>SUM('Frozen blackberries:Frozen other berries'!H17)</f>
        <v>1.3900675866777523</v>
      </c>
      <c r="F16" s="27">
        <f t="shared" si="0"/>
        <v>23.834127014032418</v>
      </c>
      <c r="G16" s="27">
        <f>SUM('Frozen blackberries:Frozen other berries'!K17)</f>
        <v>1.0364593264480524</v>
      </c>
      <c r="H16" s="26">
        <f>SUM('Frozen blackberries:Frozen other berries'!L17)</f>
        <v>4.5433833488133797E-2</v>
      </c>
      <c r="I16" s="26">
        <f>SUM('Frozen blackberries:Frozen other berries'!M17)</f>
        <v>1.2880264624718489</v>
      </c>
      <c r="J16" s="27">
        <f>SUM('Frozen blackberries:Frozen other berries'!P17)</f>
        <v>0.4985414823299224</v>
      </c>
      <c r="K16" s="29">
        <f>SUM('Frozen blackberries:Frozen other berries'!Q17)</f>
        <v>8.6378967047417779E-3</v>
      </c>
      <c r="V16" s="65"/>
      <c r="X16" s="24"/>
    </row>
    <row r="17" spans="1:24" x14ac:dyDescent="0.25">
      <c r="A17" s="25">
        <v>1983</v>
      </c>
      <c r="B17" s="27">
        <f>SUM('Frozen blackberries:Frozen other berries'!B18)</f>
        <v>1.3590425382084192</v>
      </c>
      <c r="C17" s="27">
        <f>SUM('Frozen blackberries:Frozen other berries'!D18)</f>
        <v>1.4836350500407711</v>
      </c>
      <c r="D17" s="27">
        <f>SUM('Frozen blackberries:Frozen other berries'!F18)</f>
        <v>1.394616947038325</v>
      </c>
      <c r="E17" s="27">
        <f>SUM('Frozen blackberries:Frozen other berries'!H18)</f>
        <v>1.394616947038325</v>
      </c>
      <c r="F17" s="27">
        <f t="shared" si="0"/>
        <v>23.170514892378606</v>
      </c>
      <c r="G17" s="27">
        <f>SUM('Frozen blackberries:Frozen other berries'!K18)</f>
        <v>1.0441453844990773</v>
      </c>
      <c r="H17" s="26">
        <f>SUM('Frozen blackberries:Frozen other berries'!L18)</f>
        <v>4.5770756580781467E-2</v>
      </c>
      <c r="I17" s="26">
        <f>SUM('Frozen blackberries:Frozen other berries'!M18)</f>
        <v>1.2975780636868641</v>
      </c>
      <c r="J17" s="27">
        <f>SUM('Frozen blackberries:Frozen other berries'!P18)</f>
        <v>0.49524775272012872</v>
      </c>
      <c r="K17" s="29">
        <f>SUM('Frozen blackberries:Frozen other berries'!Q18)</f>
        <v>8.7199568390207878E-3</v>
      </c>
      <c r="V17" s="65"/>
      <c r="X17" s="24"/>
    </row>
    <row r="18" spans="1:24" x14ac:dyDescent="0.25">
      <c r="A18" s="25">
        <v>1984</v>
      </c>
      <c r="B18" s="27">
        <f>SUM('Frozen blackberries:Frozen other berries'!B19)</f>
        <v>1.4563375192512735</v>
      </c>
      <c r="C18" s="27">
        <f>SUM('Frozen blackberries:Frozen other berries'!D19)</f>
        <v>1.5745188804200356</v>
      </c>
      <c r="D18" s="27">
        <f>SUM('Frozen blackberries:Frozen other berries'!F19)</f>
        <v>1.4800477475948335</v>
      </c>
      <c r="E18" s="27">
        <f>SUM('Frozen blackberries:Frozen other berries'!H19)</f>
        <v>1.4800477475948335</v>
      </c>
      <c r="F18" s="27">
        <f t="shared" si="0"/>
        <v>24.066492543624989</v>
      </c>
      <c r="G18" s="27">
        <f>SUM('Frozen blackberries:Frozen other berries'!K19)</f>
        <v>1.1058481587706526</v>
      </c>
      <c r="H18" s="26">
        <f>SUM('Frozen blackberries:Frozen other berries'!L19)</f>
        <v>4.8475535726932723E-2</v>
      </c>
      <c r="I18" s="26">
        <f>SUM('Frozen blackberries:Frozen other berries'!M19)</f>
        <v>1.3742572000906792</v>
      </c>
      <c r="J18" s="27">
        <f>SUM('Frozen blackberries:Frozen other berries'!P19)</f>
        <v>0.53491387880845043</v>
      </c>
      <c r="K18" s="29">
        <f>SUM('Frozen blackberries:Frozen other berries'!Q19)</f>
        <v>9.1860527732981131E-3</v>
      </c>
      <c r="V18" s="65"/>
      <c r="X18" s="24"/>
    </row>
    <row r="19" spans="1:24" x14ac:dyDescent="0.25">
      <c r="A19" s="25">
        <v>1985</v>
      </c>
      <c r="B19" s="27">
        <f>SUM('Frozen blackberries:Frozen other berries'!B20)</f>
        <v>1.4431377219393962</v>
      </c>
      <c r="C19" s="27">
        <f>SUM('Frozen blackberries:Frozen other berries'!D20)</f>
        <v>1.5576605779383257</v>
      </c>
      <c r="D19" s="27">
        <f>SUM('Frozen blackberries:Frozen other berries'!F20)</f>
        <v>1.4642009432620262</v>
      </c>
      <c r="E19" s="27">
        <f>SUM('Frozen blackberries:Frozen other berries'!H20)</f>
        <v>1.4642009432620262</v>
      </c>
      <c r="F19" s="27">
        <f t="shared" si="0"/>
        <v>24.118680645361565</v>
      </c>
      <c r="G19" s="27">
        <f>SUM('Frozen blackberries:Frozen other berries'!K20)</f>
        <v>1.0950719435120873</v>
      </c>
      <c r="H19" s="26">
        <f>SUM('Frozen blackberries:Frozen other berries'!L20)</f>
        <v>4.8003153688201086E-2</v>
      </c>
      <c r="I19" s="26">
        <f>SUM('Frozen blackberries:Frozen other berries'!M20)</f>
        <v>1.3608654054836566</v>
      </c>
      <c r="J19" s="27">
        <f>SUM('Frozen blackberries:Frozen other berries'!P20)</f>
        <v>0.53219408660757694</v>
      </c>
      <c r="K19" s="29">
        <f>SUM('Frozen blackberries:Frozen other berries'!Q20)</f>
        <v>9.1193450871569649E-3</v>
      </c>
      <c r="V19" s="65"/>
      <c r="X19" s="24"/>
    </row>
    <row r="20" spans="1:24" x14ac:dyDescent="0.25">
      <c r="A20" s="19">
        <v>1986</v>
      </c>
      <c r="B20" s="21">
        <f>SUM('Frozen blackberries:Frozen other berries'!B21)</f>
        <v>1.6758183485628566</v>
      </c>
      <c r="C20" s="21">
        <f>SUM('Frozen blackberries:Frozen other berries'!D21)</f>
        <v>1.792935696712312</v>
      </c>
      <c r="D20" s="21">
        <f>SUM('Frozen blackberries:Frozen other berries'!F21)</f>
        <v>1.6853595549095732</v>
      </c>
      <c r="E20" s="21">
        <f>SUM('Frozen blackberries:Frozen other berries'!H21)</f>
        <v>1.6853595549095732</v>
      </c>
      <c r="F20" s="21">
        <f t="shared" si="0"/>
        <v>25.072936332012148</v>
      </c>
      <c r="G20" s="21">
        <f>SUM('Frozen blackberries:Frozen other berries'!K21)</f>
        <v>1.255641480987514</v>
      </c>
      <c r="H20" s="20">
        <f>SUM('Frozen blackberries:Frozen other berries'!L21)</f>
        <v>5.5041818344658149E-2</v>
      </c>
      <c r="I20" s="20">
        <f>SUM('Frozen blackberries:Frozen other berries'!M21)</f>
        <v>1.560408029161886</v>
      </c>
      <c r="J20" s="21">
        <f>SUM('Frozen blackberries:Frozen other berries'!P21)</f>
        <v>0.62375338928416013</v>
      </c>
      <c r="K20" s="23">
        <f>SUM('Frozen blackberries:Frozen other berries'!Q21)</f>
        <v>1.0421267822253184E-2</v>
      </c>
      <c r="V20" s="65"/>
      <c r="X20" s="24"/>
    </row>
    <row r="21" spans="1:24" x14ac:dyDescent="0.25">
      <c r="A21" s="19">
        <v>1987</v>
      </c>
      <c r="B21" s="21">
        <f>SUM('Frozen blackberries:Frozen other berries'!B22)</f>
        <v>1.57020169025222</v>
      </c>
      <c r="C21" s="21">
        <f>SUM('Frozen blackberries:Frozen other berries'!D22)</f>
        <v>1.6944750962180852</v>
      </c>
      <c r="D21" s="21">
        <f>SUM('Frozen blackberries:Frozen other berries'!F22)</f>
        <v>1.5928065904449999</v>
      </c>
      <c r="E21" s="21">
        <f>SUM('Frozen blackberries:Frozen other berries'!H22)</f>
        <v>1.5928065904449999</v>
      </c>
      <c r="F21" s="21">
        <f t="shared" si="0"/>
        <v>24.416517700376616</v>
      </c>
      <c r="G21" s="21">
        <f>SUM('Frozen blackberries:Frozen other berries'!K22)</f>
        <v>1.1868131166201739</v>
      </c>
      <c r="H21" s="20">
        <f>SUM('Frozen blackberries:Frozen other berries'!L22)</f>
        <v>5.2024684564172002E-2</v>
      </c>
      <c r="I21" s="20">
        <f>SUM('Frozen blackberries:Frozen other berries'!M22)</f>
        <v>1.4748737950519943</v>
      </c>
      <c r="J21" s="21">
        <f>SUM('Frozen blackberries:Frozen other berries'!P22)</f>
        <v>0.57900730208488638</v>
      </c>
      <c r="K21" s="23">
        <f>SUM('Frozen blackberries:Frozen other berries'!Q22)</f>
        <v>9.8646069351887508E-3</v>
      </c>
      <c r="V21" s="65"/>
      <c r="X21" s="24"/>
    </row>
    <row r="22" spans="1:24" x14ac:dyDescent="0.25">
      <c r="A22" s="19">
        <v>1988</v>
      </c>
      <c r="B22" s="21">
        <f>SUM('Frozen blackberries:Frozen other berries'!B23)</f>
        <v>1.6761948661543298</v>
      </c>
      <c r="C22" s="21">
        <f>SUM('Frozen blackberries:Frozen other berries'!D23)</f>
        <v>1.7998637259663461</v>
      </c>
      <c r="D22" s="21">
        <f>SUM('Frozen blackberries:Frozen other berries'!F23)</f>
        <v>1.6918719024083655</v>
      </c>
      <c r="E22" s="21">
        <f>SUM('Frozen blackberries:Frozen other berries'!H23)</f>
        <v>1.6918719024083655</v>
      </c>
      <c r="F22" s="21">
        <f t="shared" si="0"/>
        <v>25.096101938980425</v>
      </c>
      <c r="G22" s="21">
        <f>SUM('Frozen blackberries:Frozen other berries'!K23)</f>
        <v>1.2555352938482827</v>
      </c>
      <c r="H22" s="20">
        <f>SUM('Frozen blackberries:Frozen other berries'!L23)</f>
        <v>5.5037163565952119E-2</v>
      </c>
      <c r="I22" s="20">
        <f>SUM('Frozen blackberries:Frozen other berries'!M23)</f>
        <v>1.5602760685129595</v>
      </c>
      <c r="J22" s="21">
        <f>SUM('Frozen blackberries:Frozen other berries'!P23)</f>
        <v>0.62429022594928485</v>
      </c>
      <c r="K22" s="23">
        <f>SUM('Frozen blackberries:Frozen other berries'!Q23)</f>
        <v>1.0461434356340617E-2</v>
      </c>
      <c r="V22" s="65"/>
      <c r="X22" s="24"/>
    </row>
    <row r="23" spans="1:24" x14ac:dyDescent="0.25">
      <c r="A23" s="19">
        <v>1989</v>
      </c>
      <c r="B23" s="21">
        <f>SUM('Frozen blackberries:Frozen other berries'!B24)</f>
        <v>1.866211192030345</v>
      </c>
      <c r="C23" s="21">
        <f>SUM('Frozen blackberries:Frozen other berries'!D24)</f>
        <v>1.9913990325742184</v>
      </c>
      <c r="D23" s="21">
        <f>SUM('Frozen blackberries:Frozen other berries'!F24)</f>
        <v>1.8719150906197652</v>
      </c>
      <c r="E23" s="21">
        <f>SUM('Frozen blackberries:Frozen other berries'!H24)</f>
        <v>1.8719150906197652</v>
      </c>
      <c r="F23" s="21">
        <f t="shared" si="0"/>
        <v>25.139798260841715</v>
      </c>
      <c r="G23" s="21">
        <f>SUM('Frozen blackberries:Frozen other berries'!K24)</f>
        <v>1.3970494632326669</v>
      </c>
      <c r="H23" s="20">
        <f>SUM('Frozen blackberries:Frozen other berries'!L24)</f>
        <v>6.1240524415678545E-2</v>
      </c>
      <c r="I23" s="20">
        <f>SUM('Frozen blackberries:Frozen other berries'!M24)</f>
        <v>1.7361382469222788</v>
      </c>
      <c r="J23" s="21">
        <f>SUM('Frozen blackberries:Frozen other berries'!P24)</f>
        <v>0.70014433217736682</v>
      </c>
      <c r="K23" s="23">
        <f>SUM('Frozen blackberries:Frozen other berries'!Q24)</f>
        <v>1.1664164620358429E-2</v>
      </c>
      <c r="V23" s="65"/>
      <c r="X23" s="24"/>
    </row>
    <row r="24" spans="1:24" x14ac:dyDescent="0.25">
      <c r="A24" s="19">
        <v>1990</v>
      </c>
      <c r="B24" s="21">
        <f>SUM('Frozen blackberries:Frozen other berries'!B25)</f>
        <v>1.7835295737484689</v>
      </c>
      <c r="C24" s="21">
        <f>SUM('Frozen blackberries:Frozen other berries'!D25)</f>
        <v>1.8947585657871919</v>
      </c>
      <c r="D24" s="21">
        <f>SUM('Frozen blackberries:Frozen other berries'!F25)</f>
        <v>1.7810730518399607</v>
      </c>
      <c r="E24" s="21">
        <f>SUM('Frozen blackberries:Frozen other berries'!H25)</f>
        <v>1.7810730518399607</v>
      </c>
      <c r="F24" s="21">
        <f t="shared" si="0"/>
        <v>25.731936609328926</v>
      </c>
      <c r="G24" s="21">
        <f>SUM('Frozen blackberries:Frozen other berries'!K25)</f>
        <v>1.3245928744228783</v>
      </c>
      <c r="H24" s="20">
        <f>SUM('Frozen blackberries:Frozen other berries'!L25)</f>
        <v>5.8064345180180971E-2</v>
      </c>
      <c r="I24" s="20">
        <f>SUM('Frozen blackberries:Frozen other berries'!M25)</f>
        <v>1.6460951536855402</v>
      </c>
      <c r="J24" s="21">
        <f>SUM('Frozen blackberries:Frozen other berries'!P25)</f>
        <v>0.67289387805219503</v>
      </c>
      <c r="K24" s="23">
        <f>SUM('Frozen blackberries:Frozen other berries'!Q25)</f>
        <v>1.1046918520452588E-2</v>
      </c>
      <c r="V24" s="65"/>
      <c r="X24" s="24"/>
    </row>
    <row r="25" spans="1:24" x14ac:dyDescent="0.25">
      <c r="A25" s="25">
        <v>1991</v>
      </c>
      <c r="B25" s="27">
        <f>SUM('Frozen blackberries:Frozen other berries'!B26)</f>
        <v>1.9066689492687261</v>
      </c>
      <c r="C25" s="27">
        <f>SUM('Frozen blackberries:Frozen other berries'!D26)</f>
        <v>2.0324989266459608</v>
      </c>
      <c r="D25" s="27">
        <f>SUM('Frozen blackberries:Frozen other berries'!F26)</f>
        <v>1.9105489910472033</v>
      </c>
      <c r="E25" s="27">
        <f>SUM('Frozen blackberries:Frozen other berries'!H26)</f>
        <v>1.9105489910472033</v>
      </c>
      <c r="F25" s="27">
        <f t="shared" si="0"/>
        <v>25.359470876744297</v>
      </c>
      <c r="G25" s="27">
        <f>SUM('Frozen blackberries:Frozen other berries'!K26)</f>
        <v>1.4231477923629972</v>
      </c>
      <c r="H25" s="26">
        <f>SUM('Frozen blackberries:Frozen other berries'!L26)</f>
        <v>6.2384560761117681E-2</v>
      </c>
      <c r="I25" s="26">
        <f>SUM('Frozen blackberries:Frozen other berries'!M26)</f>
        <v>1.7685711052973057</v>
      </c>
      <c r="J25" s="27">
        <f>SUM('Frozen blackberries:Frozen other berries'!P26)</f>
        <v>0.71564557347172919</v>
      </c>
      <c r="K25" s="29">
        <f>SUM('Frozen blackberries:Frozen other berries'!Q26)</f>
        <v>1.1862175806251919E-2</v>
      </c>
      <c r="V25" s="65"/>
      <c r="X25" s="24"/>
    </row>
    <row r="26" spans="1:24" x14ac:dyDescent="0.25">
      <c r="A26" s="25">
        <v>1992</v>
      </c>
      <c r="B26" s="27">
        <f>SUM('Frozen blackberries:Frozen other berries'!B27)</f>
        <v>1.9933877799232418</v>
      </c>
      <c r="C26" s="27">
        <f>SUM('Frozen blackberries:Frozen other berries'!D27)</f>
        <v>2.108854146203972</v>
      </c>
      <c r="D26" s="27">
        <f>SUM('Frozen blackberries:Frozen other berries'!F27)</f>
        <v>1.9823228974317333</v>
      </c>
      <c r="E26" s="27">
        <f>SUM('Frozen blackberries:Frozen other berries'!H27)</f>
        <v>1.9823228974317333</v>
      </c>
      <c r="F26" s="27">
        <f t="shared" si="0"/>
        <v>25.9512826824581</v>
      </c>
      <c r="G26" s="27">
        <f>SUM('Frozen blackberries:Frozen other berries'!K27)</f>
        <v>1.4760780821977857</v>
      </c>
      <c r="H26" s="26">
        <f>SUM('Frozen blackberries:Frozen other berries'!L27)</f>
        <v>6.4704792644286496E-2</v>
      </c>
      <c r="I26" s="26">
        <f>SUM('Frozen blackberries:Frozen other berries'!M27)</f>
        <v>1.8343485190692002</v>
      </c>
      <c r="J26" s="27">
        <f>SUM('Frozen blackberries:Frozen other berries'!P27)</f>
        <v>0.75614662151536782</v>
      </c>
      <c r="K26" s="29">
        <f>SUM('Frozen blackberries:Frozen other berries'!Q27)</f>
        <v>1.2323171818714401E-2</v>
      </c>
      <c r="V26" s="65"/>
      <c r="X26" s="24"/>
    </row>
    <row r="27" spans="1:24" x14ac:dyDescent="0.25">
      <c r="A27" s="25">
        <v>1993</v>
      </c>
      <c r="B27" s="27">
        <f>SUM('Frozen blackberries:Frozen other berries'!B28)</f>
        <v>2.0661793388830958</v>
      </c>
      <c r="C27" s="27">
        <f>SUM('Frozen blackberries:Frozen other berries'!D28)</f>
        <v>2.1767681845030333</v>
      </c>
      <c r="D27" s="27">
        <f>SUM('Frozen blackberries:Frozen other berries'!F28)</f>
        <v>2.0461620934328515</v>
      </c>
      <c r="E27" s="27">
        <f>SUM('Frozen blackberries:Frozen other berries'!H28)</f>
        <v>2.0461620934328515</v>
      </c>
      <c r="F27" s="27">
        <f t="shared" si="0"/>
        <v>26.615075716075097</v>
      </c>
      <c r="G27" s="27">
        <f>SUM('Frozen blackberries:Frozen other berries'!K28)</f>
        <v>1.5162641434094599</v>
      </c>
      <c r="H27" s="26">
        <f>SUM('Frozen blackberries:Frozen other berries'!L28)</f>
        <v>6.6466373409729759E-2</v>
      </c>
      <c r="I27" s="26">
        <f>SUM('Frozen blackberries:Frozen other berries'!M28)</f>
        <v>1.8842884529791337</v>
      </c>
      <c r="J27" s="27">
        <f>SUM('Frozen blackberries:Frozen other berries'!P28)</f>
        <v>0.78823841137498596</v>
      </c>
      <c r="K27" s="29">
        <f>SUM('Frozen blackberries:Frozen other berries'!Q28)</f>
        <v>1.2645640136459106E-2</v>
      </c>
      <c r="V27" s="65"/>
      <c r="X27" s="24"/>
    </row>
    <row r="28" spans="1:24" x14ac:dyDescent="0.25">
      <c r="A28" s="25">
        <v>1994</v>
      </c>
      <c r="B28" s="27">
        <f>SUM('Frozen blackberries:Frozen other berries'!B29)</f>
        <v>2.022539703972758</v>
      </c>
      <c r="C28" s="27">
        <f>SUM('Frozen blackberries:Frozen other berries'!D29)</f>
        <v>2.1269219315286265</v>
      </c>
      <c r="D28" s="27">
        <f>SUM('Frozen blackberries:Frozen other berries'!F29)</f>
        <v>1.9993066156369088</v>
      </c>
      <c r="E28" s="27">
        <f>SUM('Frozen blackberries:Frozen other berries'!H29)</f>
        <v>1.9993066156369088</v>
      </c>
      <c r="F28" s="27">
        <f t="shared" si="0"/>
        <v>26.588701354632661</v>
      </c>
      <c r="G28" s="27">
        <f>SUM('Frozen blackberries:Frozen other berries'!K29)</f>
        <v>1.4847726623045698</v>
      </c>
      <c r="H28" s="26">
        <f>SUM('Frozen blackberries:Frozen other berries'!L29)</f>
        <v>6.5085924922940047E-2</v>
      </c>
      <c r="I28" s="26">
        <f>SUM('Frozen blackberries:Frozen other berries'!M29)</f>
        <v>1.8451534286028892</v>
      </c>
      <c r="J28" s="27">
        <f>SUM('Frozen blackberries:Frozen other berries'!P29)</f>
        <v>0.7728987484394616</v>
      </c>
      <c r="K28" s="29">
        <f>SUM('Frozen blackberries:Frozen other berries'!Q29)</f>
        <v>1.2387897538793656E-2</v>
      </c>
      <c r="V28" s="65"/>
      <c r="X28" s="24"/>
    </row>
    <row r="29" spans="1:24" x14ac:dyDescent="0.25">
      <c r="A29" s="25">
        <v>1995</v>
      </c>
      <c r="B29" s="27">
        <f>SUM('Frozen blackberries:Frozen other berries'!B30)</f>
        <v>2.207773600760822</v>
      </c>
      <c r="C29" s="27">
        <f>SUM('Frozen blackberries:Frozen other berries'!D30)</f>
        <v>2.3302949035743188</v>
      </c>
      <c r="D29" s="27">
        <f>SUM('Frozen blackberries:Frozen other berries'!F30)</f>
        <v>2.1904772093598592</v>
      </c>
      <c r="E29" s="27">
        <f>SUM('Frozen blackberries:Frozen other berries'!H30)</f>
        <v>2.1904772093598592</v>
      </c>
      <c r="F29" s="27">
        <f t="shared" si="0"/>
        <v>26.39973068384144</v>
      </c>
      <c r="G29" s="27">
        <f>SUM('Frozen blackberries:Frozen other berries'!K30)</f>
        <v>1.6249273160510163</v>
      </c>
      <c r="H29" s="26">
        <f>SUM('Frozen blackberries:Frozen other berries'!L30)</f>
        <v>7.1229690566619888E-2</v>
      </c>
      <c r="I29" s="26">
        <f>SUM('Frozen blackberries:Frozen other berries'!M30)</f>
        <v>2.0193261127183906</v>
      </c>
      <c r="J29" s="27">
        <f>SUM('Frozen blackberries:Frozen other berries'!P30)</f>
        <v>0.84079893322584398</v>
      </c>
      <c r="K29" s="29">
        <f>SUM('Frozen blackberries:Frozen other berries'!Q30)</f>
        <v>1.3564792927411013E-2</v>
      </c>
      <c r="V29" s="65"/>
      <c r="X29" s="24"/>
    </row>
    <row r="30" spans="1:24" x14ac:dyDescent="0.25">
      <c r="A30" s="19">
        <v>1996</v>
      </c>
      <c r="B30" s="21">
        <f>SUM('Frozen blackberries:Frozen other berries'!B31)</f>
        <v>2.0889039440056671</v>
      </c>
      <c r="C30" s="21">
        <f>SUM('Frozen blackberries:Frozen other berries'!D31)</f>
        <v>2.2108861858864186</v>
      </c>
      <c r="D30" s="21">
        <f>SUM('Frozen blackberries:Frozen other berries'!F31)</f>
        <v>2.0782330147332337</v>
      </c>
      <c r="E30" s="21">
        <f>SUM('Frozen blackberries:Frozen other berries'!H31)</f>
        <v>2.0782330147332337</v>
      </c>
      <c r="F30" s="21">
        <f t="shared" si="0"/>
        <v>25.743605893598215</v>
      </c>
      <c r="G30" s="21">
        <f>SUM('Frozen blackberries:Frozen other berries'!K31)</f>
        <v>1.5511447451650187</v>
      </c>
      <c r="H30" s="20">
        <f>SUM('Frozen blackberries:Frozen other berries'!L31)</f>
        <v>6.7995386089425472E-2</v>
      </c>
      <c r="I30" s="20">
        <f>SUM('Frozen blackberries:Frozen other berries'!M31)</f>
        <v>1.9276351979421678</v>
      </c>
      <c r="J30" s="21">
        <f>SUM('Frozen blackberries:Frozen other berries'!P31)</f>
        <v>0.79267730955388938</v>
      </c>
      <c r="K30" s="23">
        <f>SUM('Frozen blackberries:Frozen other berries'!Q31)</f>
        <v>1.2975049171536076E-2</v>
      </c>
      <c r="V30" s="65"/>
      <c r="X30" s="24"/>
    </row>
    <row r="31" spans="1:24" x14ac:dyDescent="0.25">
      <c r="A31" s="19">
        <v>1997</v>
      </c>
      <c r="B31" s="21">
        <f>SUM('Frozen blackberries:Frozen other berries'!B32)</f>
        <v>1.8529341456632542</v>
      </c>
      <c r="C31" s="21">
        <f>SUM('Frozen blackberries:Frozen other berries'!D32)</f>
        <v>1.9561730941925661</v>
      </c>
      <c r="D31" s="21">
        <f>SUM('Frozen blackberries:Frozen other berries'!F32)</f>
        <v>1.8388027085410121</v>
      </c>
      <c r="E31" s="21">
        <f>SUM('Frozen blackberries:Frozen other berries'!H32)</f>
        <v>1.8388027085410121</v>
      </c>
      <c r="F31" s="21">
        <f t="shared" si="0"/>
        <v>26.064227685703827</v>
      </c>
      <c r="G31" s="21">
        <f>SUM('Frozen blackberries:Frozen other berries'!K32)</f>
        <v>1.3699811710714327</v>
      </c>
      <c r="H31" s="20">
        <f>SUM('Frozen blackberries:Frozen other berries'!L32)</f>
        <v>6.0053969142857315E-2</v>
      </c>
      <c r="I31" s="20">
        <f>SUM('Frozen blackberries:Frozen other berries'!M32)</f>
        <v>1.7024999982154336</v>
      </c>
      <c r="J31" s="21">
        <f>SUM('Frozen blackberries:Frozen other berries'!P32)</f>
        <v>0.70623495238241785</v>
      </c>
      <c r="K31" s="23">
        <f>SUM('Frozen blackberries:Frozen other berries'!Q32)</f>
        <v>1.1470083178650519E-2</v>
      </c>
      <c r="V31" s="65"/>
      <c r="X31" s="24"/>
    </row>
    <row r="32" spans="1:24" x14ac:dyDescent="0.25">
      <c r="A32" s="19">
        <v>1998</v>
      </c>
      <c r="B32" s="21">
        <f>SUM('Frozen blackberries:Frozen other berries'!B33)</f>
        <v>2.0963488555749326</v>
      </c>
      <c r="C32" s="21">
        <f>SUM('Frozen blackberries:Frozen other berries'!D33)</f>
        <v>2.2187755885140144</v>
      </c>
      <c r="D32" s="21">
        <f>SUM('Frozen blackberries:Frozen other berries'!F33)</f>
        <v>2.085649053203174</v>
      </c>
      <c r="E32" s="21">
        <f>SUM('Frozen blackberries:Frozen other berries'!H33)</f>
        <v>2.085649053203174</v>
      </c>
      <c r="F32" s="21">
        <f t="shared" si="0"/>
        <v>25.896409209369438</v>
      </c>
      <c r="G32" s="21">
        <f>SUM('Frozen blackberries:Frozen other berries'!K33)</f>
        <v>1.5534697774793151</v>
      </c>
      <c r="H32" s="20">
        <f>SUM('Frozen blackberries:Frozen other berries'!L33)</f>
        <v>6.8097305314161763E-2</v>
      </c>
      <c r="I32" s="20">
        <f>SUM('Frozen blackberries:Frozen other berries'!M33)</f>
        <v>1.9305245570038285</v>
      </c>
      <c r="J32" s="21">
        <f>SUM('Frozen blackberries:Frozen other berries'!P33)</f>
        <v>0.79716767711170133</v>
      </c>
      <c r="K32" s="23">
        <f>SUM('Frozen blackberries:Frozen other berries'!Q33)</f>
        <v>1.3015789791995525E-2</v>
      </c>
      <c r="V32" s="65"/>
      <c r="X32" s="24"/>
    </row>
    <row r="33" spans="1:24" x14ac:dyDescent="0.25">
      <c r="A33" s="19">
        <v>1999</v>
      </c>
      <c r="B33" s="21">
        <f>SUM('Frozen blackberries:Frozen other berries'!B34)</f>
        <v>2.0562721714142889</v>
      </c>
      <c r="C33" s="21">
        <f>SUM('Frozen blackberries:Frozen other berries'!D34)</f>
        <v>2.1727847129995386</v>
      </c>
      <c r="D33" s="21">
        <f>SUM('Frozen blackberries:Frozen other berries'!F34)</f>
        <v>2.0424176302195667</v>
      </c>
      <c r="E33" s="21">
        <f>SUM('Frozen blackberries:Frozen other berries'!H34)</f>
        <v>2.0424176302195667</v>
      </c>
      <c r="F33" s="21">
        <f t="shared" si="0"/>
        <v>26.065586577024277</v>
      </c>
      <c r="G33" s="21">
        <f>SUM('Frozen blackberries:Frozen other berries'!K34)</f>
        <v>1.5202927683150402</v>
      </c>
      <c r="H33" s="20">
        <f>SUM('Frozen blackberries:Frozen other berries'!L34)</f>
        <v>6.6642970665864776E-2</v>
      </c>
      <c r="I33" s="20">
        <f>SUM('Frozen blackberries:Frozen other berries'!M34)</f>
        <v>1.8892948968919332</v>
      </c>
      <c r="J33" s="21">
        <f>SUM('Frozen blackberries:Frozen other berries'!P34)</f>
        <v>0.78223655238203116</v>
      </c>
      <c r="K33" s="23">
        <f>SUM('Frozen blackberries:Frozen other berries'!Q34)</f>
        <v>1.2711992641887375E-2</v>
      </c>
      <c r="V33" s="65"/>
      <c r="X33" s="24"/>
    </row>
    <row r="34" spans="1:24" x14ac:dyDescent="0.25">
      <c r="A34" s="19">
        <v>2000</v>
      </c>
      <c r="B34" s="21">
        <f>SUM('Frozen blackberries:Frozen other berries'!B35)</f>
        <v>2.2476263486031964</v>
      </c>
      <c r="C34" s="21">
        <f>SUM('Frozen blackberries:Frozen other berries'!D35)</f>
        <v>2.3862561425709625</v>
      </c>
      <c r="D34" s="21">
        <f>SUM('Frozen blackberries:Frozen other berries'!F35)</f>
        <v>2.2430807740167045</v>
      </c>
      <c r="E34" s="21">
        <f>SUM('Frozen blackberries:Frozen other berries'!H35)</f>
        <v>2.2430807740167045</v>
      </c>
      <c r="F34" s="21">
        <f t="shared" si="0"/>
        <v>25.493926519828264</v>
      </c>
      <c r="G34" s="21">
        <f>SUM('Frozen blackberries:Frozen other berries'!K35)</f>
        <v>1.6746181388499983</v>
      </c>
      <c r="H34" s="20">
        <f>SUM('Frozen blackberries:Frozen other berries'!L35)</f>
        <v>7.3407918415342402E-2</v>
      </c>
      <c r="I34" s="20">
        <f>SUM('Frozen blackberries:Frozen other berries'!M35)</f>
        <v>2.0810777831157492</v>
      </c>
      <c r="J34" s="21">
        <f>SUM('Frozen blackberries:Frozen other berries'!P35)</f>
        <v>0.85087703892364541</v>
      </c>
      <c r="K34" s="23">
        <f>SUM('Frozen blackberries:Frozen other berries'!Q35)</f>
        <v>1.4030000813324204E-2</v>
      </c>
      <c r="V34" s="65"/>
      <c r="X34" s="24"/>
    </row>
    <row r="35" spans="1:24" x14ac:dyDescent="0.25">
      <c r="A35" s="25">
        <v>2001</v>
      </c>
      <c r="B35" s="27">
        <f>SUM('Frozen blackberries:Frozen other berries'!B36)</f>
        <v>2.550016160519053</v>
      </c>
      <c r="C35" s="27">
        <f>SUM('Frozen blackberries:Frozen other berries'!D36)</f>
        <v>2.7161111881439481</v>
      </c>
      <c r="D35" s="27">
        <f>SUM('Frozen blackberries:Frozen other berries'!F36)</f>
        <v>2.5531445168553115</v>
      </c>
      <c r="E35" s="27">
        <f>SUM('Frozen blackberries:Frozen other berries'!H36)</f>
        <v>2.5531445168553115</v>
      </c>
      <c r="F35" s="27">
        <f t="shared" si="0"/>
        <v>25.116205962977673</v>
      </c>
      <c r="G35" s="27">
        <f>SUM('Frozen blackberries:Frozen other berries'!K36)</f>
        <v>1.9095488495538724</v>
      </c>
      <c r="H35" s="26">
        <f>SUM('Frozen blackberries:Frozen other berries'!L36)</f>
        <v>8.3706250939347832E-2</v>
      </c>
      <c r="I35" s="26">
        <f>SUM('Frozen blackberries:Frozen other berries'!M36)</f>
        <v>2.3730303610050409</v>
      </c>
      <c r="J35" s="27">
        <f>SUM('Frozen blackberries:Frozen other berries'!P36)</f>
        <v>0.96074336262377946</v>
      </c>
      <c r="K35" s="29">
        <f>SUM('Frozen blackberries:Frozen other berries'!Q36)</f>
        <v>1.5994718203309652E-2</v>
      </c>
      <c r="V35" s="65"/>
      <c r="X35" s="24"/>
    </row>
    <row r="36" spans="1:24" x14ac:dyDescent="0.25">
      <c r="A36" s="25">
        <v>2002</v>
      </c>
      <c r="B36" s="27">
        <f>SUM('Frozen blackberries:Frozen other berries'!B37)</f>
        <v>2.1169342646894536</v>
      </c>
      <c r="C36" s="27">
        <f>SUM('Frozen blackberries:Frozen other berries'!D37)</f>
        <v>2.2670225454931652</v>
      </c>
      <c r="D36" s="27">
        <f>SUM('Frozen blackberries:Frozen other berries'!F37)</f>
        <v>2.1310011927635757</v>
      </c>
      <c r="E36" s="27">
        <f>SUM('Frozen blackberries:Frozen other berries'!H37)</f>
        <v>2.1310011927635757</v>
      </c>
      <c r="F36" s="27">
        <f t="shared" si="0"/>
        <v>24.647621682738347</v>
      </c>
      <c r="G36" s="27">
        <f>SUM('Frozen blackberries:Frozen other berries'!K37)</f>
        <v>1.5951603158565384</v>
      </c>
      <c r="H36" s="26">
        <f>SUM('Frozen blackberries:Frozen other berries'!L37)</f>
        <v>6.9924835763574278E-2</v>
      </c>
      <c r="I36" s="26">
        <f>SUM('Frozen blackberries:Frozen other berries'!M37)</f>
        <v>1.9823341314794491</v>
      </c>
      <c r="J36" s="27">
        <f>SUM('Frozen blackberries:Frozen other berries'!P37)</f>
        <v>0.79253584287674561</v>
      </c>
      <c r="K36" s="29">
        <f>SUM('Frozen blackberries:Frozen other berries'!Q37)</f>
        <v>1.3368098234613039E-2</v>
      </c>
      <c r="V36" s="65"/>
      <c r="X36" s="24"/>
    </row>
    <row r="37" spans="1:24" x14ac:dyDescent="0.25">
      <c r="A37" s="25">
        <v>2003</v>
      </c>
      <c r="B37" s="27">
        <f>SUM('Frozen blackberries:Frozen other berries'!B38)</f>
        <v>2.5823148584395614</v>
      </c>
      <c r="C37" s="27">
        <f>SUM('Frozen blackberries:Frozen other berries'!D38)</f>
        <v>2.7522412343164704</v>
      </c>
      <c r="D37" s="27">
        <f>SUM('Frozen blackberries:Frozen other berries'!F38)</f>
        <v>2.5871067602574827</v>
      </c>
      <c r="E37" s="27">
        <f>SUM('Frozen blackberries:Frozen other berries'!H38)</f>
        <v>2.5871067602574827</v>
      </c>
      <c r="F37" s="27">
        <f t="shared" si="0"/>
        <v>25.033491120952547</v>
      </c>
      <c r="G37" s="27">
        <f>SUM('Frozen blackberries:Frozen other berries'!K38)</f>
        <v>1.9358712976370556</v>
      </c>
      <c r="H37" s="26">
        <f>SUM('Frozen blackberries:Frozen other berries'!L38)</f>
        <v>8.4860111677240793E-2</v>
      </c>
      <c r="I37" s="26">
        <f>SUM('Frozen blackberries:Frozen other berries'!M38)</f>
        <v>2.4057417359939377</v>
      </c>
      <c r="J37" s="27">
        <f>SUM('Frozen blackberries:Frozen other berries'!P38)</f>
        <v>0.97204711482363904</v>
      </c>
      <c r="K37" s="29">
        <f>SUM('Frozen blackberries:Frozen other berries'!Q38)</f>
        <v>1.621493234853396E-2</v>
      </c>
      <c r="V37" s="65"/>
      <c r="X37" s="24"/>
    </row>
    <row r="38" spans="1:24" x14ac:dyDescent="0.25">
      <c r="A38" s="25">
        <v>2004</v>
      </c>
      <c r="B38" s="27">
        <f>SUM('Frozen blackberries:Frozen other berries'!B39)</f>
        <v>2.213252687120788</v>
      </c>
      <c r="C38" s="27">
        <f>SUM('Frozen blackberries:Frozen other berries'!D39)</f>
        <v>2.3662418967428804</v>
      </c>
      <c r="D38" s="27">
        <f>SUM('Frozen blackberries:Frozen other berries'!F39)</f>
        <v>2.2242673829383075</v>
      </c>
      <c r="E38" s="27">
        <f>SUM('Frozen blackberries:Frozen other berries'!H39)</f>
        <v>2.2242673829383075</v>
      </c>
      <c r="F38" s="27">
        <f t="shared" si="0"/>
        <v>24.703402392548043</v>
      </c>
      <c r="G38" s="27">
        <f>SUM('Frozen blackberries:Frozen other berries'!K39)</f>
        <v>1.6665039698574573</v>
      </c>
      <c r="H38" s="26">
        <f>SUM('Frozen blackberries:Frozen other berries'!L39)</f>
        <v>7.3052228815669362E-2</v>
      </c>
      <c r="I38" s="26">
        <f>SUM('Frozen blackberries:Frozen other berries'!M39)</f>
        <v>2.0709941608098186</v>
      </c>
      <c r="J38" s="27">
        <f>SUM('Frozen blackberries:Frozen other berries'!P39)</f>
        <v>0.83043754561570693</v>
      </c>
      <c r="K38" s="29">
        <f>SUM('Frozen blackberries:Frozen other berries'!Q39)</f>
        <v>1.397357521875706E-2</v>
      </c>
      <c r="V38" s="65"/>
      <c r="X38" s="24"/>
    </row>
    <row r="39" spans="1:24" x14ac:dyDescent="0.25">
      <c r="A39" s="25">
        <v>2005</v>
      </c>
      <c r="B39" s="27">
        <f>SUM('Frozen blackberries:Frozen other berries'!B40)</f>
        <v>2.9150662222651045</v>
      </c>
      <c r="C39" s="27">
        <f>SUM('Frozen blackberries:Frozen other berries'!D40)</f>
        <v>3.1076425411087123</v>
      </c>
      <c r="D39" s="27">
        <f>SUM('Frozen blackberries:Frozen other berries'!F40)</f>
        <v>2.9211839886421895</v>
      </c>
      <c r="E39" s="27">
        <f>SUM('Frozen blackberries:Frozen other berries'!H40)</f>
        <v>2.9211839886421895</v>
      </c>
      <c r="F39" s="27">
        <f t="shared" si="0"/>
        <v>25.138786421984747</v>
      </c>
      <c r="G39" s="27">
        <f>SUM('Frozen blackberries:Frozen other berries'!K40)</f>
        <v>2.1822539505904608</v>
      </c>
      <c r="H39" s="26">
        <f>SUM('Frozen blackberries:Frozen other berries'!L40)</f>
        <v>9.5660447149170894E-2</v>
      </c>
      <c r="I39" s="26">
        <f>SUM('Frozen blackberries:Frozen other berries'!M40)</f>
        <v>2.7119258464554199</v>
      </c>
      <c r="J39" s="27">
        <f>SUM('Frozen blackberries:Frozen other berries'!P40)</f>
        <v>1.0964873847596395</v>
      </c>
      <c r="K39" s="29">
        <f>SUM('Frozen blackberries:Frozen other berries'!Q40)</f>
        <v>1.8257020933012832E-2</v>
      </c>
      <c r="V39" s="65"/>
      <c r="X39" s="24"/>
    </row>
    <row r="40" spans="1:24" x14ac:dyDescent="0.25">
      <c r="A40" s="19">
        <v>2006</v>
      </c>
      <c r="B40" s="21">
        <f>SUM('Frozen blackberries:Frozen other berries'!B41)</f>
        <v>2.7907043863910843</v>
      </c>
      <c r="C40" s="21">
        <f>SUM('Frozen blackberries:Frozen other berries'!D41)</f>
        <v>2.9808907625353394</v>
      </c>
      <c r="D40" s="21">
        <f>SUM('Frozen blackberries:Frozen other berries'!F41)</f>
        <v>2.8020373167832191</v>
      </c>
      <c r="E40" s="21">
        <f>SUM('Frozen blackberries:Frozen other berries'!H41)</f>
        <v>2.8020373167832191</v>
      </c>
      <c r="F40" s="21">
        <f t="shared" si="0"/>
        <v>24.808211702459616</v>
      </c>
      <c r="G40" s="21">
        <f>SUM('Frozen blackberries:Frozen other berries'!K41)</f>
        <v>2.0983805342253574</v>
      </c>
      <c r="H40" s="20">
        <f>SUM('Frozen blackberries:Frozen other berries'!L41)</f>
        <v>9.1983804240015676E-2</v>
      </c>
      <c r="I40" s="20">
        <f>SUM('Frozen blackberries:Frozen other berries'!M41)</f>
        <v>2.6076948583023243</v>
      </c>
      <c r="J40" s="21">
        <f>SUM('Frozen blackberries:Frozen other berries'!P41)</f>
        <v>1.0469708749794424</v>
      </c>
      <c r="K40" s="23">
        <f>SUM('Frozen blackberries:Frozen other berries'!Q41)</f>
        <v>1.7566812128083847E-2</v>
      </c>
      <c r="L40" s="67"/>
      <c r="M40" s="67"/>
      <c r="N40" s="67"/>
      <c r="O40" s="67"/>
      <c r="P40" s="67"/>
      <c r="Q40" s="67"/>
      <c r="R40" s="67"/>
      <c r="S40" s="67"/>
      <c r="T40" s="67"/>
      <c r="V40" s="65"/>
      <c r="X40" s="24"/>
    </row>
    <row r="41" spans="1:24" x14ac:dyDescent="0.25">
      <c r="A41" s="19">
        <v>2007</v>
      </c>
      <c r="B41" s="21">
        <f>SUM('Frozen blackberries:Frozen other berries'!B42)</f>
        <v>2.6571290679520154</v>
      </c>
      <c r="C41" s="21">
        <f>SUM('Frozen blackberries:Frozen other berries'!D42)</f>
        <v>2.8256608720881737</v>
      </c>
      <c r="D41" s="21">
        <f>SUM('Frozen blackberries:Frozen other berries'!F42)</f>
        <v>2.6561212197628841</v>
      </c>
      <c r="E41" s="21">
        <f>SUM('Frozen blackberries:Frozen other berries'!H42)</f>
        <v>2.6561212197628841</v>
      </c>
      <c r="F41" s="21">
        <f t="shared" si="0"/>
        <v>25.304984261685476</v>
      </c>
      <c r="G41" s="21">
        <f>SUM('Frozen blackberries:Frozen other berries'!K42)</f>
        <v>1.9847429754940877</v>
      </c>
      <c r="H41" s="20">
        <f>SUM('Frozen blackberries:Frozen other berries'!L42)</f>
        <v>8.7002431802480573E-2</v>
      </c>
      <c r="I41" s="20">
        <f>SUM('Frozen blackberries:Frozen other berries'!M42)</f>
        <v>2.4664754403844227</v>
      </c>
      <c r="J41" s="21">
        <f>SUM('Frozen blackberries:Frozen other berries'!P42)</f>
        <v>1.003320303939653</v>
      </c>
      <c r="K41" s="23">
        <f>SUM('Frozen blackberries:Frozen other berries'!Q42)</f>
        <v>1.6622407997585766E-2</v>
      </c>
      <c r="L41" s="67"/>
      <c r="M41" s="67"/>
      <c r="N41" s="67"/>
      <c r="O41" s="67"/>
      <c r="P41" s="67"/>
      <c r="Q41" s="67"/>
      <c r="R41" s="67"/>
      <c r="S41" s="67"/>
      <c r="T41" s="67"/>
      <c r="V41" s="65"/>
      <c r="X41" s="24"/>
    </row>
    <row r="42" spans="1:24" x14ac:dyDescent="0.25">
      <c r="A42" s="19">
        <v>2008</v>
      </c>
      <c r="B42" s="21">
        <f>SUM('Frozen blackberries:Frozen other berries'!B43)</f>
        <v>2.6753834719676122</v>
      </c>
      <c r="C42" s="21">
        <f>SUM('Frozen blackberries:Frozen other berries'!D43)</f>
        <v>2.858089476088117</v>
      </c>
      <c r="D42" s="21">
        <f>SUM('Frozen blackberries:Frozen other berries'!F43)</f>
        <v>2.6866041075228302</v>
      </c>
      <c r="E42" s="21">
        <f>SUM('Frozen blackberries:Frozen other berries'!H43)</f>
        <v>2.6866041075228302</v>
      </c>
      <c r="F42" s="21">
        <f t="shared" si="0"/>
        <v>24.991076690539046</v>
      </c>
      <c r="G42" s="21">
        <f>SUM('Frozen blackberries:Frozen other berries'!K43)</f>
        <v>2.0067763367221798</v>
      </c>
      <c r="H42" s="20">
        <f>SUM('Frozen blackberries:Frozen other berries'!L43)</f>
        <v>8.7968277774122958E-2</v>
      </c>
      <c r="I42" s="20">
        <f>SUM('Frozen blackberries:Frozen other berries'!M43)</f>
        <v>2.4938566907574984</v>
      </c>
      <c r="J42" s="21">
        <f>SUM('Frozen blackberries:Frozen other berries'!P43)</f>
        <v>1.003224455716081</v>
      </c>
      <c r="K42" s="23">
        <f>SUM('Frozen blackberries:Frozen other berries'!Q43)</f>
        <v>1.6777178857753754E-2</v>
      </c>
      <c r="L42" s="67"/>
      <c r="M42" s="67"/>
      <c r="N42" s="67"/>
      <c r="O42" s="67"/>
      <c r="P42" s="67"/>
      <c r="Q42" s="67"/>
      <c r="R42" s="67"/>
      <c r="S42" s="67"/>
      <c r="T42" s="67"/>
      <c r="V42" s="65"/>
      <c r="X42" s="24"/>
    </row>
    <row r="43" spans="1:24" x14ac:dyDescent="0.25">
      <c r="A43" s="19">
        <v>2009</v>
      </c>
      <c r="B43" s="21">
        <f>SUM('Frozen blackberries:Frozen other berries'!B44)</f>
        <v>2.5717402165030241</v>
      </c>
      <c r="C43" s="21">
        <f>SUM('Frozen blackberries:Frozen other berries'!D44)</f>
        <v>2.7210059975661798</v>
      </c>
      <c r="D43" s="21">
        <f>SUM('Frozen blackberries:Frozen other berries'!F44)</f>
        <v>2.5577456377122085</v>
      </c>
      <c r="E43" s="21">
        <f>SUM('Frozen blackberries:Frozen other berries'!H44)</f>
        <v>2.5577456377122085</v>
      </c>
      <c r="F43" s="21">
        <f t="shared" si="0"/>
        <v>26.009440720087667</v>
      </c>
      <c r="G43" s="21">
        <f>SUM('Frozen blackberries:Frozen other berries'!K44)</f>
        <v>1.902844969417016</v>
      </c>
      <c r="H43" s="20">
        <f>SUM('Frozen blackberries:Frozen other berries'!L44)</f>
        <v>8.3412382221019862E-2</v>
      </c>
      <c r="I43" s="20">
        <f>SUM('Frozen blackberries:Frozen other berries'!M44)</f>
        <v>2.3646993297748025</v>
      </c>
      <c r="J43" s="21">
        <f>SUM('Frozen blackberries:Frozen other berries'!P44)</f>
        <v>0.97486271749891884</v>
      </c>
      <c r="K43" s="23">
        <f>SUM('Frozen blackberries:Frozen other berries'!Q44)</f>
        <v>1.5869363952221414E-2</v>
      </c>
      <c r="L43" s="67"/>
      <c r="M43" s="67"/>
      <c r="N43" s="67"/>
      <c r="O43" s="67"/>
      <c r="P43" s="67"/>
      <c r="Q43" s="67"/>
      <c r="R43" s="67"/>
      <c r="S43" s="67"/>
      <c r="T43" s="67"/>
      <c r="V43" s="65"/>
      <c r="X43" s="24"/>
    </row>
    <row r="44" spans="1:24" x14ac:dyDescent="0.25">
      <c r="A44" s="19">
        <v>2010</v>
      </c>
      <c r="B44" s="21">
        <f>SUM('Frozen blackberries:Frozen other berries'!B45)</f>
        <v>3.0676191819366854</v>
      </c>
      <c r="C44" s="21">
        <f>SUM('Frozen blackberries:Frozen other berries'!D45)</f>
        <v>3.2595588403069464</v>
      </c>
      <c r="D44" s="21">
        <f>SUM('Frozen blackberries:Frozen other berries'!F45)</f>
        <v>3.0639853098885297</v>
      </c>
      <c r="E44" s="21">
        <f>SUM('Frozen blackberries:Frozen other berries'!H45)</f>
        <v>3.0639853098885297</v>
      </c>
      <c r="F44" s="21">
        <f t="shared" si="0"/>
        <v>25.50980860395012</v>
      </c>
      <c r="G44" s="21">
        <f>SUM('Frozen blackberries:Frozen other berries'!K45)</f>
        <v>2.2850753999265763</v>
      </c>
      <c r="H44" s="20">
        <f>SUM('Frozen blackberries:Frozen other berries'!L45)</f>
        <v>0.10016768876390471</v>
      </c>
      <c r="I44" s="20">
        <f>SUM('Frozen blackberries:Frozen other berries'!M45)</f>
        <v>2.8397038926123166</v>
      </c>
      <c r="J44" s="21">
        <f>SUM('Frozen blackberries:Frozen other berries'!P45)</f>
        <v>1.1563191704767923</v>
      </c>
      <c r="K44" s="23">
        <f>SUM('Frozen blackberries:Frozen other berries'!Q45)</f>
        <v>1.9064736528736262E-2</v>
      </c>
      <c r="L44" s="67"/>
      <c r="M44" s="67"/>
      <c r="N44" s="67"/>
      <c r="O44" s="67"/>
      <c r="P44" s="67"/>
      <c r="Q44" s="67"/>
      <c r="R44" s="67"/>
      <c r="S44" s="67"/>
      <c r="T44" s="67"/>
      <c r="V44" s="65"/>
      <c r="X44" s="24"/>
    </row>
    <row r="45" spans="1:24" x14ac:dyDescent="0.25">
      <c r="A45" s="25">
        <v>2011</v>
      </c>
      <c r="B45" s="27">
        <f>SUM('Frozen blackberries:Frozen other berries'!B46)</f>
        <v>2.6402536032261792</v>
      </c>
      <c r="C45" s="27">
        <f>SUM('Frozen blackberries:Frozen other berries'!D46)</f>
        <v>2.8004635611633022</v>
      </c>
      <c r="D45" s="27">
        <f>SUM('Frozen blackberries:Frozen other berries'!F46)</f>
        <v>2.6324357474935045</v>
      </c>
      <c r="E45" s="27">
        <f>SUM('Frozen blackberries:Frozen other berries'!H46)</f>
        <v>2.6324357474935045</v>
      </c>
      <c r="F45" s="27">
        <f t="shared" si="0"/>
        <v>25.564400874458016</v>
      </c>
      <c r="G45" s="27">
        <f>SUM('Frozen blackberries:Frozen other berries'!K46)</f>
        <v>1.9652885879951165</v>
      </c>
      <c r="H45" s="26">
        <f>SUM('Frozen blackberries:Frozen other berries'!L46)</f>
        <v>8.6149636734032503E-2</v>
      </c>
      <c r="I45" s="26">
        <f>SUM('Frozen blackberries:Frozen other berries'!M46)</f>
        <v>2.4422991265914544</v>
      </c>
      <c r="J45" s="27">
        <f>SUM('Frozen blackberries:Frozen other berries'!P46)</f>
        <v>0.99831316319686403</v>
      </c>
      <c r="K45" s="29">
        <f>SUM('Frozen blackberries:Frozen other berries'!Q46)</f>
        <v>1.6420982534979915E-2</v>
      </c>
      <c r="L45" s="67"/>
      <c r="M45" s="67"/>
      <c r="N45" s="67"/>
      <c r="O45" s="67"/>
      <c r="P45" s="67"/>
      <c r="Q45" s="67"/>
      <c r="R45" s="67"/>
      <c r="S45" s="67"/>
      <c r="T45" s="67"/>
      <c r="V45" s="65"/>
      <c r="X45" s="24"/>
    </row>
    <row r="46" spans="1:24" x14ac:dyDescent="0.25">
      <c r="A46" s="25">
        <v>2012</v>
      </c>
      <c r="B46" s="27">
        <f>SUM('Frozen blackberries:Frozen other berries'!B47)</f>
        <v>2.8461703718357065</v>
      </c>
      <c r="C46" s="27">
        <f>SUM('Frozen blackberries:Frozen other berries'!D47)</f>
        <v>3.0302593355328478</v>
      </c>
      <c r="D46" s="27">
        <f>SUM('Frozen blackberries:Frozen other berries'!F47)</f>
        <v>2.8484437754008769</v>
      </c>
      <c r="E46" s="27">
        <f>SUM('Frozen blackberries:Frozen other berries'!H47)</f>
        <v>2.8484437754008769</v>
      </c>
      <c r="F46" s="27">
        <f t="shared" si="0"/>
        <v>25.223731043349915</v>
      </c>
      <c r="G46" s="27">
        <f>SUM('Frozen blackberries:Frozen other berries'!K47)</f>
        <v>2.1282600122083557</v>
      </c>
      <c r="H46" s="26">
        <f>SUM('Frozen blackberries:Frozen other berries'!L47)</f>
        <v>9.3293589576256677E-2</v>
      </c>
      <c r="I46" s="26">
        <f>SUM('Frozen blackberries:Frozen other berries'!M47)</f>
        <v>2.6448266176920883</v>
      </c>
      <c r="J46" s="27">
        <f>SUM('Frozen blackberries:Frozen other berries'!P47)</f>
        <v>1.0715985842201323</v>
      </c>
      <c r="K46" s="29">
        <f>SUM('Frozen blackberries:Frozen other berries'!Q47)</f>
        <v>1.7793826740339136E-2</v>
      </c>
      <c r="L46" s="67"/>
      <c r="M46" s="67"/>
      <c r="N46" s="67"/>
      <c r="O46" s="67"/>
      <c r="P46" s="67"/>
      <c r="Q46" s="67"/>
      <c r="R46" s="67"/>
      <c r="S46" s="67"/>
      <c r="T46" s="67"/>
      <c r="V46" s="65"/>
      <c r="X46" s="24"/>
    </row>
    <row r="47" spans="1:24" x14ac:dyDescent="0.25">
      <c r="A47" s="25">
        <v>2013</v>
      </c>
      <c r="B47" s="27">
        <f>SUM('Frozen blackberries:Frozen other berries'!B48)</f>
        <v>2.8474803955695016</v>
      </c>
      <c r="C47" s="27">
        <f>SUM('Frozen blackberries:Frozen other berries'!D48)</f>
        <v>3.0188147227064177</v>
      </c>
      <c r="D47" s="27">
        <f>SUM('Frozen blackberries:Frozen other berries'!F48)</f>
        <v>2.8376858393440325</v>
      </c>
      <c r="E47" s="27">
        <f>SUM('Frozen blackberries:Frozen other berries'!H48)</f>
        <v>2.8376858393440325</v>
      </c>
      <c r="F47" s="27">
        <f t="shared" si="0"/>
        <v>25.819481024361792</v>
      </c>
      <c r="G47" s="27">
        <f>SUM('Frozen blackberries:Frozen other berries'!K48)</f>
        <v>2.1122757351630121</v>
      </c>
      <c r="H47" s="26">
        <f>SUM('Frozen blackberries:Frozen other berries'!L48)</f>
        <v>9.2592908938652588E-2</v>
      </c>
      <c r="I47" s="26">
        <f>SUM('Frozen blackberries:Frozen other berries'!M48)</f>
        <v>2.624962671956331</v>
      </c>
      <c r="J47" s="27">
        <f>SUM('Frozen blackberries:Frozen other berries'!P48)</f>
        <v>1.0772846519721739</v>
      </c>
      <c r="K47" s="29">
        <f>SUM('Frozen blackberries:Frozen other berries'!Q48)</f>
        <v>1.762905087190364E-2</v>
      </c>
      <c r="L47" s="67"/>
      <c r="M47" s="67"/>
      <c r="N47" s="67"/>
      <c r="O47" s="67"/>
      <c r="P47" s="67"/>
      <c r="Q47" s="67"/>
      <c r="R47" s="67"/>
      <c r="S47" s="67"/>
      <c r="T47" s="67"/>
      <c r="V47" s="65"/>
      <c r="X47" s="24"/>
    </row>
    <row r="48" spans="1:24" x14ac:dyDescent="0.25">
      <c r="A48" s="25">
        <v>2014</v>
      </c>
      <c r="B48" s="27">
        <f>SUM('Frozen blackberries:Frozen other berries'!B49)</f>
        <v>3.2838366812248641</v>
      </c>
      <c r="C48" s="27">
        <f>SUM('Frozen blackberries:Frozen other berries'!D49)</f>
        <v>3.4609746542118995</v>
      </c>
      <c r="D48" s="27">
        <f>SUM('Frozen blackberries:Frozen other berries'!F49)</f>
        <v>3.2533161749591857</v>
      </c>
      <c r="E48" s="27">
        <f>SUM('Frozen blackberries:Frozen other berries'!H49)</f>
        <v>3.2533161749591857</v>
      </c>
      <c r="F48" s="27">
        <f t="shared" si="0"/>
        <v>26.114473571461019</v>
      </c>
      <c r="G48" s="27">
        <f>SUM('Frozen blackberries:Frozen other berries'!K49)</f>
        <v>2.4262800189764544</v>
      </c>
      <c r="H48" s="26">
        <f>SUM('Frozen blackberries:Frozen other berries'!L49)</f>
        <v>0.10635748028389937</v>
      </c>
      <c r="I48" s="26">
        <f>SUM('Frozen blackberries:Frozen other berries'!M49)</f>
        <v>3.015181387308405</v>
      </c>
      <c r="J48" s="27">
        <f>SUM('Frozen blackberries:Frozen other berries'!P49)</f>
        <v>1.2521855651568139</v>
      </c>
      <c r="K48" s="29">
        <f>SUM('Frozen blackberries:Frozen other berries'!Q49)</f>
        <v>2.0285236888444622E-2</v>
      </c>
      <c r="L48" s="67"/>
      <c r="M48" s="67"/>
      <c r="N48" s="67"/>
      <c r="O48" s="67"/>
      <c r="P48" s="67"/>
      <c r="Q48" s="67"/>
      <c r="R48" s="67"/>
      <c r="S48" s="67"/>
      <c r="T48" s="67"/>
      <c r="V48" s="65"/>
      <c r="X48" s="24"/>
    </row>
    <row r="49" spans="1:24" x14ac:dyDescent="0.25">
      <c r="A49" s="31">
        <v>2015</v>
      </c>
      <c r="B49" s="27">
        <f>SUM('Frozen blackberries:Frozen other berries'!B50)</f>
        <v>3.4231944281403361</v>
      </c>
      <c r="C49" s="27">
        <f>SUM('Frozen blackberries:Frozen other berries'!D50)</f>
        <v>3.595693401750979</v>
      </c>
      <c r="D49" s="27">
        <f>SUM('Frozen blackberries:Frozen other berries'!F50)</f>
        <v>3.3799517976459197</v>
      </c>
      <c r="E49" s="27">
        <f>SUM('Frozen blackberries:Frozen other berries'!H50)</f>
        <v>3.3799517976459197</v>
      </c>
      <c r="F49" s="27">
        <f t="shared" si="0"/>
        <v>26.506378019607808</v>
      </c>
      <c r="G49" s="27">
        <f>SUM('Frozen blackberries:Frozen other berries'!K50)</f>
        <v>2.5158295726713069</v>
      </c>
      <c r="H49" s="26">
        <f>SUM('Frozen blackberries:Frozen other berries'!L50)</f>
        <v>0.11028294017189291</v>
      </c>
      <c r="I49" s="26">
        <f>SUM('Frozen blackberries:Frozen other berries'!M50)</f>
        <v>3.1264662124030784</v>
      </c>
      <c r="J49" s="27">
        <f>SUM('Frozen blackberries:Frozen other berries'!P50)</f>
        <v>1.3115393124240431</v>
      </c>
      <c r="K49" s="29">
        <f>SUM('Frozen blackberries:Frozen other berries'!Q50)</f>
        <v>2.1037075611079165E-2</v>
      </c>
      <c r="L49" s="67"/>
      <c r="M49" s="67"/>
      <c r="N49" s="67"/>
      <c r="O49" s="67"/>
      <c r="P49" s="67"/>
      <c r="Q49" s="67"/>
      <c r="R49" s="67"/>
      <c r="S49" s="67"/>
      <c r="T49" s="67"/>
      <c r="V49" s="65"/>
      <c r="X49" s="24"/>
    </row>
    <row r="50" spans="1:24" ht="13.2" customHeight="1" x14ac:dyDescent="0.25">
      <c r="A50" s="36">
        <v>2016</v>
      </c>
      <c r="B50" s="21">
        <f>SUM('Frozen blackberries:Frozen other berries'!B51)</f>
        <v>3.0603346345749043</v>
      </c>
      <c r="C50" s="21">
        <f>SUM('Frozen blackberries:Frozen other berries'!D51)</f>
        <v>3.2250534749265229</v>
      </c>
      <c r="D50" s="21">
        <f>SUM('Frozen blackberries:Frozen other berries'!F51)</f>
        <v>3.0315502664309322</v>
      </c>
      <c r="E50" s="21">
        <f>SUM('Frozen blackberries:Frozen other berries'!H51)</f>
        <v>3.0315502664309322</v>
      </c>
      <c r="F50" s="38">
        <f t="shared" si="0"/>
        <v>26.252676074589075</v>
      </c>
      <c r="G50" s="21">
        <f>SUM('Frozen blackberries:Frozen other berries'!K51)</f>
        <v>2.2569148961614953</v>
      </c>
      <c r="H50" s="20">
        <f>SUM('Frozen blackberries:Frozen other berries'!L51)</f>
        <v>9.8933255722147742E-2</v>
      </c>
      <c r="I50" s="20">
        <f>SUM('Frozen blackberries:Frozen other berries'!M51)</f>
        <v>2.8047083330950269</v>
      </c>
      <c r="J50" s="21">
        <f>SUM('Frozen blackberries:Frozen other berries'!P51)</f>
        <v>1.1661062162868441</v>
      </c>
      <c r="K50" s="23">
        <f>SUM('Frozen blackberries:Frozen other berries'!Q51)</f>
        <v>1.8837350650000226E-2</v>
      </c>
      <c r="L50" s="67"/>
      <c r="M50" s="67"/>
      <c r="N50" s="67"/>
      <c r="O50" s="67"/>
      <c r="P50" s="67"/>
      <c r="Q50" s="67"/>
      <c r="R50" s="67"/>
      <c r="S50" s="67"/>
      <c r="T50" s="67"/>
      <c r="V50" s="65"/>
      <c r="X50" s="24"/>
    </row>
    <row r="51" spans="1:24" ht="13.2" customHeight="1" x14ac:dyDescent="0.25">
      <c r="A51" s="41">
        <v>2017</v>
      </c>
      <c r="B51" s="21">
        <f>SUM('Frozen blackberries:Frozen other berries'!B52)</f>
        <v>3.0863321534768628</v>
      </c>
      <c r="C51" s="21">
        <f>SUM('Frozen blackberries:Frozen other berries'!D52)</f>
        <v>3.2493440529388367</v>
      </c>
      <c r="D51" s="21">
        <f>SUM('Frozen blackberries:Frozen other berries'!F52)</f>
        <v>3.0543834097625062</v>
      </c>
      <c r="E51" s="21">
        <f>SUM('Frozen blackberries:Frozen other berries'!H52)</f>
        <v>3.0543834097625062</v>
      </c>
      <c r="F51" s="43">
        <f>100-(G51/B51*100)</f>
        <v>26.456195534917526</v>
      </c>
      <c r="G51" s="21">
        <f>SUM('Frozen blackberries:Frozen other berries'!K52)</f>
        <v>2.2698060840959933</v>
      </c>
      <c r="H51" s="20">
        <f>SUM('Frozen blackberries:Frozen other berries'!L52)</f>
        <v>9.9498348891879168E-2</v>
      </c>
      <c r="I51" s="20">
        <f>SUM('Frozen blackberries:Frozen other berries'!M52)</f>
        <v>2.8207284419103282</v>
      </c>
      <c r="J51" s="21">
        <f>SUM('Frozen blackberries:Frozen other berries'!P52)</f>
        <v>1.1764831733693031</v>
      </c>
      <c r="K51" s="23">
        <f>SUM('Frozen blackberries:Frozen other berries'!Q52)</f>
        <v>1.8915748674869122E-2</v>
      </c>
      <c r="L51" s="67"/>
      <c r="M51" s="67"/>
      <c r="N51" s="67"/>
      <c r="O51" s="67"/>
      <c r="P51" s="67"/>
      <c r="Q51" s="67"/>
      <c r="R51" s="67"/>
      <c r="S51" s="67"/>
      <c r="T51" s="67"/>
      <c r="V51" s="65"/>
      <c r="X51" s="24"/>
    </row>
    <row r="52" spans="1:24" ht="13.2" customHeight="1" x14ac:dyDescent="0.25">
      <c r="A52" s="41">
        <v>2018</v>
      </c>
      <c r="B52" s="21">
        <f>SUM('Frozen blackberries:Frozen other berries'!B53)</f>
        <v>3.1249996883405604</v>
      </c>
      <c r="C52" s="21">
        <f>SUM('Frozen blackberries:Frozen other berries'!D53)</f>
        <v>3.2956154432810867</v>
      </c>
      <c r="D52" s="21">
        <f>SUM('Frozen blackberries:Frozen other berries'!F53)</f>
        <v>3.0978785166842213</v>
      </c>
      <c r="E52" s="21">
        <f>SUM('Frozen blackberries:Frozen other berries'!H53)</f>
        <v>3.0978785166842213</v>
      </c>
      <c r="F52" s="43">
        <f>100-(G52/B52*100)</f>
        <v>26.004108797097388</v>
      </c>
      <c r="G52" s="21">
        <f>SUM('Frozen blackberries:Frozen other berries'!K53)</f>
        <v>2.3123713694755268</v>
      </c>
      <c r="H52" s="20">
        <f>SUM('Frozen blackberries:Frozen other berries'!L53)</f>
        <v>0.10136422441536555</v>
      </c>
      <c r="I52" s="20">
        <f>SUM('Frozen blackberries:Frozen other berries'!M53)</f>
        <v>2.8736250800634053</v>
      </c>
      <c r="J52" s="21">
        <f>SUM('Frozen blackberries:Frozen other berries'!P53)</f>
        <v>1.1859638011580551</v>
      </c>
      <c r="K52" s="23">
        <f>SUM('Frozen blackberries:Frozen other berries'!Q53)</f>
        <v>1.9252652678300921E-2</v>
      </c>
      <c r="L52" s="67"/>
      <c r="M52" s="67"/>
      <c r="N52" s="67"/>
      <c r="O52" s="67"/>
      <c r="P52" s="67"/>
      <c r="Q52" s="67"/>
      <c r="R52" s="67"/>
      <c r="S52" s="67"/>
      <c r="T52" s="67"/>
      <c r="V52" s="65"/>
      <c r="X52" s="24"/>
    </row>
    <row r="53" spans="1:24" ht="13.2" customHeight="1" x14ac:dyDescent="0.25">
      <c r="A53" s="41">
        <v>2019</v>
      </c>
      <c r="B53" s="21">
        <f>SUM('Frozen blackberries:Frozen other berries'!B54)</f>
        <v>3.1319271630088492</v>
      </c>
      <c r="C53" s="21">
        <f>SUM('Frozen blackberries:Frozen other berries'!D54)</f>
        <v>3.3088838320709164</v>
      </c>
      <c r="D53" s="21">
        <f>SUM('Frozen blackberries:Frozen other berries'!F54)</f>
        <v>3.110350802146661</v>
      </c>
      <c r="E53" s="21">
        <f>SUM('Frozen blackberries:Frozen other berries'!H54)</f>
        <v>3.110350802146661</v>
      </c>
      <c r="F53" s="43">
        <f>100-(G53/B53*100)</f>
        <v>25.701512927423579</v>
      </c>
      <c r="G53" s="21">
        <f>SUM('Frozen blackberries:Frozen other berries'!K54)</f>
        <v>2.3269744983306393</v>
      </c>
      <c r="H53" s="20">
        <f>SUM('Frozen blackberries:Frozen other berries'!L54)</f>
        <v>0.10200436157065818</v>
      </c>
      <c r="I53" s="20">
        <f>SUM('Frozen blackberries:Frozen other berries'!M54)</f>
        <v>2.891772648347374</v>
      </c>
      <c r="J53" s="21">
        <f>SUM('Frozen blackberries:Frozen other berries'!P54)</f>
        <v>1.1877033260724268</v>
      </c>
      <c r="K53" s="23">
        <f>SUM('Frozen blackberries:Frozen other berries'!Q54)</f>
        <v>1.9422779439217126E-2</v>
      </c>
      <c r="L53" s="103"/>
      <c r="M53" s="103"/>
      <c r="N53" s="67"/>
      <c r="O53" s="67"/>
      <c r="P53" s="67"/>
      <c r="Q53" s="67"/>
      <c r="R53" s="67"/>
      <c r="S53" s="67"/>
      <c r="T53" s="67"/>
      <c r="V53" s="65"/>
      <c r="X53" s="24"/>
    </row>
    <row r="54" spans="1:24" ht="13.2" customHeight="1" x14ac:dyDescent="0.25">
      <c r="A54" s="41">
        <v>2020</v>
      </c>
      <c r="B54" s="21">
        <f>SUM('Frozen blackberries:Frozen other berries'!B55)</f>
        <v>3.312997404998411</v>
      </c>
      <c r="C54" s="21">
        <f>SUM('Frozen blackberries:Frozen other berries'!D55)</f>
        <v>3.4847373810533457</v>
      </c>
      <c r="D54" s="21">
        <f>SUM('Frozen blackberries:Frozen other berries'!F55)</f>
        <v>3.2756531381901448</v>
      </c>
      <c r="E54" s="21">
        <f>SUM('Frozen blackberries:Frozen other berries'!H55)</f>
        <v>3.2756531381901448</v>
      </c>
      <c r="F54" s="43">
        <f t="shared" ref="F54:F55" si="1">100-(G54/B54*100)</f>
        <v>26.204170091777996</v>
      </c>
      <c r="G54" s="21">
        <f>SUM('Frozen blackberries:Frozen other berries'!K55)</f>
        <v>2.4448539298564365</v>
      </c>
      <c r="H54" s="20">
        <f>SUM('Frozen blackberries:Frozen other berries'!L55)</f>
        <v>0.10717167911699448</v>
      </c>
      <c r="I54" s="20">
        <f>SUM('Frozen blackberries:Frozen other berries'!M55)</f>
        <v>3.0382635171272345</v>
      </c>
      <c r="J54" s="21">
        <f>SUM('Frozen blackberries:Frozen other berries'!P55)</f>
        <v>1.2622376619970268</v>
      </c>
      <c r="K54" s="23">
        <f>SUM('Frozen blackberries:Frozen other berries'!Q55)</f>
        <v>2.0373781155144294E-2</v>
      </c>
      <c r="L54" s="103"/>
      <c r="M54" s="103"/>
      <c r="N54" s="67"/>
      <c r="O54" s="67"/>
      <c r="P54" s="67"/>
      <c r="Q54" s="67"/>
      <c r="R54" s="67"/>
      <c r="S54" s="67"/>
      <c r="T54" s="67"/>
      <c r="V54" s="65"/>
      <c r="X54" s="24"/>
    </row>
    <row r="55" spans="1:24" ht="13.8" customHeight="1" thickBot="1" x14ac:dyDescent="0.3">
      <c r="A55" s="132">
        <v>2021</v>
      </c>
      <c r="B55" s="134">
        <f>SUM('Frozen blackberries:Frozen other berries'!B56)</f>
        <v>3.3137389469072751</v>
      </c>
      <c r="C55" s="134">
        <f>SUM('Frozen blackberries:Frozen other berries'!D56)</f>
        <v>3.4905088255723093</v>
      </c>
      <c r="D55" s="134">
        <f>SUM('Frozen blackberries:Frozen other berries'!F56)</f>
        <v>3.281078296037971</v>
      </c>
      <c r="E55" s="134">
        <f>SUM('Frozen blackberries:Frozen other berries'!H56)</f>
        <v>3.281078296037971</v>
      </c>
      <c r="F55" s="134">
        <f t="shared" si="1"/>
        <v>26.141517044398725</v>
      </c>
      <c r="G55" s="134">
        <f>SUM('Frozen blackberries:Frozen other berries'!K56)</f>
        <v>2.447477315294631</v>
      </c>
      <c r="H55" s="133">
        <f>SUM('Frozen blackberries:Frozen other berries'!L56)</f>
        <v>0.10728667683483314</v>
      </c>
      <c r="I55" s="133">
        <f>SUM('Frozen blackberries:Frozen other berries'!M56)</f>
        <v>3.0415236449291023</v>
      </c>
      <c r="J55" s="134">
        <f>SUM('Frozen blackberries:Frozen other berries'!P56)</f>
        <v>1.259159840441848</v>
      </c>
      <c r="K55" s="136">
        <f>SUM('Frozen blackberries:Frozen other berries'!Q56)</f>
        <v>2.0367491838066274E-2</v>
      </c>
      <c r="L55" s="103"/>
      <c r="M55" s="103"/>
      <c r="N55" s="67"/>
      <c r="O55" s="67"/>
      <c r="P55" s="67"/>
      <c r="Q55" s="67"/>
      <c r="R55" s="67"/>
      <c r="S55" s="67"/>
      <c r="T55" s="67"/>
      <c r="V55" s="65"/>
      <c r="X55" s="24"/>
    </row>
    <row r="56" spans="1:24" ht="15" customHeight="1" thickTop="1" x14ac:dyDescent="0.25">
      <c r="A56" s="67" t="s">
        <v>195</v>
      </c>
      <c r="B56" s="67"/>
      <c r="C56" s="67"/>
      <c r="D56" s="67"/>
      <c r="E56" s="67"/>
      <c r="F56" s="67"/>
      <c r="G56" s="67"/>
      <c r="H56" s="67"/>
      <c r="I56" s="67"/>
      <c r="K56" s="67"/>
      <c r="L56" s="67"/>
      <c r="M56" s="67"/>
      <c r="N56" s="67"/>
      <c r="O56" s="67"/>
      <c r="P56" s="67"/>
      <c r="Q56" s="67"/>
      <c r="R56" s="67"/>
      <c r="S56" s="67"/>
      <c r="T56" s="67"/>
      <c r="V56" s="65"/>
      <c r="X56" s="24"/>
    </row>
    <row r="57" spans="1:24" ht="13.2" customHeight="1" x14ac:dyDescent="0.25">
      <c r="A57" s="67"/>
      <c r="B57" s="67"/>
      <c r="C57" s="67"/>
      <c r="D57" s="67"/>
      <c r="E57" s="67"/>
      <c r="F57" s="67"/>
      <c r="G57" s="67"/>
      <c r="H57" s="67"/>
      <c r="I57" s="67"/>
      <c r="K57" s="67"/>
      <c r="L57" s="67"/>
      <c r="M57" s="67"/>
      <c r="N57" s="67"/>
      <c r="O57" s="67"/>
      <c r="P57" s="67"/>
      <c r="Q57" s="67"/>
      <c r="R57" s="67"/>
      <c r="S57" s="67"/>
      <c r="T57" s="67"/>
      <c r="V57" s="65"/>
      <c r="X57" s="24"/>
    </row>
    <row r="58" spans="1:24" ht="15" customHeight="1" x14ac:dyDescent="0.25">
      <c r="A58" s="67" t="s">
        <v>97</v>
      </c>
      <c r="B58" s="67"/>
      <c r="C58" s="67"/>
      <c r="D58" s="67"/>
      <c r="E58" s="67"/>
      <c r="F58" s="67"/>
      <c r="G58" s="67"/>
      <c r="H58" s="67"/>
      <c r="I58" s="67"/>
      <c r="K58" s="67"/>
      <c r="L58" s="67"/>
      <c r="M58" s="67"/>
      <c r="N58" s="67"/>
      <c r="O58" s="103"/>
      <c r="P58" s="103"/>
      <c r="Q58" s="103"/>
      <c r="R58" s="103"/>
      <c r="S58" s="103"/>
      <c r="T58" s="103"/>
      <c r="U58" s="103"/>
    </row>
    <row r="59" spans="1:24" ht="15" customHeight="1" x14ac:dyDescent="0.25">
      <c r="A59" s="67" t="s">
        <v>98</v>
      </c>
      <c r="B59" s="67"/>
      <c r="C59" s="67"/>
      <c r="D59" s="67"/>
      <c r="E59" s="67"/>
      <c r="F59" s="67"/>
      <c r="G59" s="67"/>
      <c r="H59" s="67"/>
      <c r="I59" s="67"/>
      <c r="K59" s="67"/>
      <c r="L59" s="67"/>
      <c r="M59" s="67"/>
      <c r="N59" s="67"/>
      <c r="O59" s="103"/>
      <c r="P59" s="103"/>
      <c r="Q59" s="103"/>
      <c r="R59" s="103"/>
      <c r="S59" s="103"/>
      <c r="T59" s="103"/>
      <c r="U59" s="103"/>
    </row>
    <row r="60" spans="1:24" ht="15" customHeight="1" x14ac:dyDescent="0.25">
      <c r="A60" s="67" t="s">
        <v>111</v>
      </c>
      <c r="B60" s="67"/>
      <c r="C60" s="67"/>
      <c r="D60" s="67"/>
      <c r="E60" s="67"/>
      <c r="F60" s="67"/>
      <c r="G60" s="67"/>
      <c r="H60" s="67"/>
      <c r="I60" s="67"/>
      <c r="K60" s="67"/>
      <c r="L60" s="67"/>
      <c r="M60" s="67"/>
      <c r="N60" s="67"/>
      <c r="O60" s="103"/>
      <c r="P60" s="103"/>
      <c r="Q60" s="103"/>
      <c r="R60" s="103"/>
      <c r="S60" s="103"/>
      <c r="T60" s="103"/>
      <c r="U60" s="103"/>
    </row>
    <row r="61" spans="1:24" ht="15" customHeight="1" x14ac:dyDescent="0.25">
      <c r="A61" s="67" t="s">
        <v>134</v>
      </c>
      <c r="B61" s="67"/>
      <c r="C61" s="67"/>
      <c r="D61" s="67"/>
      <c r="E61" s="67"/>
      <c r="F61" s="67"/>
      <c r="G61" s="67"/>
      <c r="H61" s="67"/>
      <c r="I61" s="67"/>
      <c r="K61" s="67"/>
      <c r="L61" s="67"/>
      <c r="M61" s="67"/>
      <c r="N61" s="67"/>
    </row>
    <row r="62" spans="1:24" x14ac:dyDescent="0.25">
      <c r="A62" s="67"/>
      <c r="B62" s="67"/>
      <c r="C62" s="67"/>
      <c r="D62" s="67"/>
      <c r="E62" s="67"/>
      <c r="F62" s="67"/>
      <c r="G62" s="67"/>
      <c r="H62" s="67"/>
      <c r="I62" s="67"/>
      <c r="K62" s="67"/>
      <c r="L62" s="67"/>
      <c r="M62" s="67"/>
      <c r="N62" s="67"/>
    </row>
    <row r="63" spans="1:24" ht="15" customHeight="1" x14ac:dyDescent="0.25">
      <c r="A63" s="67" t="s">
        <v>192</v>
      </c>
      <c r="B63" s="67"/>
      <c r="C63" s="67"/>
      <c r="D63" s="67"/>
      <c r="E63" s="67"/>
      <c r="F63" s="67"/>
      <c r="G63" s="67"/>
      <c r="H63" s="67"/>
      <c r="I63" s="67"/>
      <c r="K63" s="67"/>
      <c r="L63" s="67"/>
      <c r="M63" s="67"/>
      <c r="N63" s="67"/>
    </row>
    <row r="64" spans="1:24" x14ac:dyDescent="0.25">
      <c r="A64" s="67"/>
      <c r="B64" s="67"/>
      <c r="C64" s="67"/>
      <c r="D64" s="67"/>
      <c r="E64" s="67"/>
      <c r="F64" s="67"/>
      <c r="G64" s="67"/>
      <c r="H64" s="67"/>
      <c r="I64" s="67"/>
      <c r="K64" s="67"/>
      <c r="L64" s="67"/>
      <c r="M64" s="67"/>
      <c r="N64" s="67"/>
    </row>
    <row r="65" spans="1:14" x14ac:dyDescent="0.25">
      <c r="A65" s="67"/>
      <c r="B65" s="67"/>
      <c r="C65" s="67"/>
      <c r="D65" s="67"/>
      <c r="E65" s="67"/>
      <c r="F65" s="67"/>
      <c r="G65" s="67"/>
      <c r="H65" s="67"/>
      <c r="I65" s="67"/>
      <c r="K65" s="67"/>
      <c r="L65" s="67"/>
      <c r="M65" s="67"/>
      <c r="N65" s="67"/>
    </row>
    <row r="66" spans="1:14" x14ac:dyDescent="0.25">
      <c r="A66" s="67"/>
      <c r="B66" s="67"/>
      <c r="C66" s="67"/>
      <c r="D66" s="67"/>
      <c r="E66" s="67"/>
      <c r="F66" s="67"/>
      <c r="G66" s="67"/>
      <c r="H66" s="67"/>
      <c r="I66" s="67"/>
      <c r="K66" s="67"/>
      <c r="L66" s="67"/>
      <c r="M66" s="67"/>
      <c r="N66" s="67"/>
    </row>
    <row r="67" spans="1:14" x14ac:dyDescent="0.25">
      <c r="A67" s="67"/>
      <c r="B67" s="67"/>
      <c r="C67" s="67"/>
      <c r="D67" s="67"/>
      <c r="E67" s="67"/>
      <c r="F67" s="67"/>
      <c r="G67" s="67"/>
      <c r="H67" s="67"/>
      <c r="I67" s="67"/>
      <c r="K67" s="67"/>
      <c r="L67" s="67"/>
      <c r="M67" s="67"/>
      <c r="N67" s="67"/>
    </row>
    <row r="68" spans="1:14" x14ac:dyDescent="0.25">
      <c r="A68" s="67"/>
      <c r="B68" s="67"/>
      <c r="C68" s="67"/>
      <c r="D68" s="67"/>
      <c r="E68" s="67"/>
      <c r="F68" s="67"/>
      <c r="G68" s="67"/>
      <c r="H68" s="67"/>
      <c r="I68" s="67"/>
      <c r="K68" s="67"/>
      <c r="L68" s="67"/>
      <c r="M68" s="67"/>
      <c r="N68" s="67"/>
    </row>
    <row r="69" spans="1:14" x14ac:dyDescent="0.25">
      <c r="A69" s="67"/>
      <c r="B69" s="67"/>
      <c r="C69" s="67"/>
      <c r="D69" s="67"/>
      <c r="E69" s="67"/>
      <c r="F69" s="67"/>
      <c r="G69" s="67"/>
      <c r="H69" s="67"/>
      <c r="I69" s="67"/>
      <c r="K69" s="67"/>
      <c r="L69" s="67"/>
      <c r="M69" s="67"/>
      <c r="N69" s="67"/>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2">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159</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0.99197276788326871</v>
      </c>
      <c r="C5" s="21">
        <f>(1-1/1.67)*100</f>
        <v>40.119760479041908</v>
      </c>
      <c r="D5" s="20">
        <f t="shared" ref="D5:D46" si="0">+B5-B5*(C5/100)</f>
        <v>0.59399566939117898</v>
      </c>
      <c r="E5" s="21">
        <v>6</v>
      </c>
      <c r="F5" s="21">
        <f t="shared" ref="F5:F46" si="1">+(D5-D5*(E5)/100)</f>
        <v>0.55835592922770827</v>
      </c>
      <c r="G5" s="21">
        <v>0</v>
      </c>
      <c r="H5" s="21">
        <f>F5-(F5*G5/100)</f>
        <v>0.55835592922770827</v>
      </c>
      <c r="I5" s="21">
        <v>35</v>
      </c>
      <c r="J5" s="22">
        <f t="shared" ref="J5:J46" si="2">100-(K5/B5*100)</f>
        <v>63.413173652694603</v>
      </c>
      <c r="K5" s="20">
        <f>+H5-H5*I5/100</f>
        <v>0.36293135399801035</v>
      </c>
      <c r="L5" s="20">
        <f t="shared" ref="L5:L46" si="3">+(K5/365)*16</f>
        <v>1.5909319627310042E-2</v>
      </c>
      <c r="M5" s="20">
        <f t="shared" ref="M5:M37" si="4">+L5*28.3495</f>
        <v>0.451021256774426</v>
      </c>
      <c r="N5" s="21">
        <v>83</v>
      </c>
      <c r="O5" s="21">
        <v>173</v>
      </c>
      <c r="P5" s="20">
        <f t="shared" ref="P5:P46" si="5">+Q5*N5</f>
        <v>0.21638592088021597</v>
      </c>
      <c r="Q5" s="23">
        <f t="shared" ref="Q5:Q46" si="6">+M5/O5</f>
        <v>2.6070592877134452E-3</v>
      </c>
      <c r="R5" s="24"/>
    </row>
    <row r="6" spans="1:22" x14ac:dyDescent="0.25">
      <c r="A6" s="25">
        <v>1971</v>
      </c>
      <c r="B6" s="76">
        <v>0.91919522683604538</v>
      </c>
      <c r="C6" s="27">
        <f t="shared" ref="C6:C56" si="7">(1-1/1.67)*100</f>
        <v>40.119760479041908</v>
      </c>
      <c r="D6" s="26">
        <f t="shared" si="0"/>
        <v>0.55041630349463799</v>
      </c>
      <c r="E6" s="27">
        <v>6</v>
      </c>
      <c r="F6" s="27">
        <f t="shared" si="1"/>
        <v>0.51739132528495968</v>
      </c>
      <c r="G6" s="27">
        <v>0</v>
      </c>
      <c r="H6" s="27">
        <f t="shared" ref="H6:H51" si="8">F6-(F6*G6/100)</f>
        <v>0.51739132528495968</v>
      </c>
      <c r="I6" s="27">
        <v>35</v>
      </c>
      <c r="J6" s="28">
        <f t="shared" si="2"/>
        <v>63.41317365269461</v>
      </c>
      <c r="K6" s="26">
        <f t="shared" ref="K6:K51" si="9">+H6-H6*I6/100</f>
        <v>0.3363043614352238</v>
      </c>
      <c r="L6" s="26">
        <f t="shared" si="3"/>
        <v>1.474210899442077E-2</v>
      </c>
      <c r="M6" s="26">
        <f t="shared" si="4"/>
        <v>0.4179314189373316</v>
      </c>
      <c r="N6" s="27">
        <v>83</v>
      </c>
      <c r="O6" s="27">
        <v>173</v>
      </c>
      <c r="P6" s="26">
        <f t="shared" si="5"/>
        <v>0.20051044954796834</v>
      </c>
      <c r="Q6" s="29">
        <f t="shared" si="6"/>
        <v>2.4157885487707028E-3</v>
      </c>
      <c r="R6" s="24"/>
    </row>
    <row r="7" spans="1:22" x14ac:dyDescent="0.25">
      <c r="A7" s="25">
        <v>1972</v>
      </c>
      <c r="B7" s="76">
        <v>1.1232734306513705</v>
      </c>
      <c r="C7" s="27">
        <f t="shared" si="7"/>
        <v>40.119760479041908</v>
      </c>
      <c r="D7" s="26">
        <f t="shared" si="0"/>
        <v>0.67261882074932378</v>
      </c>
      <c r="E7" s="27">
        <v>6</v>
      </c>
      <c r="F7" s="27">
        <f t="shared" si="1"/>
        <v>0.6322616915043644</v>
      </c>
      <c r="G7" s="27">
        <v>0</v>
      </c>
      <c r="H7" s="27">
        <f t="shared" si="8"/>
        <v>0.6322616915043644</v>
      </c>
      <c r="I7" s="27">
        <v>35</v>
      </c>
      <c r="J7" s="28">
        <f t="shared" si="2"/>
        <v>63.413173652694603</v>
      </c>
      <c r="K7" s="26">
        <f t="shared" si="9"/>
        <v>0.41097009947783686</v>
      </c>
      <c r="L7" s="26">
        <f t="shared" si="3"/>
        <v>1.8015127648343534E-2</v>
      </c>
      <c r="M7" s="26">
        <f t="shared" si="4"/>
        <v>0.51071986126671498</v>
      </c>
      <c r="N7" s="27">
        <v>83</v>
      </c>
      <c r="O7" s="27">
        <v>173</v>
      </c>
      <c r="P7" s="26">
        <f t="shared" si="5"/>
        <v>0.24502744789096731</v>
      </c>
      <c r="Q7" s="29">
        <f t="shared" si="6"/>
        <v>2.9521379263971964E-3</v>
      </c>
      <c r="R7" s="24"/>
    </row>
    <row r="8" spans="1:22" x14ac:dyDescent="0.25">
      <c r="A8" s="25">
        <v>1973</v>
      </c>
      <c r="B8" s="76">
        <v>1.2256128810008071</v>
      </c>
      <c r="C8" s="27">
        <f t="shared" si="7"/>
        <v>40.119760479041908</v>
      </c>
      <c r="D8" s="26">
        <f t="shared" si="0"/>
        <v>0.73389992874299836</v>
      </c>
      <c r="E8" s="27">
        <v>6</v>
      </c>
      <c r="F8" s="27">
        <f t="shared" si="1"/>
        <v>0.68986593301841848</v>
      </c>
      <c r="G8" s="27">
        <v>0</v>
      </c>
      <c r="H8" s="27">
        <f t="shared" si="8"/>
        <v>0.68986593301841848</v>
      </c>
      <c r="I8" s="27">
        <v>35</v>
      </c>
      <c r="J8" s="28">
        <f t="shared" si="2"/>
        <v>63.413173652694603</v>
      </c>
      <c r="K8" s="26">
        <f t="shared" si="9"/>
        <v>0.44841285646197204</v>
      </c>
      <c r="L8" s="26">
        <f t="shared" si="3"/>
        <v>1.9656453981894664E-2</v>
      </c>
      <c r="M8" s="26">
        <f t="shared" si="4"/>
        <v>0.55725064215972275</v>
      </c>
      <c r="N8" s="27">
        <v>83</v>
      </c>
      <c r="O8" s="27">
        <v>173</v>
      </c>
      <c r="P8" s="26">
        <f t="shared" si="5"/>
        <v>0.26735146415755484</v>
      </c>
      <c r="Q8" s="29">
        <f t="shared" si="6"/>
        <v>3.2211019778018656E-3</v>
      </c>
      <c r="R8" s="24"/>
    </row>
    <row r="9" spans="1:22" x14ac:dyDescent="0.25">
      <c r="A9" s="25">
        <v>1974</v>
      </c>
      <c r="B9" s="76">
        <v>0.8513443751344375</v>
      </c>
      <c r="C9" s="27">
        <f t="shared" si="7"/>
        <v>40.119760479041908</v>
      </c>
      <c r="D9" s="26">
        <f t="shared" si="0"/>
        <v>0.50978705097870514</v>
      </c>
      <c r="E9" s="27">
        <v>6</v>
      </c>
      <c r="F9" s="27">
        <f t="shared" si="1"/>
        <v>0.47919982791998283</v>
      </c>
      <c r="G9" s="27">
        <v>0</v>
      </c>
      <c r="H9" s="27">
        <f t="shared" si="8"/>
        <v>0.47919982791998283</v>
      </c>
      <c r="I9" s="27">
        <v>35</v>
      </c>
      <c r="J9" s="28">
        <f t="shared" si="2"/>
        <v>63.41317365269461</v>
      </c>
      <c r="K9" s="26">
        <f t="shared" si="9"/>
        <v>0.31147988814798883</v>
      </c>
      <c r="L9" s="26">
        <f t="shared" si="3"/>
        <v>1.3653912905117319E-2</v>
      </c>
      <c r="M9" s="26">
        <f t="shared" si="4"/>
        <v>0.38708160390362339</v>
      </c>
      <c r="N9" s="27">
        <v>83</v>
      </c>
      <c r="O9" s="27">
        <v>173</v>
      </c>
      <c r="P9" s="26">
        <f t="shared" si="5"/>
        <v>0.1857096712369985</v>
      </c>
      <c r="Q9" s="29">
        <f t="shared" si="6"/>
        <v>2.2374659185180543E-3</v>
      </c>
      <c r="R9" s="24"/>
    </row>
    <row r="10" spans="1:22" x14ac:dyDescent="0.25">
      <c r="A10" s="25">
        <v>1975</v>
      </c>
      <c r="B10" s="76">
        <v>0.44198672982270942</v>
      </c>
      <c r="C10" s="27">
        <f t="shared" si="7"/>
        <v>40.119760479041908</v>
      </c>
      <c r="D10" s="26">
        <f t="shared" si="0"/>
        <v>0.26466271246868833</v>
      </c>
      <c r="E10" s="27">
        <v>6</v>
      </c>
      <c r="F10" s="27">
        <f t="shared" si="1"/>
        <v>0.24878294972056703</v>
      </c>
      <c r="G10" s="27">
        <v>0</v>
      </c>
      <c r="H10" s="27">
        <f t="shared" si="8"/>
        <v>0.24878294972056703</v>
      </c>
      <c r="I10" s="27">
        <v>35</v>
      </c>
      <c r="J10" s="28">
        <f t="shared" si="2"/>
        <v>63.413173652694603</v>
      </c>
      <c r="K10" s="26">
        <f t="shared" si="9"/>
        <v>0.16170891731836856</v>
      </c>
      <c r="L10" s="26">
        <f t="shared" si="3"/>
        <v>7.0886100742298544E-3</v>
      </c>
      <c r="M10" s="26">
        <f t="shared" si="4"/>
        <v>0.20095855129937926</v>
      </c>
      <c r="N10" s="27">
        <v>83</v>
      </c>
      <c r="O10" s="27">
        <v>173</v>
      </c>
      <c r="P10" s="26">
        <f t="shared" si="5"/>
        <v>9.6413640218777324E-2</v>
      </c>
      <c r="Q10" s="29">
        <f t="shared" si="6"/>
        <v>1.1616101231177991E-3</v>
      </c>
      <c r="R10" s="24"/>
    </row>
    <row r="11" spans="1:22" x14ac:dyDescent="0.25">
      <c r="A11" s="19">
        <v>1976</v>
      </c>
      <c r="B11" s="70">
        <v>0.82138555736464336</v>
      </c>
      <c r="C11" s="21">
        <f t="shared" si="7"/>
        <v>40.119760479041908</v>
      </c>
      <c r="D11" s="20">
        <f t="shared" si="0"/>
        <v>0.49184763914050506</v>
      </c>
      <c r="E11" s="21">
        <v>6</v>
      </c>
      <c r="F11" s="21">
        <f t="shared" si="1"/>
        <v>0.46233678079207474</v>
      </c>
      <c r="G11" s="21">
        <v>0</v>
      </c>
      <c r="H11" s="21">
        <f t="shared" si="8"/>
        <v>0.46233678079207474</v>
      </c>
      <c r="I11" s="21">
        <v>35</v>
      </c>
      <c r="J11" s="22">
        <f t="shared" si="2"/>
        <v>63.41317365269461</v>
      </c>
      <c r="K11" s="20">
        <f t="shared" si="9"/>
        <v>0.30051890751484855</v>
      </c>
      <c r="L11" s="20">
        <f t="shared" si="3"/>
        <v>1.3173431562294731E-2</v>
      </c>
      <c r="M11" s="20">
        <f t="shared" si="4"/>
        <v>0.37346019807527447</v>
      </c>
      <c r="N11" s="21">
        <v>83</v>
      </c>
      <c r="O11" s="21">
        <v>173</v>
      </c>
      <c r="P11" s="20">
        <f t="shared" si="5"/>
        <v>0.17917454589738604</v>
      </c>
      <c r="Q11" s="23">
        <f t="shared" si="6"/>
        <v>2.1587294686432053E-3</v>
      </c>
      <c r="R11" s="24"/>
    </row>
    <row r="12" spans="1:22" x14ac:dyDescent="0.25">
      <c r="A12" s="19">
        <v>1977</v>
      </c>
      <c r="B12" s="70">
        <v>0.68805161665281833</v>
      </c>
      <c r="C12" s="21">
        <f t="shared" si="7"/>
        <v>40.119760479041908</v>
      </c>
      <c r="D12" s="20">
        <f t="shared" si="0"/>
        <v>0.41200695607953197</v>
      </c>
      <c r="E12" s="21">
        <v>6</v>
      </c>
      <c r="F12" s="21">
        <f t="shared" si="1"/>
        <v>0.38728653871476004</v>
      </c>
      <c r="G12" s="21">
        <v>0</v>
      </c>
      <c r="H12" s="21">
        <f t="shared" si="8"/>
        <v>0.38728653871476004</v>
      </c>
      <c r="I12" s="21">
        <v>35</v>
      </c>
      <c r="J12" s="22">
        <f t="shared" si="2"/>
        <v>63.41317365269461</v>
      </c>
      <c r="K12" s="20">
        <f t="shared" si="9"/>
        <v>0.251736250164594</v>
      </c>
      <c r="L12" s="20">
        <f t="shared" si="3"/>
        <v>1.1035013705845217E-2</v>
      </c>
      <c r="M12" s="20">
        <f t="shared" si="4"/>
        <v>0.31283712105385897</v>
      </c>
      <c r="N12" s="21">
        <v>83</v>
      </c>
      <c r="O12" s="21">
        <v>173</v>
      </c>
      <c r="P12" s="20">
        <f t="shared" si="5"/>
        <v>0.15008948582352771</v>
      </c>
      <c r="Q12" s="23">
        <f t="shared" si="6"/>
        <v>1.8083070581147917E-3</v>
      </c>
      <c r="R12" s="24"/>
    </row>
    <row r="13" spans="1:22" x14ac:dyDescent="0.25">
      <c r="A13" s="19">
        <v>1978</v>
      </c>
      <c r="B13" s="70">
        <v>1.046183705101422</v>
      </c>
      <c r="C13" s="21">
        <f t="shared" si="7"/>
        <v>40.119760479041908</v>
      </c>
      <c r="D13" s="20">
        <f t="shared" si="0"/>
        <v>0.6264573084439653</v>
      </c>
      <c r="E13" s="21">
        <v>6</v>
      </c>
      <c r="F13" s="21">
        <f t="shared" si="1"/>
        <v>0.58886986993732737</v>
      </c>
      <c r="G13" s="21">
        <v>0</v>
      </c>
      <c r="H13" s="21">
        <f t="shared" si="8"/>
        <v>0.58886986993732737</v>
      </c>
      <c r="I13" s="21">
        <v>35</v>
      </c>
      <c r="J13" s="22">
        <f t="shared" si="2"/>
        <v>63.41317365269461</v>
      </c>
      <c r="K13" s="20">
        <f t="shared" si="9"/>
        <v>0.38276541545926279</v>
      </c>
      <c r="L13" s="20">
        <f t="shared" si="3"/>
        <v>1.6778757937940286E-2</v>
      </c>
      <c r="M13" s="20">
        <f t="shared" si="4"/>
        <v>0.47566939816163811</v>
      </c>
      <c r="N13" s="21">
        <v>83</v>
      </c>
      <c r="O13" s="21">
        <v>173</v>
      </c>
      <c r="P13" s="20">
        <f t="shared" si="5"/>
        <v>0.2282113297538495</v>
      </c>
      <c r="Q13" s="23">
        <f t="shared" si="6"/>
        <v>2.7495340934198735E-3</v>
      </c>
      <c r="R13" s="24"/>
    </row>
    <row r="14" spans="1:22" x14ac:dyDescent="0.25">
      <c r="A14" s="19">
        <v>1979</v>
      </c>
      <c r="B14" s="70">
        <v>0.73506565061873763</v>
      </c>
      <c r="C14" s="21">
        <f t="shared" si="7"/>
        <v>40.119760479041908</v>
      </c>
      <c r="D14" s="20">
        <f t="shared" si="0"/>
        <v>0.44015907222678902</v>
      </c>
      <c r="E14" s="21">
        <v>6</v>
      </c>
      <c r="F14" s="21">
        <f t="shared" si="1"/>
        <v>0.41374952789318165</v>
      </c>
      <c r="G14" s="21">
        <v>0</v>
      </c>
      <c r="H14" s="21">
        <f t="shared" si="8"/>
        <v>0.41374952789318165</v>
      </c>
      <c r="I14" s="21">
        <v>35</v>
      </c>
      <c r="J14" s="22">
        <f t="shared" si="2"/>
        <v>63.41317365269461</v>
      </c>
      <c r="K14" s="20">
        <f t="shared" si="9"/>
        <v>0.26893719313056808</v>
      </c>
      <c r="L14" s="20">
        <f t="shared" si="3"/>
        <v>1.1789027644079696E-2</v>
      </c>
      <c r="M14" s="20">
        <f t="shared" si="4"/>
        <v>0.33421303919583734</v>
      </c>
      <c r="N14" s="21">
        <v>83</v>
      </c>
      <c r="O14" s="21">
        <v>173</v>
      </c>
      <c r="P14" s="20">
        <f t="shared" si="5"/>
        <v>0.16034498412285836</v>
      </c>
      <c r="Q14" s="23">
        <f t="shared" si="6"/>
        <v>1.9318672785886551E-3</v>
      </c>
      <c r="R14" s="24"/>
    </row>
    <row r="15" spans="1:22" x14ac:dyDescent="0.25">
      <c r="A15" s="19">
        <v>1980</v>
      </c>
      <c r="B15" s="70">
        <v>0.78907107664473974</v>
      </c>
      <c r="C15" s="21">
        <f t="shared" si="7"/>
        <v>40.119760479041908</v>
      </c>
      <c r="D15" s="20">
        <f t="shared" si="0"/>
        <v>0.47249765068547295</v>
      </c>
      <c r="E15" s="21">
        <v>6</v>
      </c>
      <c r="F15" s="21">
        <f t="shared" si="1"/>
        <v>0.44414779164434459</v>
      </c>
      <c r="G15" s="21">
        <v>0</v>
      </c>
      <c r="H15" s="21">
        <f t="shared" si="8"/>
        <v>0.44414779164434459</v>
      </c>
      <c r="I15" s="21">
        <v>35</v>
      </c>
      <c r="J15" s="22">
        <f t="shared" si="2"/>
        <v>63.413173652694596</v>
      </c>
      <c r="K15" s="20">
        <f t="shared" si="9"/>
        <v>0.28869606456882402</v>
      </c>
      <c r="L15" s="20">
        <f t="shared" si="3"/>
        <v>1.2655169953701875E-2</v>
      </c>
      <c r="M15" s="20">
        <f t="shared" si="4"/>
        <v>0.3587677406024713</v>
      </c>
      <c r="N15" s="21">
        <v>83</v>
      </c>
      <c r="O15" s="21">
        <v>173</v>
      </c>
      <c r="P15" s="20">
        <f t="shared" si="5"/>
        <v>0.1721255634104342</v>
      </c>
      <c r="Q15" s="23">
        <f t="shared" si="6"/>
        <v>2.073801968800412E-3</v>
      </c>
      <c r="R15" s="24"/>
    </row>
    <row r="16" spans="1:22" x14ac:dyDescent="0.25">
      <c r="A16" s="25">
        <v>1981</v>
      </c>
      <c r="B16" s="76">
        <v>0.67841072158492999</v>
      </c>
      <c r="C16" s="27">
        <f t="shared" si="7"/>
        <v>40.119760479041908</v>
      </c>
      <c r="D16" s="26">
        <f t="shared" si="0"/>
        <v>0.40623396502091619</v>
      </c>
      <c r="E16" s="27">
        <v>6</v>
      </c>
      <c r="F16" s="27">
        <f t="shared" si="1"/>
        <v>0.38185992711966121</v>
      </c>
      <c r="G16" s="27">
        <v>0</v>
      </c>
      <c r="H16" s="27">
        <f t="shared" si="8"/>
        <v>0.38185992711966121</v>
      </c>
      <c r="I16" s="27">
        <v>35</v>
      </c>
      <c r="J16" s="28">
        <f t="shared" si="2"/>
        <v>63.41317365269461</v>
      </c>
      <c r="K16" s="26">
        <f t="shared" si="9"/>
        <v>0.24820895262777978</v>
      </c>
      <c r="L16" s="26">
        <f t="shared" si="3"/>
        <v>1.0880392443957471E-2</v>
      </c>
      <c r="M16" s="26">
        <f t="shared" si="4"/>
        <v>0.30845368558997233</v>
      </c>
      <c r="N16" s="27">
        <v>83</v>
      </c>
      <c r="O16" s="27">
        <v>173</v>
      </c>
      <c r="P16" s="26">
        <f t="shared" si="5"/>
        <v>0.14798645031195204</v>
      </c>
      <c r="Q16" s="29">
        <f t="shared" si="6"/>
        <v>1.7829692808668922E-3</v>
      </c>
      <c r="R16" s="24"/>
    </row>
    <row r="17" spans="1:18" x14ac:dyDescent="0.25">
      <c r="A17" s="25">
        <v>1982</v>
      </c>
      <c r="B17" s="76">
        <v>0.84424948748428008</v>
      </c>
      <c r="C17" s="27">
        <f t="shared" si="7"/>
        <v>40.119760479041908</v>
      </c>
      <c r="D17" s="26">
        <f t="shared" si="0"/>
        <v>0.50553861526004806</v>
      </c>
      <c r="E17" s="27">
        <v>6</v>
      </c>
      <c r="F17" s="27">
        <f t="shared" si="1"/>
        <v>0.47520629834444517</v>
      </c>
      <c r="G17" s="27">
        <v>0</v>
      </c>
      <c r="H17" s="27">
        <f t="shared" si="8"/>
        <v>0.47520629834444517</v>
      </c>
      <c r="I17" s="27">
        <v>35</v>
      </c>
      <c r="J17" s="28">
        <f t="shared" si="2"/>
        <v>63.413173652694596</v>
      </c>
      <c r="K17" s="26">
        <f t="shared" si="9"/>
        <v>0.30888409392388938</v>
      </c>
      <c r="L17" s="26">
        <f t="shared" si="3"/>
        <v>1.3540124665156795E-2</v>
      </c>
      <c r="M17" s="26">
        <f t="shared" si="4"/>
        <v>0.38385576419486256</v>
      </c>
      <c r="N17" s="27">
        <v>83</v>
      </c>
      <c r="O17" s="27">
        <v>173</v>
      </c>
      <c r="P17" s="26">
        <f t="shared" si="5"/>
        <v>0.18416201403568552</v>
      </c>
      <c r="Q17" s="29">
        <f t="shared" si="6"/>
        <v>2.2188194462130786E-3</v>
      </c>
      <c r="R17" s="24"/>
    </row>
    <row r="18" spans="1:18" x14ac:dyDescent="0.25">
      <c r="A18" s="25">
        <v>1983</v>
      </c>
      <c r="B18" s="76">
        <v>0.74096463187186046</v>
      </c>
      <c r="C18" s="27">
        <f t="shared" si="7"/>
        <v>40.119760479041908</v>
      </c>
      <c r="D18" s="26">
        <f t="shared" si="0"/>
        <v>0.4436913963304554</v>
      </c>
      <c r="E18" s="27">
        <v>6</v>
      </c>
      <c r="F18" s="27">
        <f t="shared" si="1"/>
        <v>0.41706991255062809</v>
      </c>
      <c r="G18" s="27">
        <v>0</v>
      </c>
      <c r="H18" s="27">
        <f t="shared" si="8"/>
        <v>0.41706991255062809</v>
      </c>
      <c r="I18" s="27">
        <v>35</v>
      </c>
      <c r="J18" s="28">
        <f t="shared" si="2"/>
        <v>63.41317365269461</v>
      </c>
      <c r="K18" s="26">
        <f t="shared" si="9"/>
        <v>0.27109544315790823</v>
      </c>
      <c r="L18" s="26">
        <f t="shared" si="3"/>
        <v>1.1883635864456251E-2</v>
      </c>
      <c r="M18" s="26">
        <f t="shared" si="4"/>
        <v>0.33689513493940249</v>
      </c>
      <c r="N18" s="27">
        <v>83</v>
      </c>
      <c r="O18" s="27">
        <v>173</v>
      </c>
      <c r="P18" s="26">
        <f t="shared" si="5"/>
        <v>0.16163176994202547</v>
      </c>
      <c r="Q18" s="29">
        <f t="shared" si="6"/>
        <v>1.947370722193078E-3</v>
      </c>
      <c r="R18" s="24"/>
    </row>
    <row r="19" spans="1:18" x14ac:dyDescent="0.25">
      <c r="A19" s="25">
        <v>1984</v>
      </c>
      <c r="B19" s="76">
        <v>0.88012253118283212</v>
      </c>
      <c r="C19" s="27">
        <f t="shared" si="7"/>
        <v>40.119760479041908</v>
      </c>
      <c r="D19" s="26">
        <f t="shared" si="0"/>
        <v>0.52701947975019892</v>
      </c>
      <c r="E19" s="27">
        <v>6</v>
      </c>
      <c r="F19" s="27">
        <f t="shared" si="1"/>
        <v>0.49539831096518699</v>
      </c>
      <c r="G19" s="27">
        <v>0</v>
      </c>
      <c r="H19" s="27">
        <f t="shared" si="8"/>
        <v>0.49539831096518699</v>
      </c>
      <c r="I19" s="27">
        <v>35</v>
      </c>
      <c r="J19" s="28">
        <f t="shared" si="2"/>
        <v>63.41317365269461</v>
      </c>
      <c r="K19" s="26">
        <f t="shared" si="9"/>
        <v>0.32200890212737154</v>
      </c>
      <c r="L19" s="26">
        <f t="shared" si="3"/>
        <v>1.4115458723391629E-2</v>
      </c>
      <c r="M19" s="26">
        <f t="shared" si="4"/>
        <v>0.40016619707879098</v>
      </c>
      <c r="N19" s="27">
        <v>83</v>
      </c>
      <c r="O19" s="27">
        <v>173</v>
      </c>
      <c r="P19" s="26">
        <f t="shared" si="5"/>
        <v>0.19198725062161648</v>
      </c>
      <c r="Q19" s="29">
        <f t="shared" si="6"/>
        <v>2.3130994050797166E-3</v>
      </c>
      <c r="R19" s="24"/>
    </row>
    <row r="20" spans="1:18" x14ac:dyDescent="0.25">
      <c r="A20" s="25">
        <v>1985</v>
      </c>
      <c r="B20" s="76">
        <v>0.79681212416025782</v>
      </c>
      <c r="C20" s="27">
        <f t="shared" si="7"/>
        <v>40.119760479041908</v>
      </c>
      <c r="D20" s="26">
        <f t="shared" si="0"/>
        <v>0.47713300847919632</v>
      </c>
      <c r="E20" s="27">
        <v>6</v>
      </c>
      <c r="F20" s="27">
        <f t="shared" si="1"/>
        <v>0.44850502797044456</v>
      </c>
      <c r="G20" s="27">
        <v>0</v>
      </c>
      <c r="H20" s="27">
        <f t="shared" si="8"/>
        <v>0.44850502797044456</v>
      </c>
      <c r="I20" s="27">
        <v>35</v>
      </c>
      <c r="J20" s="28">
        <f t="shared" si="2"/>
        <v>63.413173652694603</v>
      </c>
      <c r="K20" s="26">
        <f t="shared" si="9"/>
        <v>0.29152826818078897</v>
      </c>
      <c r="L20" s="26">
        <f t="shared" si="3"/>
        <v>1.2779321344911297E-2</v>
      </c>
      <c r="M20" s="26">
        <f t="shared" si="4"/>
        <v>0.36228737046756282</v>
      </c>
      <c r="N20" s="27">
        <v>83</v>
      </c>
      <c r="O20" s="27">
        <v>173</v>
      </c>
      <c r="P20" s="26">
        <f t="shared" si="5"/>
        <v>0.17381417195842611</v>
      </c>
      <c r="Q20" s="29">
        <f t="shared" si="6"/>
        <v>2.0941466501015193E-3</v>
      </c>
      <c r="R20" s="24"/>
    </row>
    <row r="21" spans="1:18" x14ac:dyDescent="0.25">
      <c r="A21" s="19">
        <v>1986</v>
      </c>
      <c r="B21" s="70">
        <v>1.0248268239068192</v>
      </c>
      <c r="C21" s="21">
        <f t="shared" si="7"/>
        <v>40.119760479041908</v>
      </c>
      <c r="D21" s="20">
        <f t="shared" si="0"/>
        <v>0.61366875683043076</v>
      </c>
      <c r="E21" s="21">
        <v>6</v>
      </c>
      <c r="F21" s="21">
        <f t="shared" si="1"/>
        <v>0.57684863142060494</v>
      </c>
      <c r="G21" s="21">
        <v>0</v>
      </c>
      <c r="H21" s="21">
        <f t="shared" si="8"/>
        <v>0.57684863142060494</v>
      </c>
      <c r="I21" s="21">
        <v>35</v>
      </c>
      <c r="J21" s="22">
        <f t="shared" si="2"/>
        <v>63.413173652694603</v>
      </c>
      <c r="K21" s="20">
        <f t="shared" si="9"/>
        <v>0.3749516104233932</v>
      </c>
      <c r="L21" s="20">
        <f t="shared" si="3"/>
        <v>1.6436234977463812E-2</v>
      </c>
      <c r="M21" s="20">
        <f t="shared" si="4"/>
        <v>0.46595904349361034</v>
      </c>
      <c r="N21" s="21">
        <v>83</v>
      </c>
      <c r="O21" s="21">
        <v>173</v>
      </c>
      <c r="P21" s="20">
        <f t="shared" si="5"/>
        <v>0.22355260468190555</v>
      </c>
      <c r="Q21" s="23">
        <f t="shared" si="6"/>
        <v>2.693404875685609E-3</v>
      </c>
      <c r="R21" s="24"/>
    </row>
    <row r="22" spans="1:18" x14ac:dyDescent="0.25">
      <c r="A22" s="19">
        <v>1987</v>
      </c>
      <c r="B22" s="70">
        <v>1.0300456335150985</v>
      </c>
      <c r="C22" s="21">
        <f t="shared" si="7"/>
        <v>40.119760479041908</v>
      </c>
      <c r="D22" s="20">
        <f t="shared" si="0"/>
        <v>0.61679379252401112</v>
      </c>
      <c r="E22" s="21">
        <v>6</v>
      </c>
      <c r="F22" s="21">
        <f t="shared" si="1"/>
        <v>0.57978616497257041</v>
      </c>
      <c r="G22" s="21">
        <v>0</v>
      </c>
      <c r="H22" s="21">
        <f t="shared" si="8"/>
        <v>0.57978616497257041</v>
      </c>
      <c r="I22" s="21">
        <v>35</v>
      </c>
      <c r="J22" s="22">
        <f t="shared" si="2"/>
        <v>63.41317365269461</v>
      </c>
      <c r="K22" s="20">
        <f t="shared" si="9"/>
        <v>0.37686100723217075</v>
      </c>
      <c r="L22" s="20">
        <f t="shared" si="3"/>
        <v>1.6519934563602005E-2</v>
      </c>
      <c r="M22" s="20">
        <f t="shared" si="4"/>
        <v>0.46833188491083505</v>
      </c>
      <c r="N22" s="21">
        <v>83</v>
      </c>
      <c r="O22" s="21">
        <v>173</v>
      </c>
      <c r="P22" s="20">
        <f t="shared" si="5"/>
        <v>0.22469101992831969</v>
      </c>
      <c r="Q22" s="23">
        <f t="shared" si="6"/>
        <v>2.7071207220279482E-3</v>
      </c>
      <c r="R22" s="24"/>
    </row>
    <row r="23" spans="1:18" x14ac:dyDescent="0.25">
      <c r="A23" s="19">
        <v>1988</v>
      </c>
      <c r="B23" s="70">
        <v>1.1322311148840305</v>
      </c>
      <c r="C23" s="21">
        <f t="shared" si="7"/>
        <v>40.119760479041908</v>
      </c>
      <c r="D23" s="20">
        <f t="shared" si="0"/>
        <v>0.67798270352337164</v>
      </c>
      <c r="E23" s="21">
        <v>6</v>
      </c>
      <c r="F23" s="21">
        <f t="shared" si="1"/>
        <v>0.63730374131196932</v>
      </c>
      <c r="G23" s="21">
        <v>0</v>
      </c>
      <c r="H23" s="21">
        <f t="shared" si="8"/>
        <v>0.63730374131196932</v>
      </c>
      <c r="I23" s="21">
        <v>35</v>
      </c>
      <c r="J23" s="22">
        <f t="shared" si="2"/>
        <v>63.41317365269461</v>
      </c>
      <c r="K23" s="20">
        <f t="shared" si="9"/>
        <v>0.41424743185278001</v>
      </c>
      <c r="L23" s="20">
        <f t="shared" si="3"/>
        <v>1.8158791533272548E-2</v>
      </c>
      <c r="M23" s="20">
        <f t="shared" si="4"/>
        <v>0.51479266057251005</v>
      </c>
      <c r="N23" s="21">
        <v>83</v>
      </c>
      <c r="O23" s="21">
        <v>173</v>
      </c>
      <c r="P23" s="20">
        <f t="shared" si="5"/>
        <v>0.24698144987004819</v>
      </c>
      <c r="Q23" s="23">
        <f t="shared" si="6"/>
        <v>2.9756801189162433E-3</v>
      </c>
      <c r="R23" s="24"/>
    </row>
    <row r="24" spans="1:18" x14ac:dyDescent="0.25">
      <c r="A24" s="19">
        <v>1989</v>
      </c>
      <c r="B24" s="70">
        <v>1.2909412877715876</v>
      </c>
      <c r="C24" s="21">
        <f t="shared" si="7"/>
        <v>40.119760479041908</v>
      </c>
      <c r="D24" s="20">
        <f t="shared" si="0"/>
        <v>0.77301873519256747</v>
      </c>
      <c r="E24" s="21">
        <v>6</v>
      </c>
      <c r="F24" s="21">
        <f t="shared" si="1"/>
        <v>0.72663761108101343</v>
      </c>
      <c r="G24" s="21">
        <v>0</v>
      </c>
      <c r="H24" s="21">
        <f t="shared" si="8"/>
        <v>0.72663761108101343</v>
      </c>
      <c r="I24" s="21">
        <v>35</v>
      </c>
      <c r="J24" s="22">
        <f t="shared" si="2"/>
        <v>63.413173652694603</v>
      </c>
      <c r="K24" s="20">
        <f t="shared" si="9"/>
        <v>0.47231444720265875</v>
      </c>
      <c r="L24" s="20">
        <f t="shared" si="3"/>
        <v>2.0704194945869971E-2</v>
      </c>
      <c r="M24" s="20">
        <f t="shared" si="4"/>
        <v>0.58695357461794073</v>
      </c>
      <c r="N24" s="21">
        <v>83</v>
      </c>
      <c r="O24" s="21">
        <v>173</v>
      </c>
      <c r="P24" s="20">
        <f t="shared" si="5"/>
        <v>0.28160200400745133</v>
      </c>
      <c r="Q24" s="23">
        <f t="shared" si="6"/>
        <v>3.3927952290054375E-3</v>
      </c>
      <c r="R24" s="24"/>
    </row>
    <row r="25" spans="1:18" x14ac:dyDescent="0.25">
      <c r="A25" s="19">
        <v>1990</v>
      </c>
      <c r="B25" s="70">
        <v>1.1155054131418614</v>
      </c>
      <c r="C25" s="21">
        <f t="shared" si="7"/>
        <v>40.119760479041908</v>
      </c>
      <c r="D25" s="20">
        <f t="shared" si="0"/>
        <v>0.6679673132585997</v>
      </c>
      <c r="E25" s="21">
        <v>6</v>
      </c>
      <c r="F25" s="21">
        <f t="shared" si="1"/>
        <v>0.62788927446308374</v>
      </c>
      <c r="G25" s="21">
        <v>0</v>
      </c>
      <c r="H25" s="21">
        <f t="shared" si="8"/>
        <v>0.62788927446308374</v>
      </c>
      <c r="I25" s="21">
        <v>35</v>
      </c>
      <c r="J25" s="22">
        <f t="shared" si="2"/>
        <v>63.41317365269461</v>
      </c>
      <c r="K25" s="20">
        <f t="shared" si="9"/>
        <v>0.40812802840100437</v>
      </c>
      <c r="L25" s="20">
        <f t="shared" si="3"/>
        <v>1.789054371072896E-2</v>
      </c>
      <c r="M25" s="20">
        <f t="shared" si="4"/>
        <v>0.50718796892731066</v>
      </c>
      <c r="N25" s="21">
        <v>83</v>
      </c>
      <c r="O25" s="21">
        <v>173</v>
      </c>
      <c r="P25" s="20">
        <f t="shared" si="5"/>
        <v>0.24333295619055947</v>
      </c>
      <c r="Q25" s="23">
        <f t="shared" si="6"/>
        <v>2.9317223637416803E-3</v>
      </c>
      <c r="R25" s="24"/>
    </row>
    <row r="26" spans="1:18" x14ac:dyDescent="0.25">
      <c r="A26" s="25">
        <v>1991</v>
      </c>
      <c r="B26" s="76">
        <v>1.0299605906277494</v>
      </c>
      <c r="C26" s="27">
        <f t="shared" si="7"/>
        <v>40.119760479041908</v>
      </c>
      <c r="D26" s="26">
        <f t="shared" si="0"/>
        <v>0.616742868639371</v>
      </c>
      <c r="E26" s="27">
        <v>6</v>
      </c>
      <c r="F26" s="27">
        <f t="shared" si="1"/>
        <v>0.57973829652100872</v>
      </c>
      <c r="G26" s="27">
        <v>0</v>
      </c>
      <c r="H26" s="27">
        <f t="shared" si="8"/>
        <v>0.57973829652100872</v>
      </c>
      <c r="I26" s="27">
        <v>35</v>
      </c>
      <c r="J26" s="28">
        <f t="shared" si="2"/>
        <v>63.41317365269461</v>
      </c>
      <c r="K26" s="26">
        <f t="shared" si="9"/>
        <v>0.37682989273865564</v>
      </c>
      <c r="L26" s="26">
        <f t="shared" si="3"/>
        <v>1.6518570640598602E-2</v>
      </c>
      <c r="M26" s="26">
        <f t="shared" si="4"/>
        <v>0.46829321837565002</v>
      </c>
      <c r="N26" s="27">
        <v>83</v>
      </c>
      <c r="O26" s="27">
        <v>173</v>
      </c>
      <c r="P26" s="26">
        <f t="shared" si="5"/>
        <v>0.22467246893167023</v>
      </c>
      <c r="Q26" s="29">
        <f t="shared" si="6"/>
        <v>2.7068972160442196E-3</v>
      </c>
      <c r="R26" s="24"/>
    </row>
    <row r="27" spans="1:18" x14ac:dyDescent="0.25">
      <c r="A27" s="25">
        <v>1992</v>
      </c>
      <c r="B27" s="76">
        <v>1.0446877311264566</v>
      </c>
      <c r="C27" s="27">
        <f t="shared" si="7"/>
        <v>40.119760479041908</v>
      </c>
      <c r="D27" s="26">
        <f t="shared" si="0"/>
        <v>0.62556151564458484</v>
      </c>
      <c r="E27" s="27">
        <v>6</v>
      </c>
      <c r="F27" s="27">
        <f t="shared" si="1"/>
        <v>0.58802782470590975</v>
      </c>
      <c r="G27" s="27">
        <v>0</v>
      </c>
      <c r="H27" s="27">
        <f t="shared" si="8"/>
        <v>0.58802782470590975</v>
      </c>
      <c r="I27" s="27">
        <v>35</v>
      </c>
      <c r="J27" s="28">
        <f t="shared" si="2"/>
        <v>63.41317365269461</v>
      </c>
      <c r="K27" s="26">
        <f t="shared" si="9"/>
        <v>0.38221808605884133</v>
      </c>
      <c r="L27" s="26">
        <f t="shared" si="3"/>
        <v>1.6754765416277975E-2</v>
      </c>
      <c r="M27" s="26">
        <f t="shared" si="4"/>
        <v>0.47498922216877243</v>
      </c>
      <c r="N27" s="27">
        <v>83</v>
      </c>
      <c r="O27" s="27">
        <v>173</v>
      </c>
      <c r="P27" s="26">
        <f t="shared" si="5"/>
        <v>0.22788500254339947</v>
      </c>
      <c r="Q27" s="29">
        <f t="shared" si="6"/>
        <v>2.7456024402819214E-3</v>
      </c>
      <c r="R27" s="24"/>
    </row>
    <row r="28" spans="1:18" x14ac:dyDescent="0.25">
      <c r="A28" s="25">
        <v>1993</v>
      </c>
      <c r="B28" s="76">
        <v>1.0825306334172253</v>
      </c>
      <c r="C28" s="27">
        <f t="shared" si="7"/>
        <v>40.119760479041908</v>
      </c>
      <c r="D28" s="26">
        <f t="shared" si="0"/>
        <v>0.6482219361779793</v>
      </c>
      <c r="E28" s="27">
        <v>6</v>
      </c>
      <c r="F28" s="27">
        <f t="shared" si="1"/>
        <v>0.60932862000730048</v>
      </c>
      <c r="G28" s="27">
        <v>0</v>
      </c>
      <c r="H28" s="27">
        <f t="shared" si="8"/>
        <v>0.60932862000730048</v>
      </c>
      <c r="I28" s="27">
        <v>35</v>
      </c>
      <c r="J28" s="28">
        <f t="shared" si="2"/>
        <v>63.41317365269461</v>
      </c>
      <c r="K28" s="26">
        <f t="shared" si="9"/>
        <v>0.3960636030047453</v>
      </c>
      <c r="L28" s="26">
        <f t="shared" si="3"/>
        <v>1.7361692186509382E-2</v>
      </c>
      <c r="M28" s="26">
        <f t="shared" si="4"/>
        <v>0.49219529264144773</v>
      </c>
      <c r="N28" s="27">
        <v>83</v>
      </c>
      <c r="O28" s="27">
        <v>173</v>
      </c>
      <c r="P28" s="26">
        <f t="shared" si="5"/>
        <v>0.23613993808809344</v>
      </c>
      <c r="Q28" s="29">
        <f t="shared" si="6"/>
        <v>2.8450594950372703E-3</v>
      </c>
      <c r="R28" s="24"/>
    </row>
    <row r="29" spans="1:18" x14ac:dyDescent="0.25">
      <c r="A29" s="25">
        <v>1994</v>
      </c>
      <c r="B29" s="76">
        <v>1.0805084346862235</v>
      </c>
      <c r="C29" s="27">
        <f t="shared" si="7"/>
        <v>40.119760479041908</v>
      </c>
      <c r="D29" s="26">
        <f t="shared" si="0"/>
        <v>0.64701103873426558</v>
      </c>
      <c r="E29" s="27">
        <v>6</v>
      </c>
      <c r="F29" s="27">
        <f t="shared" si="1"/>
        <v>0.60819037641020968</v>
      </c>
      <c r="G29" s="27">
        <v>0</v>
      </c>
      <c r="H29" s="27">
        <f t="shared" si="8"/>
        <v>0.60819037641020968</v>
      </c>
      <c r="I29" s="27">
        <v>35</v>
      </c>
      <c r="J29" s="28">
        <f t="shared" si="2"/>
        <v>63.41317365269461</v>
      </c>
      <c r="K29" s="26">
        <f t="shared" si="9"/>
        <v>0.39532374466663628</v>
      </c>
      <c r="L29" s="26">
        <f t="shared" si="3"/>
        <v>1.7329260040181316E-2</v>
      </c>
      <c r="M29" s="26">
        <f t="shared" si="4"/>
        <v>0.49127585750912017</v>
      </c>
      <c r="N29" s="27">
        <v>83</v>
      </c>
      <c r="O29" s="27">
        <v>173</v>
      </c>
      <c r="P29" s="26">
        <f t="shared" si="5"/>
        <v>0.23569882181073395</v>
      </c>
      <c r="Q29" s="29">
        <f t="shared" si="6"/>
        <v>2.8397448410931803E-3</v>
      </c>
      <c r="R29" s="24"/>
    </row>
    <row r="30" spans="1:18" x14ac:dyDescent="0.25">
      <c r="A30" s="25">
        <v>1995</v>
      </c>
      <c r="B30" s="76">
        <v>1.1981207021387541</v>
      </c>
      <c r="C30" s="27">
        <f t="shared" si="7"/>
        <v>40.119760479041908</v>
      </c>
      <c r="D30" s="26">
        <f t="shared" si="0"/>
        <v>0.71743754619087086</v>
      </c>
      <c r="E30" s="27">
        <v>6</v>
      </c>
      <c r="F30" s="27">
        <f t="shared" si="1"/>
        <v>0.67439129341941861</v>
      </c>
      <c r="G30" s="27">
        <v>0</v>
      </c>
      <c r="H30" s="27">
        <f t="shared" si="8"/>
        <v>0.67439129341941861</v>
      </c>
      <c r="I30" s="27">
        <v>35</v>
      </c>
      <c r="J30" s="28">
        <f t="shared" si="2"/>
        <v>63.413173652694596</v>
      </c>
      <c r="K30" s="26">
        <f t="shared" si="9"/>
        <v>0.43835434072262214</v>
      </c>
      <c r="L30" s="26">
        <f t="shared" si="3"/>
        <v>1.9215532744005354E-2</v>
      </c>
      <c r="M30" s="26">
        <f t="shared" si="4"/>
        <v>0.54475074552617975</v>
      </c>
      <c r="N30" s="27">
        <v>83</v>
      </c>
      <c r="O30" s="27">
        <v>173</v>
      </c>
      <c r="P30" s="26">
        <f t="shared" si="5"/>
        <v>0.26135440392296483</v>
      </c>
      <c r="Q30" s="29">
        <f t="shared" si="6"/>
        <v>3.148848240035721E-3</v>
      </c>
      <c r="R30" s="24"/>
    </row>
    <row r="31" spans="1:18" x14ac:dyDescent="0.25">
      <c r="A31" s="19">
        <v>1996</v>
      </c>
      <c r="B31" s="70">
        <v>1.0469896205319895</v>
      </c>
      <c r="C31" s="21">
        <f t="shared" si="7"/>
        <v>40.119760479041908</v>
      </c>
      <c r="D31" s="20">
        <f t="shared" si="0"/>
        <v>0.62693989253412552</v>
      </c>
      <c r="E31" s="21">
        <v>6</v>
      </c>
      <c r="F31" s="21">
        <f t="shared" si="1"/>
        <v>0.58932349898207803</v>
      </c>
      <c r="G31" s="21">
        <v>0</v>
      </c>
      <c r="H31" s="21">
        <f t="shared" si="8"/>
        <v>0.58932349898207803</v>
      </c>
      <c r="I31" s="21">
        <v>35</v>
      </c>
      <c r="J31" s="22">
        <f t="shared" si="2"/>
        <v>63.413173652694603</v>
      </c>
      <c r="K31" s="20">
        <f t="shared" si="9"/>
        <v>0.38306027433835071</v>
      </c>
      <c r="L31" s="20">
        <f t="shared" si="3"/>
        <v>1.6791683258667429E-2</v>
      </c>
      <c r="M31" s="20">
        <f t="shared" si="4"/>
        <v>0.47603582454159227</v>
      </c>
      <c r="N31" s="21">
        <v>83</v>
      </c>
      <c r="O31" s="21">
        <v>173</v>
      </c>
      <c r="P31" s="20">
        <f t="shared" si="5"/>
        <v>0.22838712969336508</v>
      </c>
      <c r="Q31" s="23">
        <f t="shared" si="6"/>
        <v>2.7516521649803023E-3</v>
      </c>
      <c r="R31" s="24"/>
    </row>
    <row r="32" spans="1:18" x14ac:dyDescent="0.25">
      <c r="A32" s="19">
        <v>1997</v>
      </c>
      <c r="B32" s="70">
        <v>1.3584476314709504</v>
      </c>
      <c r="C32" s="21">
        <f t="shared" si="7"/>
        <v>40.119760479041908</v>
      </c>
      <c r="D32" s="20">
        <f t="shared" si="0"/>
        <v>0.81344169549158718</v>
      </c>
      <c r="E32" s="21">
        <v>6</v>
      </c>
      <c r="F32" s="21">
        <f t="shared" si="1"/>
        <v>0.76463519376209199</v>
      </c>
      <c r="G32" s="21">
        <v>0</v>
      </c>
      <c r="H32" s="21">
        <f t="shared" si="8"/>
        <v>0.76463519376209199</v>
      </c>
      <c r="I32" s="21">
        <v>35</v>
      </c>
      <c r="J32" s="22">
        <f t="shared" si="2"/>
        <v>63.413173652694603</v>
      </c>
      <c r="K32" s="20">
        <f t="shared" si="9"/>
        <v>0.49701287594535981</v>
      </c>
      <c r="L32" s="20">
        <f t="shared" si="3"/>
        <v>2.1786865794865086E-2</v>
      </c>
      <c r="M32" s="20">
        <f t="shared" si="4"/>
        <v>0.61764675185152773</v>
      </c>
      <c r="N32" s="21">
        <v>83</v>
      </c>
      <c r="O32" s="21">
        <v>173</v>
      </c>
      <c r="P32" s="20">
        <f t="shared" si="5"/>
        <v>0.29632763239119542</v>
      </c>
      <c r="Q32" s="23">
        <f t="shared" si="6"/>
        <v>3.5702124384481373E-3</v>
      </c>
      <c r="R32" s="24"/>
    </row>
    <row r="33" spans="1:18" x14ac:dyDescent="0.25">
      <c r="A33" s="19">
        <v>1998</v>
      </c>
      <c r="B33" s="70">
        <v>0.94518316643427558</v>
      </c>
      <c r="C33" s="21">
        <f t="shared" si="7"/>
        <v>40.119760479041908</v>
      </c>
      <c r="D33" s="20">
        <f t="shared" si="0"/>
        <v>0.56597794397262013</v>
      </c>
      <c r="E33" s="21">
        <v>6</v>
      </c>
      <c r="F33" s="21">
        <f t="shared" si="1"/>
        <v>0.53201926733426297</v>
      </c>
      <c r="G33" s="21">
        <v>0</v>
      </c>
      <c r="H33" s="21">
        <f t="shared" si="8"/>
        <v>0.53201926733426297</v>
      </c>
      <c r="I33" s="21">
        <v>35</v>
      </c>
      <c r="J33" s="22">
        <f t="shared" si="2"/>
        <v>63.41317365269461</v>
      </c>
      <c r="K33" s="20">
        <f t="shared" si="9"/>
        <v>0.3458125237672709</v>
      </c>
      <c r="L33" s="20">
        <f t="shared" si="3"/>
        <v>1.5158905151442012E-2</v>
      </c>
      <c r="M33" s="20">
        <f t="shared" si="4"/>
        <v>0.42974738159080528</v>
      </c>
      <c r="N33" s="21">
        <v>83</v>
      </c>
      <c r="O33" s="21">
        <v>173</v>
      </c>
      <c r="P33" s="20">
        <f t="shared" si="5"/>
        <v>0.20617937960714935</v>
      </c>
      <c r="Q33" s="23">
        <f t="shared" si="6"/>
        <v>2.4840889109295104E-3</v>
      </c>
      <c r="R33" s="24"/>
    </row>
    <row r="34" spans="1:18" x14ac:dyDescent="0.25">
      <c r="A34" s="19">
        <v>1999</v>
      </c>
      <c r="B34" s="70">
        <v>0.93802703234930784</v>
      </c>
      <c r="C34" s="21">
        <f t="shared" si="7"/>
        <v>40.119760479041908</v>
      </c>
      <c r="D34" s="20">
        <f t="shared" si="0"/>
        <v>0.56169283374210055</v>
      </c>
      <c r="E34" s="21">
        <v>6</v>
      </c>
      <c r="F34" s="21">
        <f t="shared" si="1"/>
        <v>0.52799126371757454</v>
      </c>
      <c r="G34" s="21">
        <v>0</v>
      </c>
      <c r="H34" s="21">
        <f t="shared" si="8"/>
        <v>0.52799126371757454</v>
      </c>
      <c r="I34" s="21">
        <v>35</v>
      </c>
      <c r="J34" s="22">
        <f t="shared" si="2"/>
        <v>63.413173652694603</v>
      </c>
      <c r="K34" s="20">
        <f t="shared" si="9"/>
        <v>0.34319432141642348</v>
      </c>
      <c r="L34" s="20">
        <f t="shared" si="3"/>
        <v>1.5044134637432262E-2</v>
      </c>
      <c r="M34" s="20">
        <f t="shared" si="4"/>
        <v>0.42649369490388589</v>
      </c>
      <c r="N34" s="21">
        <v>83</v>
      </c>
      <c r="O34" s="21">
        <v>173</v>
      </c>
      <c r="P34" s="20">
        <f t="shared" si="5"/>
        <v>0.20461836229492791</v>
      </c>
      <c r="Q34" s="23">
        <f t="shared" si="6"/>
        <v>2.4652814734328664E-3</v>
      </c>
      <c r="R34" s="24"/>
    </row>
    <row r="35" spans="1:18" x14ac:dyDescent="0.25">
      <c r="A35" s="19">
        <v>2000</v>
      </c>
      <c r="B35" s="70">
        <v>0.77720629636843319</v>
      </c>
      <c r="C35" s="21">
        <f t="shared" si="7"/>
        <v>40.119760479041908</v>
      </c>
      <c r="D35" s="20">
        <f t="shared" si="0"/>
        <v>0.46539299183738519</v>
      </c>
      <c r="E35" s="21">
        <v>6</v>
      </c>
      <c r="F35" s="21">
        <f t="shared" si="1"/>
        <v>0.43746941232714209</v>
      </c>
      <c r="G35" s="21">
        <v>0</v>
      </c>
      <c r="H35" s="21">
        <f t="shared" si="8"/>
        <v>0.43746941232714209</v>
      </c>
      <c r="I35" s="21">
        <v>35</v>
      </c>
      <c r="J35" s="22">
        <f t="shared" si="2"/>
        <v>63.41317365269461</v>
      </c>
      <c r="K35" s="20">
        <f t="shared" si="9"/>
        <v>0.28435511801264235</v>
      </c>
      <c r="L35" s="20">
        <f t="shared" si="3"/>
        <v>1.2464881885485692E-2</v>
      </c>
      <c r="M35" s="20">
        <f t="shared" si="4"/>
        <v>0.35337316901257665</v>
      </c>
      <c r="N35" s="21">
        <v>83</v>
      </c>
      <c r="O35" s="21">
        <v>173</v>
      </c>
      <c r="P35" s="20">
        <f t="shared" si="5"/>
        <v>0.16953741634707434</v>
      </c>
      <c r="Q35" s="23">
        <f t="shared" si="6"/>
        <v>2.0426194740611366E-3</v>
      </c>
      <c r="R35" s="24"/>
    </row>
    <row r="36" spans="1:18" x14ac:dyDescent="0.25">
      <c r="A36" s="25">
        <v>2001</v>
      </c>
      <c r="B36" s="76">
        <v>0.91631694965801291</v>
      </c>
      <c r="C36" s="27">
        <f t="shared" si="7"/>
        <v>40.119760479041908</v>
      </c>
      <c r="D36" s="26">
        <f t="shared" si="0"/>
        <v>0.54869278422635515</v>
      </c>
      <c r="E36" s="27">
        <v>6</v>
      </c>
      <c r="F36" s="27">
        <f t="shared" si="1"/>
        <v>0.51577121717277385</v>
      </c>
      <c r="G36" s="27">
        <v>0</v>
      </c>
      <c r="H36" s="27">
        <f t="shared" si="8"/>
        <v>0.51577121717277385</v>
      </c>
      <c r="I36" s="27">
        <v>35</v>
      </c>
      <c r="J36" s="28">
        <f t="shared" si="2"/>
        <v>63.413173652694603</v>
      </c>
      <c r="K36" s="26">
        <f t="shared" si="9"/>
        <v>0.33525129116230301</v>
      </c>
      <c r="L36" s="26">
        <f t="shared" si="3"/>
        <v>1.4695947009854379E-2</v>
      </c>
      <c r="M36" s="26">
        <f t="shared" si="4"/>
        <v>0.41662274975586672</v>
      </c>
      <c r="N36" s="27">
        <v>83</v>
      </c>
      <c r="O36" s="27">
        <v>173</v>
      </c>
      <c r="P36" s="26">
        <f t="shared" si="5"/>
        <v>0.19988259092333488</v>
      </c>
      <c r="Q36" s="29">
        <f t="shared" si="6"/>
        <v>2.4082239870281312E-3</v>
      </c>
      <c r="R36" s="24"/>
    </row>
    <row r="37" spans="1:18" x14ac:dyDescent="0.25">
      <c r="A37" s="25">
        <v>2002</v>
      </c>
      <c r="B37" s="76">
        <v>0.69436870715574073</v>
      </c>
      <c r="C37" s="27">
        <f t="shared" si="7"/>
        <v>40.119760479041908</v>
      </c>
      <c r="D37" s="26">
        <f t="shared" si="0"/>
        <v>0.41578964500343762</v>
      </c>
      <c r="E37" s="27">
        <v>6</v>
      </c>
      <c r="F37" s="27">
        <f t="shared" si="1"/>
        <v>0.39084226630323138</v>
      </c>
      <c r="G37" s="27">
        <v>0</v>
      </c>
      <c r="H37" s="27">
        <f t="shared" si="8"/>
        <v>0.39084226630323138</v>
      </c>
      <c r="I37" s="27">
        <v>35</v>
      </c>
      <c r="J37" s="28">
        <f t="shared" si="2"/>
        <v>63.413173652694603</v>
      </c>
      <c r="K37" s="26">
        <f t="shared" si="9"/>
        <v>0.25404747309710041</v>
      </c>
      <c r="L37" s="26">
        <f t="shared" si="3"/>
        <v>1.1136327587818099E-2</v>
      </c>
      <c r="M37" s="26">
        <f t="shared" si="4"/>
        <v>0.31570931895084919</v>
      </c>
      <c r="N37" s="27">
        <v>83</v>
      </c>
      <c r="O37" s="27">
        <v>173</v>
      </c>
      <c r="P37" s="26">
        <f t="shared" si="5"/>
        <v>0.15146747672208372</v>
      </c>
      <c r="Q37" s="29">
        <f t="shared" si="6"/>
        <v>1.8249093580973942E-3</v>
      </c>
      <c r="R37" s="24"/>
    </row>
    <row r="38" spans="1:18" x14ac:dyDescent="0.25">
      <c r="A38" s="25">
        <v>2003</v>
      </c>
      <c r="B38" s="76">
        <v>1.03910284819353</v>
      </c>
      <c r="C38" s="27">
        <f t="shared" si="7"/>
        <v>40.119760479041908</v>
      </c>
      <c r="D38" s="26">
        <f t="shared" si="0"/>
        <v>0.62221727436738328</v>
      </c>
      <c r="E38" s="27">
        <v>6</v>
      </c>
      <c r="F38" s="27">
        <f t="shared" si="1"/>
        <v>0.58488423790534028</v>
      </c>
      <c r="G38" s="27">
        <v>0</v>
      </c>
      <c r="H38" s="27">
        <f t="shared" si="8"/>
        <v>0.58488423790534028</v>
      </c>
      <c r="I38" s="27">
        <v>35</v>
      </c>
      <c r="J38" s="28">
        <f t="shared" si="2"/>
        <v>63.41317365269461</v>
      </c>
      <c r="K38" s="26">
        <f t="shared" si="9"/>
        <v>0.38017475463847117</v>
      </c>
      <c r="L38" s="26">
        <f t="shared" si="3"/>
        <v>1.6665194723878188E-2</v>
      </c>
      <c r="M38" s="26">
        <f t="shared" ref="M38:M43" si="10">+L38*28.3495</f>
        <v>0.47244993782458466</v>
      </c>
      <c r="N38" s="27">
        <v>83</v>
      </c>
      <c r="O38" s="27">
        <v>173</v>
      </c>
      <c r="P38" s="26">
        <f t="shared" si="5"/>
        <v>0.22666673317595679</v>
      </c>
      <c r="Q38" s="29">
        <f t="shared" si="6"/>
        <v>2.7309244960958649E-3</v>
      </c>
      <c r="R38" s="24"/>
    </row>
    <row r="39" spans="1:18" x14ac:dyDescent="0.25">
      <c r="A39" s="25">
        <v>2004</v>
      </c>
      <c r="B39" s="76">
        <v>0.6970720364804871</v>
      </c>
      <c r="C39" s="27">
        <f t="shared" si="7"/>
        <v>40.119760479041908</v>
      </c>
      <c r="D39" s="26">
        <f t="shared" si="0"/>
        <v>0.41740840507813604</v>
      </c>
      <c r="E39" s="27">
        <v>6</v>
      </c>
      <c r="F39" s="27">
        <f t="shared" si="1"/>
        <v>0.39236390077344785</v>
      </c>
      <c r="G39" s="27">
        <v>0</v>
      </c>
      <c r="H39" s="27">
        <f t="shared" si="8"/>
        <v>0.39236390077344785</v>
      </c>
      <c r="I39" s="27">
        <v>35</v>
      </c>
      <c r="J39" s="28">
        <f t="shared" si="2"/>
        <v>63.41317365269461</v>
      </c>
      <c r="K39" s="26">
        <f t="shared" si="9"/>
        <v>0.25503653550274108</v>
      </c>
      <c r="L39" s="26">
        <f t="shared" si="3"/>
        <v>1.1179683748065362E-2</v>
      </c>
      <c r="M39" s="26">
        <f t="shared" si="10"/>
        <v>0.31693844441577901</v>
      </c>
      <c r="N39" s="27">
        <v>83</v>
      </c>
      <c r="O39" s="27">
        <v>173</v>
      </c>
      <c r="P39" s="26">
        <f t="shared" si="5"/>
        <v>0.15205717275439107</v>
      </c>
      <c r="Q39" s="29">
        <f t="shared" si="6"/>
        <v>1.8320141295709769E-3</v>
      </c>
      <c r="R39" s="24"/>
    </row>
    <row r="40" spans="1:18" x14ac:dyDescent="0.25">
      <c r="A40" s="25">
        <v>2005</v>
      </c>
      <c r="B40" s="76">
        <v>0.85486891800528608</v>
      </c>
      <c r="C40" s="27">
        <f t="shared" si="7"/>
        <v>40.119760479041908</v>
      </c>
      <c r="D40" s="26">
        <f t="shared" si="0"/>
        <v>0.51189755569178819</v>
      </c>
      <c r="E40" s="27">
        <v>6</v>
      </c>
      <c r="F40" s="27">
        <f t="shared" si="1"/>
        <v>0.48118370235028091</v>
      </c>
      <c r="G40" s="27">
        <v>0</v>
      </c>
      <c r="H40" s="27">
        <f t="shared" si="8"/>
        <v>0.48118370235028091</v>
      </c>
      <c r="I40" s="27">
        <v>35</v>
      </c>
      <c r="J40" s="28">
        <f t="shared" si="2"/>
        <v>63.413173652694596</v>
      </c>
      <c r="K40" s="26">
        <f t="shared" si="9"/>
        <v>0.31276940652768259</v>
      </c>
      <c r="L40" s="26">
        <f t="shared" si="3"/>
        <v>1.3710439738199786E-2</v>
      </c>
      <c r="M40" s="26">
        <f t="shared" si="10"/>
        <v>0.38868411135809483</v>
      </c>
      <c r="N40" s="27">
        <v>83</v>
      </c>
      <c r="O40" s="27">
        <v>173</v>
      </c>
      <c r="P40" s="26">
        <f t="shared" si="5"/>
        <v>0.18647850429318999</v>
      </c>
      <c r="Q40" s="29">
        <f t="shared" si="6"/>
        <v>2.2467289673878312E-3</v>
      </c>
      <c r="R40" s="24"/>
    </row>
    <row r="41" spans="1:18" x14ac:dyDescent="0.25">
      <c r="A41" s="19">
        <v>2006</v>
      </c>
      <c r="B41" s="70">
        <v>0.85553228042565477</v>
      </c>
      <c r="C41" s="21">
        <f t="shared" si="7"/>
        <v>40.119760479041908</v>
      </c>
      <c r="D41" s="20">
        <f t="shared" si="0"/>
        <v>0.51229477869799689</v>
      </c>
      <c r="E41" s="21">
        <v>6</v>
      </c>
      <c r="F41" s="21">
        <f t="shared" si="1"/>
        <v>0.48155709197611707</v>
      </c>
      <c r="G41" s="21">
        <v>0</v>
      </c>
      <c r="H41" s="21">
        <f t="shared" si="8"/>
        <v>0.48155709197611707</v>
      </c>
      <c r="I41" s="21">
        <v>35</v>
      </c>
      <c r="J41" s="22">
        <f t="shared" si="2"/>
        <v>63.413173652694603</v>
      </c>
      <c r="K41" s="20">
        <f t="shared" si="9"/>
        <v>0.31301210978447613</v>
      </c>
      <c r="L41" s="20">
        <f t="shared" si="3"/>
        <v>1.3721078785072926E-2</v>
      </c>
      <c r="M41" s="20">
        <f t="shared" si="10"/>
        <v>0.3889857230174249</v>
      </c>
      <c r="N41" s="21">
        <v>83</v>
      </c>
      <c r="O41" s="21">
        <v>173</v>
      </c>
      <c r="P41" s="20">
        <f t="shared" si="5"/>
        <v>0.18662320815286862</v>
      </c>
      <c r="Q41" s="23">
        <f t="shared" si="6"/>
        <v>2.2484723873839592E-3</v>
      </c>
      <c r="R41" s="24"/>
    </row>
    <row r="42" spans="1:18" x14ac:dyDescent="0.25">
      <c r="A42" s="19">
        <v>2007</v>
      </c>
      <c r="B42" s="70">
        <v>0.89492037945984626</v>
      </c>
      <c r="C42" s="21">
        <f t="shared" si="7"/>
        <v>40.119760479041908</v>
      </c>
      <c r="D42" s="20">
        <f t="shared" si="0"/>
        <v>0.53588046674242296</v>
      </c>
      <c r="E42" s="21">
        <v>6</v>
      </c>
      <c r="F42" s="21">
        <f t="shared" si="1"/>
        <v>0.50372763873787763</v>
      </c>
      <c r="G42" s="21">
        <v>0</v>
      </c>
      <c r="H42" s="21">
        <f t="shared" si="8"/>
        <v>0.50372763873787763</v>
      </c>
      <c r="I42" s="21">
        <v>35</v>
      </c>
      <c r="J42" s="22">
        <f t="shared" si="2"/>
        <v>63.413173652694603</v>
      </c>
      <c r="K42" s="20">
        <f t="shared" si="9"/>
        <v>0.32742296517962044</v>
      </c>
      <c r="L42" s="20">
        <f t="shared" si="3"/>
        <v>1.4352787514723088E-2</v>
      </c>
      <c r="M42" s="20">
        <f t="shared" si="10"/>
        <v>0.40689434964864218</v>
      </c>
      <c r="N42" s="21">
        <v>83</v>
      </c>
      <c r="O42" s="21">
        <v>173</v>
      </c>
      <c r="P42" s="20">
        <f t="shared" si="5"/>
        <v>0.1952152082129324</v>
      </c>
      <c r="Q42" s="23">
        <f t="shared" si="6"/>
        <v>2.3519904603967758E-3</v>
      </c>
      <c r="R42" s="24"/>
    </row>
    <row r="43" spans="1:18" x14ac:dyDescent="0.25">
      <c r="A43" s="19">
        <v>2008</v>
      </c>
      <c r="B43" s="70">
        <v>0.71364533415978726</v>
      </c>
      <c r="C43" s="21">
        <f t="shared" si="7"/>
        <v>40.119760479041908</v>
      </c>
      <c r="D43" s="20">
        <f t="shared" si="0"/>
        <v>0.42733253542502236</v>
      </c>
      <c r="E43" s="21">
        <v>6</v>
      </c>
      <c r="F43" s="21">
        <f t="shared" si="1"/>
        <v>0.40169258329952101</v>
      </c>
      <c r="G43" s="21">
        <v>0</v>
      </c>
      <c r="H43" s="21">
        <f t="shared" si="8"/>
        <v>0.40169258329952101</v>
      </c>
      <c r="I43" s="21">
        <v>35</v>
      </c>
      <c r="J43" s="22">
        <f t="shared" si="2"/>
        <v>63.41317365269461</v>
      </c>
      <c r="K43" s="20">
        <f t="shared" si="9"/>
        <v>0.26110017914468864</v>
      </c>
      <c r="L43" s="20">
        <f t="shared" si="3"/>
        <v>1.1445487304972652E-2</v>
      </c>
      <c r="M43" s="20">
        <f t="shared" si="10"/>
        <v>0.32447384235232218</v>
      </c>
      <c r="N43" s="21">
        <v>83</v>
      </c>
      <c r="O43" s="21">
        <v>173</v>
      </c>
      <c r="P43" s="20">
        <f t="shared" si="5"/>
        <v>0.15567242147539156</v>
      </c>
      <c r="Q43" s="23">
        <f t="shared" si="6"/>
        <v>1.8755713430770068E-3</v>
      </c>
      <c r="R43" s="24"/>
    </row>
    <row r="44" spans="1:18" x14ac:dyDescent="0.25">
      <c r="A44" s="19">
        <v>2009</v>
      </c>
      <c r="B44" s="70">
        <v>0.75595023105138304</v>
      </c>
      <c r="C44" s="21">
        <f t="shared" si="7"/>
        <v>40.119760479041908</v>
      </c>
      <c r="D44" s="20">
        <f t="shared" si="0"/>
        <v>0.45266480901280426</v>
      </c>
      <c r="E44" s="21">
        <v>6</v>
      </c>
      <c r="F44" s="21">
        <f t="shared" si="1"/>
        <v>0.42550492047203603</v>
      </c>
      <c r="G44" s="21">
        <v>0</v>
      </c>
      <c r="H44" s="21">
        <f t="shared" si="8"/>
        <v>0.42550492047203603</v>
      </c>
      <c r="I44" s="21">
        <v>35</v>
      </c>
      <c r="J44" s="22">
        <f t="shared" si="2"/>
        <v>63.41317365269461</v>
      </c>
      <c r="K44" s="20">
        <f t="shared" si="9"/>
        <v>0.2765781983068234</v>
      </c>
      <c r="L44" s="20">
        <f t="shared" si="3"/>
        <v>1.2123975816189519E-2</v>
      </c>
      <c r="M44" s="20">
        <f t="shared" ref="M44:M49" si="11">+L44*28.3495</f>
        <v>0.34370865240106474</v>
      </c>
      <c r="N44" s="21">
        <v>83</v>
      </c>
      <c r="O44" s="21">
        <v>173</v>
      </c>
      <c r="P44" s="20">
        <f t="shared" si="5"/>
        <v>0.16490068294386342</v>
      </c>
      <c r="Q44" s="23">
        <f t="shared" si="6"/>
        <v>1.9867552161911255E-3</v>
      </c>
      <c r="R44" s="24"/>
    </row>
    <row r="45" spans="1:18" x14ac:dyDescent="0.25">
      <c r="A45" s="19">
        <v>2010</v>
      </c>
      <c r="B45" s="70">
        <v>0.57231796992741146</v>
      </c>
      <c r="C45" s="21">
        <f t="shared" si="7"/>
        <v>40.119760479041908</v>
      </c>
      <c r="D45" s="20">
        <f t="shared" si="0"/>
        <v>0.34270537121401889</v>
      </c>
      <c r="E45" s="21">
        <v>6</v>
      </c>
      <c r="F45" s="21">
        <f t="shared" si="1"/>
        <v>0.32214304894117773</v>
      </c>
      <c r="G45" s="21">
        <v>0</v>
      </c>
      <c r="H45" s="21">
        <f t="shared" si="8"/>
        <v>0.32214304894117773</v>
      </c>
      <c r="I45" s="21">
        <v>35</v>
      </c>
      <c r="J45" s="22">
        <f t="shared" si="2"/>
        <v>63.41317365269461</v>
      </c>
      <c r="K45" s="20">
        <f t="shared" si="9"/>
        <v>0.20939298181176552</v>
      </c>
      <c r="L45" s="20">
        <f t="shared" si="3"/>
        <v>9.1788704355842427E-3</v>
      </c>
      <c r="M45" s="20">
        <f t="shared" si="11"/>
        <v>0.26021638741359548</v>
      </c>
      <c r="N45" s="21">
        <v>83</v>
      </c>
      <c r="O45" s="21">
        <v>173</v>
      </c>
      <c r="P45" s="20">
        <f t="shared" si="5"/>
        <v>0.12484370031981749</v>
      </c>
      <c r="Q45" s="23">
        <f t="shared" si="6"/>
        <v>1.5041409677086445E-3</v>
      </c>
      <c r="R45" s="24"/>
    </row>
    <row r="46" spans="1:18" x14ac:dyDescent="0.25">
      <c r="A46" s="31">
        <v>2011</v>
      </c>
      <c r="B46" s="80">
        <v>0.69318824521975897</v>
      </c>
      <c r="C46" s="32">
        <f t="shared" si="7"/>
        <v>40.119760479041908</v>
      </c>
      <c r="D46" s="33">
        <f t="shared" si="0"/>
        <v>0.41508278156871797</v>
      </c>
      <c r="E46" s="32">
        <v>6</v>
      </c>
      <c r="F46" s="32">
        <f t="shared" si="1"/>
        <v>0.39017781467459489</v>
      </c>
      <c r="G46" s="32">
        <v>0</v>
      </c>
      <c r="H46" s="27">
        <f t="shared" si="8"/>
        <v>0.39017781467459489</v>
      </c>
      <c r="I46" s="32">
        <v>35</v>
      </c>
      <c r="J46" s="34">
        <f t="shared" si="2"/>
        <v>63.41317365269461</v>
      </c>
      <c r="K46" s="26">
        <f t="shared" si="9"/>
        <v>0.25361557953848668</v>
      </c>
      <c r="L46" s="33">
        <f t="shared" si="3"/>
        <v>1.1117395267440513E-2</v>
      </c>
      <c r="M46" s="33">
        <f t="shared" si="11"/>
        <v>0.31517259713430479</v>
      </c>
      <c r="N46" s="32">
        <v>83</v>
      </c>
      <c r="O46" s="32">
        <v>173</v>
      </c>
      <c r="P46" s="33">
        <f t="shared" si="5"/>
        <v>0.15120997434767225</v>
      </c>
      <c r="Q46" s="35">
        <f t="shared" si="6"/>
        <v>1.8218069198514728E-3</v>
      </c>
      <c r="R46" s="24"/>
    </row>
    <row r="47" spans="1:18" x14ac:dyDescent="0.25">
      <c r="A47" s="25">
        <v>2012</v>
      </c>
      <c r="B47" s="76">
        <v>0.30647823923309098</v>
      </c>
      <c r="C47" s="27">
        <f t="shared" si="7"/>
        <v>40.119760479041908</v>
      </c>
      <c r="D47" s="26">
        <f t="shared" ref="D47:D56" si="12">+B47-B47*(C47/100)</f>
        <v>0.18351990373238983</v>
      </c>
      <c r="E47" s="27">
        <v>6</v>
      </c>
      <c r="F47" s="27">
        <f t="shared" ref="F47:F56" si="13">+(D47-D47*(E47)/100)</f>
        <v>0.17250870950844643</v>
      </c>
      <c r="G47" s="27">
        <v>0</v>
      </c>
      <c r="H47" s="27">
        <f t="shared" si="8"/>
        <v>0.17250870950844643</v>
      </c>
      <c r="I47" s="27">
        <v>35</v>
      </c>
      <c r="J47" s="28">
        <f t="shared" ref="J47:J56" si="14">100-(K47/B47*100)</f>
        <v>63.413173652694603</v>
      </c>
      <c r="K47" s="26">
        <f t="shared" si="9"/>
        <v>0.11213066118049018</v>
      </c>
      <c r="L47" s="26">
        <f t="shared" ref="L47:L56" si="15">+(K47/365)*16</f>
        <v>4.9153166544872407E-3</v>
      </c>
      <c r="M47" s="26">
        <f t="shared" si="11"/>
        <v>0.13934676949638602</v>
      </c>
      <c r="N47" s="27">
        <v>83</v>
      </c>
      <c r="O47" s="27">
        <v>173</v>
      </c>
      <c r="P47" s="26">
        <f t="shared" ref="P47:P56" si="16">+Q47*N47</f>
        <v>6.685423045202335E-2</v>
      </c>
      <c r="Q47" s="29">
        <f t="shared" ref="Q47:Q56" si="17">+M47/O47</f>
        <v>8.0547265604847412E-4</v>
      </c>
      <c r="R47" s="24"/>
    </row>
    <row r="48" spans="1:18" x14ac:dyDescent="0.25">
      <c r="A48" s="25">
        <v>2013</v>
      </c>
      <c r="B48" s="76">
        <v>0.82340335027864497</v>
      </c>
      <c r="C48" s="27">
        <f t="shared" si="7"/>
        <v>40.119760479041908</v>
      </c>
      <c r="D48" s="26">
        <f t="shared" si="12"/>
        <v>0.49305589837044617</v>
      </c>
      <c r="E48" s="27">
        <v>6</v>
      </c>
      <c r="F48" s="27">
        <f t="shared" si="13"/>
        <v>0.46347254446821939</v>
      </c>
      <c r="G48" s="27">
        <v>0</v>
      </c>
      <c r="H48" s="27">
        <f t="shared" si="8"/>
        <v>0.46347254446821939</v>
      </c>
      <c r="I48" s="27">
        <v>35</v>
      </c>
      <c r="J48" s="28">
        <f t="shared" si="14"/>
        <v>63.413173652694603</v>
      </c>
      <c r="K48" s="26">
        <f t="shared" si="9"/>
        <v>0.3012571539043426</v>
      </c>
      <c r="L48" s="26">
        <f t="shared" si="15"/>
        <v>1.3205793047861594E-2</v>
      </c>
      <c r="M48" s="26">
        <f t="shared" si="11"/>
        <v>0.37437763001035224</v>
      </c>
      <c r="N48" s="27">
        <v>83</v>
      </c>
      <c r="O48" s="27">
        <v>173</v>
      </c>
      <c r="P48" s="26">
        <f t="shared" si="16"/>
        <v>0.17961470110323258</v>
      </c>
      <c r="Q48" s="29">
        <f t="shared" si="17"/>
        <v>2.1640325434124407E-3</v>
      </c>
      <c r="R48" s="24"/>
    </row>
    <row r="49" spans="1:18" x14ac:dyDescent="0.25">
      <c r="A49" s="25">
        <v>2014</v>
      </c>
      <c r="B49" s="76">
        <v>0.75868880723026544</v>
      </c>
      <c r="C49" s="27">
        <f t="shared" si="7"/>
        <v>40.119760479041908</v>
      </c>
      <c r="D49" s="26">
        <f t="shared" si="12"/>
        <v>0.45430467498818294</v>
      </c>
      <c r="E49" s="27">
        <v>6</v>
      </c>
      <c r="F49" s="27">
        <f t="shared" si="13"/>
        <v>0.42704639448889198</v>
      </c>
      <c r="G49" s="27">
        <v>0</v>
      </c>
      <c r="H49" s="27">
        <f t="shared" si="8"/>
        <v>0.42704639448889198</v>
      </c>
      <c r="I49" s="27">
        <v>35</v>
      </c>
      <c r="J49" s="28">
        <f t="shared" si="14"/>
        <v>63.41317365269461</v>
      </c>
      <c r="K49" s="26">
        <f t="shared" si="9"/>
        <v>0.27758015641777978</v>
      </c>
      <c r="L49" s="26">
        <f t="shared" si="15"/>
        <v>1.2167897267628703E-2</v>
      </c>
      <c r="M49" s="26">
        <f t="shared" si="11"/>
        <v>0.34495380358863992</v>
      </c>
      <c r="N49" s="27">
        <v>83</v>
      </c>
      <c r="O49" s="27">
        <v>173</v>
      </c>
      <c r="P49" s="26">
        <f t="shared" si="16"/>
        <v>0.16549806761767116</v>
      </c>
      <c r="Q49" s="29">
        <f t="shared" si="17"/>
        <v>1.9939526218996527E-3</v>
      </c>
      <c r="R49" s="24"/>
    </row>
    <row r="50" spans="1:18" x14ac:dyDescent="0.25">
      <c r="A50" s="31">
        <v>2015</v>
      </c>
      <c r="B50" s="80">
        <v>0.67817871175356259</v>
      </c>
      <c r="C50" s="32">
        <f t="shared" si="7"/>
        <v>40.119760479041908</v>
      </c>
      <c r="D50" s="33">
        <f t="shared" si="12"/>
        <v>0.40609503697818122</v>
      </c>
      <c r="E50" s="32">
        <v>6</v>
      </c>
      <c r="F50" s="32">
        <f t="shared" si="13"/>
        <v>0.38172933475949034</v>
      </c>
      <c r="G50" s="32">
        <v>0</v>
      </c>
      <c r="H50" s="32">
        <f t="shared" si="8"/>
        <v>0.38172933475949034</v>
      </c>
      <c r="I50" s="32">
        <v>35</v>
      </c>
      <c r="J50" s="34">
        <f t="shared" si="14"/>
        <v>63.41317365269461</v>
      </c>
      <c r="K50" s="33">
        <f t="shared" si="9"/>
        <v>0.24812406759366873</v>
      </c>
      <c r="L50" s="33">
        <f t="shared" si="15"/>
        <v>1.087667145616082E-2</v>
      </c>
      <c r="M50" s="33">
        <f>+L50*28.3495</f>
        <v>0.30834819744643116</v>
      </c>
      <c r="N50" s="32">
        <v>83</v>
      </c>
      <c r="O50" s="32">
        <v>173</v>
      </c>
      <c r="P50" s="33">
        <f t="shared" si="16"/>
        <v>0.14793584039337448</v>
      </c>
      <c r="Q50" s="35">
        <f t="shared" si="17"/>
        <v>1.7823595228117408E-3</v>
      </c>
      <c r="R50" s="24"/>
    </row>
    <row r="51" spans="1:18" x14ac:dyDescent="0.25">
      <c r="A51" s="36">
        <v>2016</v>
      </c>
      <c r="B51" s="83">
        <v>0.4401177281872039</v>
      </c>
      <c r="C51" s="38">
        <f t="shared" si="7"/>
        <v>40.119760479041908</v>
      </c>
      <c r="D51" s="37">
        <f t="shared" si="12"/>
        <v>0.26354354981269701</v>
      </c>
      <c r="E51" s="38">
        <v>6</v>
      </c>
      <c r="F51" s="38">
        <f t="shared" si="13"/>
        <v>0.24773093682393518</v>
      </c>
      <c r="G51" s="38">
        <v>0</v>
      </c>
      <c r="H51" s="38">
        <f t="shared" si="8"/>
        <v>0.24773093682393518</v>
      </c>
      <c r="I51" s="38">
        <v>35</v>
      </c>
      <c r="J51" s="39">
        <f t="shared" si="14"/>
        <v>63.413173652694596</v>
      </c>
      <c r="K51" s="37">
        <f t="shared" si="9"/>
        <v>0.16102510893555788</v>
      </c>
      <c r="L51" s="37">
        <f t="shared" si="15"/>
        <v>7.0586349122436333E-3</v>
      </c>
      <c r="M51" s="37">
        <f>+L51*28.3495</f>
        <v>0.20010877044465086</v>
      </c>
      <c r="N51" s="38">
        <v>83</v>
      </c>
      <c r="O51" s="38">
        <v>173</v>
      </c>
      <c r="P51" s="37">
        <f t="shared" si="16"/>
        <v>9.6005941889630186E-2</v>
      </c>
      <c r="Q51" s="40">
        <f t="shared" si="17"/>
        <v>1.1566980950557853E-3</v>
      </c>
      <c r="R51" s="24"/>
    </row>
    <row r="52" spans="1:18" x14ac:dyDescent="0.25">
      <c r="A52" s="41">
        <v>2017</v>
      </c>
      <c r="B52" s="86">
        <v>0.39398328499628377</v>
      </c>
      <c r="C52" s="43">
        <f t="shared" si="7"/>
        <v>40.119760479041908</v>
      </c>
      <c r="D52" s="42">
        <f t="shared" si="12"/>
        <v>0.23591813472831366</v>
      </c>
      <c r="E52" s="43">
        <v>6</v>
      </c>
      <c r="F52" s="43">
        <f t="shared" si="13"/>
        <v>0.22176304664461485</v>
      </c>
      <c r="G52" s="43">
        <v>0</v>
      </c>
      <c r="H52" s="43">
        <f>F52-(F52*G52/100)</f>
        <v>0.22176304664461485</v>
      </c>
      <c r="I52" s="43">
        <v>35</v>
      </c>
      <c r="J52" s="45">
        <f t="shared" si="14"/>
        <v>63.413173652694596</v>
      </c>
      <c r="K52" s="42">
        <f>+H52-H52*I52/100</f>
        <v>0.14414598031899967</v>
      </c>
      <c r="L52" s="42">
        <f t="shared" si="15"/>
        <v>6.318727904394506E-3</v>
      </c>
      <c r="M52" s="42">
        <f>+L52*28.3495</f>
        <v>0.17913277672563205</v>
      </c>
      <c r="N52" s="43">
        <v>83</v>
      </c>
      <c r="O52" s="43">
        <v>173</v>
      </c>
      <c r="P52" s="42">
        <f t="shared" si="16"/>
        <v>8.5942314845245435E-2</v>
      </c>
      <c r="Q52" s="47">
        <f t="shared" si="17"/>
        <v>1.0354495764487402E-3</v>
      </c>
      <c r="R52" s="24"/>
    </row>
    <row r="53" spans="1:18" x14ac:dyDescent="0.25">
      <c r="A53" s="41">
        <v>2018</v>
      </c>
      <c r="B53" s="86">
        <v>0.54576734008125527</v>
      </c>
      <c r="C53" s="43">
        <f t="shared" si="7"/>
        <v>40.119760479041908</v>
      </c>
      <c r="D53" s="42">
        <f t="shared" si="12"/>
        <v>0.32680679046781758</v>
      </c>
      <c r="E53" s="43">
        <v>6</v>
      </c>
      <c r="F53" s="43">
        <f t="shared" si="13"/>
        <v>0.3071983830397485</v>
      </c>
      <c r="G53" s="43">
        <v>0</v>
      </c>
      <c r="H53" s="43">
        <f>F53-(F53*G53/100)</f>
        <v>0.3071983830397485</v>
      </c>
      <c r="I53" s="43">
        <v>35</v>
      </c>
      <c r="J53" s="45">
        <f t="shared" si="14"/>
        <v>63.413173652694603</v>
      </c>
      <c r="K53" s="42">
        <f>+H53-H53*I53/100</f>
        <v>0.19967894897583655</v>
      </c>
      <c r="L53" s="42">
        <f t="shared" si="15"/>
        <v>8.7530498181188614E-3</v>
      </c>
      <c r="M53" s="42">
        <f>+L53*28.3495</f>
        <v>0.24814458581876064</v>
      </c>
      <c r="N53" s="43">
        <v>83</v>
      </c>
      <c r="O53" s="43">
        <v>173</v>
      </c>
      <c r="P53" s="42">
        <f t="shared" si="16"/>
        <v>0.11905202672229558</v>
      </c>
      <c r="Q53" s="47">
        <f t="shared" si="17"/>
        <v>1.4343617677385009E-3</v>
      </c>
      <c r="R53" s="24"/>
    </row>
    <row r="54" spans="1:18" ht="13.2" customHeight="1" x14ac:dyDescent="0.25">
      <c r="A54" s="41">
        <v>2019</v>
      </c>
      <c r="B54" s="86">
        <v>0.58308866147352412</v>
      </c>
      <c r="C54" s="43">
        <f t="shared" si="7"/>
        <v>40.119760479041908</v>
      </c>
      <c r="D54" s="42">
        <f t="shared" si="12"/>
        <v>0.34915488710989473</v>
      </c>
      <c r="E54" s="43">
        <v>6</v>
      </c>
      <c r="F54" s="43">
        <f t="shared" si="13"/>
        <v>0.32820559388330106</v>
      </c>
      <c r="G54" s="43">
        <v>0</v>
      </c>
      <c r="H54" s="43">
        <f>F54-(F54*G54/100)</f>
        <v>0.32820559388330106</v>
      </c>
      <c r="I54" s="43">
        <v>35</v>
      </c>
      <c r="J54" s="45">
        <f t="shared" si="14"/>
        <v>63.413173652694603</v>
      </c>
      <c r="K54" s="42">
        <f>+H54-H54*I54/100</f>
        <v>0.21333363602414568</v>
      </c>
      <c r="L54" s="42">
        <f t="shared" si="15"/>
        <v>9.3516114421543315E-3</v>
      </c>
      <c r="M54" s="42">
        <f>+L54*28.3495</f>
        <v>0.26511350857935423</v>
      </c>
      <c r="N54" s="43">
        <v>83</v>
      </c>
      <c r="O54" s="43">
        <v>173</v>
      </c>
      <c r="P54" s="42">
        <f t="shared" si="16"/>
        <v>0.12719318619703124</v>
      </c>
      <c r="Q54" s="47">
        <f t="shared" si="17"/>
        <v>1.5324480264702557E-3</v>
      </c>
    </row>
    <row r="55" spans="1:18" ht="13.2" customHeight="1" x14ac:dyDescent="0.25">
      <c r="A55" s="41">
        <v>2020</v>
      </c>
      <c r="B55" s="86">
        <v>0.54546638709454232</v>
      </c>
      <c r="C55" s="43">
        <f t="shared" si="7"/>
        <v>40.119760479041908</v>
      </c>
      <c r="D55" s="42">
        <f t="shared" si="12"/>
        <v>0.32662657909852832</v>
      </c>
      <c r="E55" s="43">
        <v>6</v>
      </c>
      <c r="F55" s="43">
        <f t="shared" si="13"/>
        <v>0.30702898435261661</v>
      </c>
      <c r="G55" s="43">
        <v>0</v>
      </c>
      <c r="H55" s="43">
        <f t="shared" ref="H55:H56" si="18">F55-(F55*G55/100)</f>
        <v>0.30702898435261661</v>
      </c>
      <c r="I55" s="43">
        <v>35</v>
      </c>
      <c r="J55" s="45">
        <f t="shared" si="14"/>
        <v>63.413173652694617</v>
      </c>
      <c r="K55" s="42">
        <f t="shared" ref="K55:K56" si="19">+H55-H55*I55/100</f>
        <v>0.19956883982920079</v>
      </c>
      <c r="L55" s="42">
        <f t="shared" si="15"/>
        <v>8.7482231158005821E-3</v>
      </c>
      <c r="M55" s="42">
        <f t="shared" ref="M55:M56" si="20">+L55*28.3495</f>
        <v>0.2480077512213886</v>
      </c>
      <c r="N55" s="43">
        <v>83</v>
      </c>
      <c r="O55" s="43">
        <v>173</v>
      </c>
      <c r="P55" s="42">
        <f t="shared" si="16"/>
        <v>0.11898637775361418</v>
      </c>
      <c r="Q55" s="47">
        <f t="shared" si="17"/>
        <v>1.4335708163086046E-3</v>
      </c>
    </row>
    <row r="56" spans="1:18" ht="13.8" customHeight="1" thickBot="1" x14ac:dyDescent="0.3">
      <c r="A56" s="132">
        <v>2021</v>
      </c>
      <c r="B56" s="162">
        <v>0.58767386527332255</v>
      </c>
      <c r="C56" s="134">
        <f t="shared" si="7"/>
        <v>40.119760479041908</v>
      </c>
      <c r="D56" s="133">
        <f t="shared" si="12"/>
        <v>0.35190051812773809</v>
      </c>
      <c r="E56" s="134">
        <v>6</v>
      </c>
      <c r="F56" s="134">
        <f t="shared" si="13"/>
        <v>0.3307864870400738</v>
      </c>
      <c r="G56" s="134">
        <v>0</v>
      </c>
      <c r="H56" s="134">
        <f t="shared" si="18"/>
        <v>0.3307864870400738</v>
      </c>
      <c r="I56" s="134">
        <v>35</v>
      </c>
      <c r="J56" s="135">
        <f t="shared" si="14"/>
        <v>63.41317365269461</v>
      </c>
      <c r="K56" s="133">
        <f t="shared" si="19"/>
        <v>0.21501121657604796</v>
      </c>
      <c r="L56" s="133">
        <f t="shared" si="15"/>
        <v>9.4251492197719652E-3</v>
      </c>
      <c r="M56" s="133">
        <f t="shared" si="20"/>
        <v>0.26719826780592532</v>
      </c>
      <c r="N56" s="134">
        <v>83</v>
      </c>
      <c r="O56" s="134">
        <v>173</v>
      </c>
      <c r="P56" s="133">
        <f t="shared" si="16"/>
        <v>0.12819338860053064</v>
      </c>
      <c r="Q56" s="136">
        <f t="shared" si="17"/>
        <v>1.5444986578377186E-3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3">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160</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3">
        <v>6.2228117745742537E-2</v>
      </c>
      <c r="C5" s="21">
        <f>(1-1/1.1)*100</f>
        <v>9.0909090909090935</v>
      </c>
      <c r="D5" s="23">
        <f t="shared" ref="D5:D46" si="0">+B5-B5*(C5/100)</f>
        <v>5.6571016132493213E-2</v>
      </c>
      <c r="E5" s="21">
        <v>6</v>
      </c>
      <c r="F5" s="23">
        <f t="shared" ref="F5:F46" si="1">+(D5-D5*(E5)/100)</f>
        <v>5.3176755164543621E-2</v>
      </c>
      <c r="G5" s="21">
        <v>0</v>
      </c>
      <c r="H5" s="23">
        <f>F5-(F5*G5/100)</f>
        <v>5.3176755164543621E-2</v>
      </c>
      <c r="I5" s="21">
        <v>35</v>
      </c>
      <c r="J5" s="22">
        <f t="shared" ref="J5:J46" si="2">100-(K5/B5*100)</f>
        <v>44.454545454545446</v>
      </c>
      <c r="K5" s="23">
        <f>+H5-H5*I5/100</f>
        <v>3.4564890856953356E-2</v>
      </c>
      <c r="L5" s="23">
        <f t="shared" ref="L5:L46" si="3">+(K5/365)*16</f>
        <v>1.5151732978390512E-3</v>
      </c>
      <c r="M5" s="23">
        <f t="shared" ref="M5:M37" si="4">+L5*28.3495</f>
        <v>4.2954405407088184E-2</v>
      </c>
      <c r="N5" s="21">
        <v>83</v>
      </c>
      <c r="O5" s="21">
        <v>173</v>
      </c>
      <c r="P5" s="20">
        <f t="shared" ref="P5:P46" si="5">+Q5*N5</f>
        <v>2.0608182940972941E-2</v>
      </c>
      <c r="Q5" s="23">
        <f t="shared" ref="Q5:Q46" si="6">+M5/O5</f>
        <v>2.4829136073461377E-4</v>
      </c>
      <c r="R5" s="24"/>
    </row>
    <row r="6" spans="1:22" x14ac:dyDescent="0.25">
      <c r="A6" s="25">
        <v>1971</v>
      </c>
      <c r="B6" s="79">
        <v>7.7867293329031459E-2</v>
      </c>
      <c r="C6" s="27">
        <f t="shared" ref="C6:C56" si="7">(1-1/1.1)*100</f>
        <v>9.0909090909090935</v>
      </c>
      <c r="D6" s="29">
        <f t="shared" si="0"/>
        <v>7.0788448480937682E-2</v>
      </c>
      <c r="E6" s="27">
        <v>6</v>
      </c>
      <c r="F6" s="29">
        <f t="shared" si="1"/>
        <v>6.6541141572081422E-2</v>
      </c>
      <c r="G6" s="27">
        <v>0</v>
      </c>
      <c r="H6" s="29">
        <f t="shared" ref="H6:H51" si="8">F6-(F6*G6/100)</f>
        <v>6.6541141572081422E-2</v>
      </c>
      <c r="I6" s="27">
        <v>35</v>
      </c>
      <c r="J6" s="28">
        <f t="shared" si="2"/>
        <v>44.45454545454546</v>
      </c>
      <c r="K6" s="29">
        <f t="shared" ref="K6:K51" si="9">+H6-H6*I6/100</f>
        <v>4.3251742021852925E-2</v>
      </c>
      <c r="L6" s="29">
        <f t="shared" si="3"/>
        <v>1.8959667735606762E-3</v>
      </c>
      <c r="M6" s="29">
        <f t="shared" si="4"/>
        <v>5.3749710047058391E-2</v>
      </c>
      <c r="N6" s="27">
        <v>83</v>
      </c>
      <c r="O6" s="27">
        <v>173</v>
      </c>
      <c r="P6" s="26">
        <f t="shared" si="5"/>
        <v>2.5787433143964433E-2</v>
      </c>
      <c r="Q6" s="29">
        <f t="shared" si="6"/>
        <v>3.1069196558993292E-4</v>
      </c>
      <c r="R6" s="24"/>
    </row>
    <row r="7" spans="1:22" x14ac:dyDescent="0.25">
      <c r="A7" s="25">
        <v>1972</v>
      </c>
      <c r="B7" s="79">
        <v>5.1882837214620572E-2</v>
      </c>
      <c r="C7" s="27">
        <f t="shared" si="7"/>
        <v>9.0909090909090935</v>
      </c>
      <c r="D7" s="29">
        <f t="shared" si="0"/>
        <v>4.7166215649655063E-2</v>
      </c>
      <c r="E7" s="27">
        <v>6</v>
      </c>
      <c r="F7" s="29">
        <f t="shared" si="1"/>
        <v>4.4336242710675759E-2</v>
      </c>
      <c r="G7" s="27">
        <v>0</v>
      </c>
      <c r="H7" s="29">
        <f t="shared" si="8"/>
        <v>4.4336242710675759E-2</v>
      </c>
      <c r="I7" s="27">
        <v>35</v>
      </c>
      <c r="J7" s="28">
        <f t="shared" si="2"/>
        <v>44.45454545454546</v>
      </c>
      <c r="K7" s="29">
        <f t="shared" si="9"/>
        <v>2.8818557761939242E-2</v>
      </c>
      <c r="L7" s="29">
        <f t="shared" si="3"/>
        <v>1.2632792443589805E-3</v>
      </c>
      <c r="M7" s="29">
        <f t="shared" si="4"/>
        <v>3.5813334937954917E-2</v>
      </c>
      <c r="N7" s="27">
        <v>83</v>
      </c>
      <c r="O7" s="27">
        <v>173</v>
      </c>
      <c r="P7" s="26">
        <f t="shared" si="5"/>
        <v>1.7182120230348312E-2</v>
      </c>
      <c r="Q7" s="29">
        <f t="shared" si="6"/>
        <v>2.0701349675118449E-4</v>
      </c>
      <c r="R7" s="24"/>
    </row>
    <row r="8" spans="1:22" x14ac:dyDescent="0.25">
      <c r="A8" s="25">
        <v>1973</v>
      </c>
      <c r="B8" s="79">
        <v>8.7207244619152552E-2</v>
      </c>
      <c r="C8" s="27">
        <f t="shared" si="7"/>
        <v>9.0909090909090935</v>
      </c>
      <c r="D8" s="29">
        <f t="shared" si="0"/>
        <v>7.9279313290138681E-2</v>
      </c>
      <c r="E8" s="27">
        <v>6</v>
      </c>
      <c r="F8" s="29">
        <f t="shared" si="1"/>
        <v>7.4522554492730361E-2</v>
      </c>
      <c r="G8" s="27">
        <v>0</v>
      </c>
      <c r="H8" s="29">
        <f t="shared" si="8"/>
        <v>7.4522554492730361E-2</v>
      </c>
      <c r="I8" s="27">
        <v>35</v>
      </c>
      <c r="J8" s="28">
        <f t="shared" si="2"/>
        <v>44.45454545454546</v>
      </c>
      <c r="K8" s="29">
        <f t="shared" si="9"/>
        <v>4.8439660420274734E-2</v>
      </c>
      <c r="L8" s="29">
        <f t="shared" si="3"/>
        <v>2.1233823745873855E-3</v>
      </c>
      <c r="M8" s="29">
        <f t="shared" si="4"/>
        <v>6.0196828628365083E-2</v>
      </c>
      <c r="N8" s="27">
        <v>83</v>
      </c>
      <c r="O8" s="27">
        <v>173</v>
      </c>
      <c r="P8" s="26">
        <f t="shared" si="5"/>
        <v>2.8880559399735849E-2</v>
      </c>
      <c r="Q8" s="29">
        <f t="shared" si="6"/>
        <v>3.4795854698476926E-4</v>
      </c>
      <c r="R8" s="24"/>
    </row>
    <row r="9" spans="1:22" x14ac:dyDescent="0.25">
      <c r="A9" s="25">
        <v>1974</v>
      </c>
      <c r="B9" s="79">
        <v>6.5839310931757183E-2</v>
      </c>
      <c r="C9" s="27">
        <f t="shared" si="7"/>
        <v>9.0909090909090935</v>
      </c>
      <c r="D9" s="29">
        <f t="shared" si="0"/>
        <v>5.9853919028870162E-2</v>
      </c>
      <c r="E9" s="27">
        <v>6</v>
      </c>
      <c r="F9" s="29">
        <f t="shared" si="1"/>
        <v>5.6262683887137954E-2</v>
      </c>
      <c r="G9" s="27">
        <v>0</v>
      </c>
      <c r="H9" s="29">
        <f t="shared" si="8"/>
        <v>5.6262683887137954E-2</v>
      </c>
      <c r="I9" s="27">
        <v>35</v>
      </c>
      <c r="J9" s="28">
        <f t="shared" si="2"/>
        <v>44.454545454545467</v>
      </c>
      <c r="K9" s="29">
        <f t="shared" si="9"/>
        <v>3.6570744526639665E-2</v>
      </c>
      <c r="L9" s="29">
        <f t="shared" si="3"/>
        <v>1.6031011299348895E-3</v>
      </c>
      <c r="M9" s="29">
        <f t="shared" si="4"/>
        <v>4.5447115483089148E-2</v>
      </c>
      <c r="N9" s="27">
        <v>83</v>
      </c>
      <c r="O9" s="27">
        <v>173</v>
      </c>
      <c r="P9" s="26">
        <f t="shared" si="5"/>
        <v>2.1804107428302886E-2</v>
      </c>
      <c r="Q9" s="29">
        <f t="shared" si="6"/>
        <v>2.6270008949762512E-4</v>
      </c>
      <c r="R9" s="24"/>
    </row>
    <row r="10" spans="1:22" x14ac:dyDescent="0.25">
      <c r="A10" s="25">
        <v>1975</v>
      </c>
      <c r="B10" s="79">
        <v>7.4361146995226265E-2</v>
      </c>
      <c r="C10" s="27">
        <f t="shared" si="7"/>
        <v>9.0909090909090935</v>
      </c>
      <c r="D10" s="29">
        <f t="shared" si="0"/>
        <v>6.7601042722932964E-2</v>
      </c>
      <c r="E10" s="27">
        <v>6</v>
      </c>
      <c r="F10" s="29">
        <f t="shared" si="1"/>
        <v>6.354498015955698E-2</v>
      </c>
      <c r="G10" s="27">
        <v>0</v>
      </c>
      <c r="H10" s="29">
        <f t="shared" si="8"/>
        <v>6.354498015955698E-2</v>
      </c>
      <c r="I10" s="27">
        <v>35</v>
      </c>
      <c r="J10" s="28">
        <f t="shared" si="2"/>
        <v>44.454545454545467</v>
      </c>
      <c r="K10" s="29">
        <f t="shared" si="9"/>
        <v>4.1304237103712033E-2</v>
      </c>
      <c r="L10" s="29">
        <f t="shared" si="3"/>
        <v>1.8105966949572398E-3</v>
      </c>
      <c r="M10" s="29">
        <f t="shared" si="4"/>
        <v>5.1329511003690265E-2</v>
      </c>
      <c r="N10" s="27">
        <v>83</v>
      </c>
      <c r="O10" s="27">
        <v>173</v>
      </c>
      <c r="P10" s="26">
        <f t="shared" si="5"/>
        <v>2.4626297186741572E-2</v>
      </c>
      <c r="Q10" s="29">
        <f t="shared" si="6"/>
        <v>2.9670237574387436E-4</v>
      </c>
      <c r="R10" s="24"/>
    </row>
    <row r="11" spans="1:22" x14ac:dyDescent="0.25">
      <c r="A11" s="19">
        <v>1976</v>
      </c>
      <c r="B11" s="73">
        <v>6.6090306602151039E-2</v>
      </c>
      <c r="C11" s="21">
        <f t="shared" si="7"/>
        <v>9.0909090909090935</v>
      </c>
      <c r="D11" s="23">
        <f t="shared" si="0"/>
        <v>6.00820969110464E-2</v>
      </c>
      <c r="E11" s="21">
        <v>6</v>
      </c>
      <c r="F11" s="23">
        <f t="shared" si="1"/>
        <v>5.6477171096383616E-2</v>
      </c>
      <c r="G11" s="21">
        <v>0</v>
      </c>
      <c r="H11" s="23">
        <f t="shared" si="8"/>
        <v>5.6477171096383616E-2</v>
      </c>
      <c r="I11" s="21">
        <v>35</v>
      </c>
      <c r="J11" s="22">
        <f t="shared" si="2"/>
        <v>44.45454545454546</v>
      </c>
      <c r="K11" s="23">
        <f t="shared" si="9"/>
        <v>3.6710161212649348E-2</v>
      </c>
      <c r="L11" s="23">
        <f t="shared" si="3"/>
        <v>1.6092125463079167E-3</v>
      </c>
      <c r="M11" s="23">
        <f t="shared" si="4"/>
        <v>4.5620371081556282E-2</v>
      </c>
      <c r="N11" s="21">
        <v>83</v>
      </c>
      <c r="O11" s="21">
        <v>173</v>
      </c>
      <c r="P11" s="20">
        <f t="shared" si="5"/>
        <v>2.1887230056469198E-2</v>
      </c>
      <c r="Q11" s="23">
        <f t="shared" si="6"/>
        <v>2.6370156694541203E-4</v>
      </c>
      <c r="R11" s="24"/>
    </row>
    <row r="12" spans="1:22" x14ac:dyDescent="0.25">
      <c r="A12" s="19">
        <v>1977</v>
      </c>
      <c r="B12" s="73">
        <v>7.9413727813874915E-2</v>
      </c>
      <c r="C12" s="21">
        <f t="shared" si="7"/>
        <v>9.0909090909090935</v>
      </c>
      <c r="D12" s="23">
        <f t="shared" si="0"/>
        <v>7.2194298012613553E-2</v>
      </c>
      <c r="E12" s="21">
        <v>6</v>
      </c>
      <c r="F12" s="23">
        <f t="shared" si="1"/>
        <v>6.7862640131856736E-2</v>
      </c>
      <c r="G12" s="21">
        <v>0</v>
      </c>
      <c r="H12" s="23">
        <f t="shared" si="8"/>
        <v>6.7862640131856736E-2</v>
      </c>
      <c r="I12" s="21">
        <v>35</v>
      </c>
      <c r="J12" s="22">
        <f t="shared" si="2"/>
        <v>44.45454545454546</v>
      </c>
      <c r="K12" s="23">
        <f t="shared" si="9"/>
        <v>4.411071608570688E-2</v>
      </c>
      <c r="L12" s="23">
        <f t="shared" si="3"/>
        <v>1.9336204311542742E-3</v>
      </c>
      <c r="M12" s="23">
        <f t="shared" si="4"/>
        <v>5.4817172413008097E-2</v>
      </c>
      <c r="N12" s="21">
        <v>83</v>
      </c>
      <c r="O12" s="21">
        <v>173</v>
      </c>
      <c r="P12" s="20">
        <f t="shared" si="5"/>
        <v>2.6299568267512553E-2</v>
      </c>
      <c r="Q12" s="23">
        <f t="shared" si="6"/>
        <v>3.1686226828328378E-4</v>
      </c>
      <c r="R12" s="24"/>
    </row>
    <row r="13" spans="1:22" x14ac:dyDescent="0.25">
      <c r="A13" s="19">
        <v>1978</v>
      </c>
      <c r="B13" s="73">
        <v>7.3140597973807772E-2</v>
      </c>
      <c r="C13" s="21">
        <f t="shared" si="7"/>
        <v>9.0909090909090935</v>
      </c>
      <c r="D13" s="23">
        <f t="shared" si="0"/>
        <v>6.6491452703461615E-2</v>
      </c>
      <c r="E13" s="21">
        <v>6</v>
      </c>
      <c r="F13" s="23">
        <f t="shared" si="1"/>
        <v>6.2501965541253923E-2</v>
      </c>
      <c r="G13" s="21">
        <v>0</v>
      </c>
      <c r="H13" s="23">
        <f t="shared" si="8"/>
        <v>6.2501965541253923E-2</v>
      </c>
      <c r="I13" s="21">
        <v>35</v>
      </c>
      <c r="J13" s="22">
        <f t="shared" si="2"/>
        <v>44.454545454545446</v>
      </c>
      <c r="K13" s="23">
        <f t="shared" si="9"/>
        <v>4.0626277601815051E-2</v>
      </c>
      <c r="L13" s="23">
        <f t="shared" si="3"/>
        <v>1.7808779222713447E-3</v>
      </c>
      <c r="M13" s="23">
        <f t="shared" si="4"/>
        <v>5.0486998657431482E-2</v>
      </c>
      <c r="N13" s="21">
        <v>83</v>
      </c>
      <c r="O13" s="21">
        <v>173</v>
      </c>
      <c r="P13" s="20">
        <f t="shared" si="5"/>
        <v>2.4222086061079846E-2</v>
      </c>
      <c r="Q13" s="23">
        <f t="shared" si="6"/>
        <v>2.9183236218168488E-4</v>
      </c>
      <c r="R13" s="24"/>
    </row>
    <row r="14" spans="1:22" x14ac:dyDescent="0.25">
      <c r="A14" s="19">
        <v>1979</v>
      </c>
      <c r="B14" s="73">
        <v>6.1096176490191285E-2</v>
      </c>
      <c r="C14" s="21">
        <f t="shared" si="7"/>
        <v>9.0909090909090935</v>
      </c>
      <c r="D14" s="23">
        <f t="shared" si="0"/>
        <v>5.5541978627446621E-2</v>
      </c>
      <c r="E14" s="21">
        <v>6</v>
      </c>
      <c r="F14" s="23">
        <f t="shared" si="1"/>
        <v>5.2209459909799825E-2</v>
      </c>
      <c r="G14" s="21">
        <v>0</v>
      </c>
      <c r="H14" s="23">
        <f t="shared" si="8"/>
        <v>5.2209459909799825E-2</v>
      </c>
      <c r="I14" s="21">
        <v>35</v>
      </c>
      <c r="J14" s="22">
        <f t="shared" si="2"/>
        <v>44.45454545454546</v>
      </c>
      <c r="K14" s="23">
        <f t="shared" si="9"/>
        <v>3.3936148941369884E-2</v>
      </c>
      <c r="L14" s="23">
        <f t="shared" si="3"/>
        <v>1.4876120083888169E-3</v>
      </c>
      <c r="M14" s="23">
        <f t="shared" si="4"/>
        <v>4.2173056631818764E-2</v>
      </c>
      <c r="N14" s="21">
        <v>83</v>
      </c>
      <c r="O14" s="21">
        <v>173</v>
      </c>
      <c r="P14" s="20">
        <f t="shared" si="5"/>
        <v>2.0233316187519987E-2</v>
      </c>
      <c r="Q14" s="23">
        <f t="shared" si="6"/>
        <v>2.43774893825542E-4</v>
      </c>
      <c r="R14" s="24"/>
    </row>
    <row r="15" spans="1:22" x14ac:dyDescent="0.25">
      <c r="A15" s="19">
        <v>1980</v>
      </c>
      <c r="B15" s="73">
        <v>7.2938531392989822E-2</v>
      </c>
      <c r="C15" s="21">
        <f t="shared" si="7"/>
        <v>9.0909090909090935</v>
      </c>
      <c r="D15" s="23">
        <f t="shared" si="0"/>
        <v>6.6307755811808922E-2</v>
      </c>
      <c r="E15" s="21">
        <v>6</v>
      </c>
      <c r="F15" s="23">
        <f t="shared" si="1"/>
        <v>6.2329290463100387E-2</v>
      </c>
      <c r="G15" s="21">
        <v>0</v>
      </c>
      <c r="H15" s="23">
        <f t="shared" si="8"/>
        <v>6.2329290463100387E-2</v>
      </c>
      <c r="I15" s="21">
        <v>35</v>
      </c>
      <c r="J15" s="22">
        <f t="shared" si="2"/>
        <v>44.45454545454546</v>
      </c>
      <c r="K15" s="23">
        <f t="shared" si="9"/>
        <v>4.0514038801015256E-2</v>
      </c>
      <c r="L15" s="23">
        <f t="shared" si="3"/>
        <v>1.7759578652499837E-3</v>
      </c>
      <c r="M15" s="23">
        <f t="shared" si="4"/>
        <v>5.034751750090441E-2</v>
      </c>
      <c r="N15" s="21">
        <v>83</v>
      </c>
      <c r="O15" s="21">
        <v>173</v>
      </c>
      <c r="P15" s="20">
        <f t="shared" si="5"/>
        <v>2.4155167355925239E-2</v>
      </c>
      <c r="Q15" s="23">
        <f t="shared" si="6"/>
        <v>2.9102611272199081E-4</v>
      </c>
      <c r="R15" s="24"/>
    </row>
    <row r="16" spans="1:22" x14ac:dyDescent="0.25">
      <c r="A16" s="25">
        <v>1981</v>
      </c>
      <c r="B16" s="79">
        <v>5.5008131636850671E-2</v>
      </c>
      <c r="C16" s="27">
        <f t="shared" si="7"/>
        <v>9.0909090909090935</v>
      </c>
      <c r="D16" s="29">
        <f t="shared" si="0"/>
        <v>5.0007392397136974E-2</v>
      </c>
      <c r="E16" s="27">
        <v>6</v>
      </c>
      <c r="F16" s="29">
        <f t="shared" si="1"/>
        <v>4.7006948853308757E-2</v>
      </c>
      <c r="G16" s="27">
        <v>0</v>
      </c>
      <c r="H16" s="29">
        <f t="shared" si="8"/>
        <v>4.7006948853308757E-2</v>
      </c>
      <c r="I16" s="27">
        <v>35</v>
      </c>
      <c r="J16" s="28">
        <f t="shared" si="2"/>
        <v>44.454545454545446</v>
      </c>
      <c r="K16" s="29">
        <f t="shared" si="9"/>
        <v>3.0554516754650693E-2</v>
      </c>
      <c r="L16" s="29">
        <f t="shared" si="3"/>
        <v>1.3393760769161947E-3</v>
      </c>
      <c r="M16" s="29">
        <f t="shared" si="4"/>
        <v>3.7970642092535659E-2</v>
      </c>
      <c r="N16" s="27">
        <v>83</v>
      </c>
      <c r="O16" s="27">
        <v>173</v>
      </c>
      <c r="P16" s="26">
        <f t="shared" si="5"/>
        <v>1.8217128865204969E-2</v>
      </c>
      <c r="Q16" s="29">
        <f t="shared" si="6"/>
        <v>2.1948348030367433E-4</v>
      </c>
      <c r="R16" s="24"/>
    </row>
    <row r="17" spans="1:18" x14ac:dyDescent="0.25">
      <c r="A17" s="25">
        <v>1982</v>
      </c>
      <c r="B17" s="79">
        <v>6.8220579874928966E-2</v>
      </c>
      <c r="C17" s="27">
        <f t="shared" si="7"/>
        <v>9.0909090909090935</v>
      </c>
      <c r="D17" s="29">
        <f t="shared" si="0"/>
        <v>6.2018708977208147E-2</v>
      </c>
      <c r="E17" s="27">
        <v>6</v>
      </c>
      <c r="F17" s="29">
        <f t="shared" si="1"/>
        <v>5.829758643857566E-2</v>
      </c>
      <c r="G17" s="27">
        <v>0</v>
      </c>
      <c r="H17" s="29">
        <f t="shared" si="8"/>
        <v>5.829758643857566E-2</v>
      </c>
      <c r="I17" s="27">
        <v>35</v>
      </c>
      <c r="J17" s="28">
        <f t="shared" si="2"/>
        <v>44.454545454545446</v>
      </c>
      <c r="K17" s="29">
        <f t="shared" si="9"/>
        <v>3.7893431185074183E-2</v>
      </c>
      <c r="L17" s="29">
        <f t="shared" si="3"/>
        <v>1.661081914962156E-3</v>
      </c>
      <c r="M17" s="29">
        <f t="shared" si="4"/>
        <v>4.709084174821964E-2</v>
      </c>
      <c r="N17" s="27">
        <v>83</v>
      </c>
      <c r="O17" s="27">
        <v>173</v>
      </c>
      <c r="P17" s="26">
        <f t="shared" si="5"/>
        <v>2.2592715983249887E-2</v>
      </c>
      <c r="Q17" s="29">
        <f t="shared" si="6"/>
        <v>2.7220139738855286E-4</v>
      </c>
      <c r="R17" s="24"/>
    </row>
    <row r="18" spans="1:18" x14ac:dyDescent="0.25">
      <c r="A18" s="25">
        <v>1983</v>
      </c>
      <c r="B18" s="79">
        <v>7.6523535361726291E-2</v>
      </c>
      <c r="C18" s="27">
        <f t="shared" si="7"/>
        <v>9.0909090909090935</v>
      </c>
      <c r="D18" s="29">
        <f t="shared" si="0"/>
        <v>6.9566850328842078E-2</v>
      </c>
      <c r="E18" s="27">
        <v>6</v>
      </c>
      <c r="F18" s="29">
        <f t="shared" si="1"/>
        <v>6.539283930911155E-2</v>
      </c>
      <c r="G18" s="27">
        <v>0</v>
      </c>
      <c r="H18" s="29">
        <f t="shared" si="8"/>
        <v>6.539283930911155E-2</v>
      </c>
      <c r="I18" s="27">
        <v>35</v>
      </c>
      <c r="J18" s="28">
        <f t="shared" si="2"/>
        <v>44.45454545454546</v>
      </c>
      <c r="K18" s="29">
        <f t="shared" si="9"/>
        <v>4.2505345550922509E-2</v>
      </c>
      <c r="L18" s="29">
        <f t="shared" si="3"/>
        <v>1.8632480241500278E-3</v>
      </c>
      <c r="M18" s="29">
        <f t="shared" si="4"/>
        <v>5.282214986064121E-2</v>
      </c>
      <c r="N18" s="27">
        <v>83</v>
      </c>
      <c r="O18" s="27">
        <v>173</v>
      </c>
      <c r="P18" s="26">
        <f t="shared" si="5"/>
        <v>2.5342418719267169E-2</v>
      </c>
      <c r="Q18" s="29">
        <f t="shared" si="6"/>
        <v>3.0533034601526709E-4</v>
      </c>
      <c r="R18" s="24"/>
    </row>
    <row r="19" spans="1:18" x14ac:dyDescent="0.25">
      <c r="A19" s="25">
        <v>1984</v>
      </c>
      <c r="B19" s="79">
        <v>6.515815661651464E-2</v>
      </c>
      <c r="C19" s="27">
        <f t="shared" si="7"/>
        <v>9.0909090909090935</v>
      </c>
      <c r="D19" s="29">
        <f t="shared" si="0"/>
        <v>5.9234687833195125E-2</v>
      </c>
      <c r="E19" s="27">
        <v>6</v>
      </c>
      <c r="F19" s="29">
        <f t="shared" si="1"/>
        <v>5.5680606563203415E-2</v>
      </c>
      <c r="G19" s="27">
        <v>0</v>
      </c>
      <c r="H19" s="29">
        <f t="shared" si="8"/>
        <v>5.5680606563203415E-2</v>
      </c>
      <c r="I19" s="27">
        <v>35</v>
      </c>
      <c r="J19" s="28">
        <f t="shared" si="2"/>
        <v>44.45454545454546</v>
      </c>
      <c r="K19" s="29">
        <f t="shared" si="9"/>
        <v>3.6192394266082221E-2</v>
      </c>
      <c r="L19" s="29">
        <f t="shared" si="3"/>
        <v>1.5865159130337412E-3</v>
      </c>
      <c r="M19" s="29">
        <f t="shared" si="4"/>
        <v>4.4976932876550045E-2</v>
      </c>
      <c r="N19" s="27">
        <v>83</v>
      </c>
      <c r="O19" s="27">
        <v>173</v>
      </c>
      <c r="P19" s="26">
        <f t="shared" si="5"/>
        <v>2.1578528489905512E-2</v>
      </c>
      <c r="Q19" s="29">
        <f t="shared" si="6"/>
        <v>2.5998227096271702E-4</v>
      </c>
      <c r="R19" s="24"/>
    </row>
    <row r="20" spans="1:18" x14ac:dyDescent="0.25">
      <c r="A20" s="25">
        <v>1985</v>
      </c>
      <c r="B20" s="79">
        <v>7.5188915820284682E-2</v>
      </c>
      <c r="C20" s="27">
        <f t="shared" si="7"/>
        <v>9.0909090909090935</v>
      </c>
      <c r="D20" s="29">
        <f t="shared" si="0"/>
        <v>6.8353559836622432E-2</v>
      </c>
      <c r="E20" s="27">
        <v>6</v>
      </c>
      <c r="F20" s="29">
        <f t="shared" si="1"/>
        <v>6.4252346246425091E-2</v>
      </c>
      <c r="G20" s="27">
        <v>0</v>
      </c>
      <c r="H20" s="29">
        <f t="shared" si="8"/>
        <v>6.4252346246425091E-2</v>
      </c>
      <c r="I20" s="27">
        <v>35</v>
      </c>
      <c r="J20" s="28">
        <f t="shared" si="2"/>
        <v>44.45454545454546</v>
      </c>
      <c r="K20" s="29">
        <f t="shared" si="9"/>
        <v>4.1764025060176305E-2</v>
      </c>
      <c r="L20" s="29">
        <f t="shared" si="3"/>
        <v>1.8307517834597832E-3</v>
      </c>
      <c r="M20" s="29">
        <f t="shared" si="4"/>
        <v>5.1900897685193119E-2</v>
      </c>
      <c r="N20" s="27">
        <v>83</v>
      </c>
      <c r="O20" s="27">
        <v>173</v>
      </c>
      <c r="P20" s="26">
        <f t="shared" si="5"/>
        <v>2.4900430681335427E-2</v>
      </c>
      <c r="Q20" s="29">
        <f t="shared" si="6"/>
        <v>3.0000518893175213E-4</v>
      </c>
      <c r="R20" s="24"/>
    </row>
    <row r="21" spans="1:18" x14ac:dyDescent="0.25">
      <c r="A21" s="19">
        <v>1986</v>
      </c>
      <c r="B21" s="73">
        <v>7.2220767833917163E-2</v>
      </c>
      <c r="C21" s="21">
        <f t="shared" si="7"/>
        <v>9.0909090909090935</v>
      </c>
      <c r="D21" s="23">
        <f t="shared" si="0"/>
        <v>6.5655243485379239E-2</v>
      </c>
      <c r="E21" s="21">
        <v>6</v>
      </c>
      <c r="F21" s="23">
        <f t="shared" si="1"/>
        <v>6.1715928876256487E-2</v>
      </c>
      <c r="G21" s="21">
        <v>0</v>
      </c>
      <c r="H21" s="23">
        <f t="shared" si="8"/>
        <v>6.1715928876256487E-2</v>
      </c>
      <c r="I21" s="21">
        <v>35</v>
      </c>
      <c r="J21" s="22">
        <f t="shared" si="2"/>
        <v>44.454545454545446</v>
      </c>
      <c r="K21" s="23">
        <f t="shared" si="9"/>
        <v>4.0115353769566722E-2</v>
      </c>
      <c r="L21" s="23">
        <f t="shared" si="3"/>
        <v>1.7584812611316919E-3</v>
      </c>
      <c r="M21" s="23">
        <f t="shared" si="4"/>
        <v>4.9852064512452901E-2</v>
      </c>
      <c r="N21" s="21">
        <v>83</v>
      </c>
      <c r="O21" s="21">
        <v>173</v>
      </c>
      <c r="P21" s="20">
        <f t="shared" si="5"/>
        <v>2.391746447707278E-2</v>
      </c>
      <c r="Q21" s="23">
        <f t="shared" si="6"/>
        <v>2.8816222261533471E-4</v>
      </c>
      <c r="R21" s="24"/>
    </row>
    <row r="22" spans="1:18" x14ac:dyDescent="0.25">
      <c r="A22" s="19">
        <v>1987</v>
      </c>
      <c r="B22" s="73">
        <v>8.6530699658984217E-2</v>
      </c>
      <c r="C22" s="21">
        <f t="shared" si="7"/>
        <v>9.0909090909090935</v>
      </c>
      <c r="D22" s="23">
        <f t="shared" si="0"/>
        <v>7.8664272417258374E-2</v>
      </c>
      <c r="E22" s="21">
        <v>6</v>
      </c>
      <c r="F22" s="23">
        <f t="shared" si="1"/>
        <v>7.3944416072222865E-2</v>
      </c>
      <c r="G22" s="21">
        <v>0</v>
      </c>
      <c r="H22" s="23">
        <f t="shared" si="8"/>
        <v>7.3944416072222865E-2</v>
      </c>
      <c r="I22" s="21">
        <v>35</v>
      </c>
      <c r="J22" s="22">
        <f t="shared" si="2"/>
        <v>44.45454545454546</v>
      </c>
      <c r="K22" s="23">
        <f t="shared" si="9"/>
        <v>4.8063870446944865E-2</v>
      </c>
      <c r="L22" s="23">
        <f t="shared" si="3"/>
        <v>2.1069093894551172E-3</v>
      </c>
      <c r="M22" s="23">
        <f t="shared" si="4"/>
        <v>5.9729827736357842E-2</v>
      </c>
      <c r="N22" s="21">
        <v>83</v>
      </c>
      <c r="O22" s="21">
        <v>173</v>
      </c>
      <c r="P22" s="20">
        <f t="shared" si="5"/>
        <v>2.8656506948657231E-2</v>
      </c>
      <c r="Q22" s="23">
        <f t="shared" si="6"/>
        <v>3.4525911986334011E-4</v>
      </c>
      <c r="R22" s="24"/>
    </row>
    <row r="23" spans="1:18" x14ac:dyDescent="0.25">
      <c r="A23" s="19">
        <v>1988</v>
      </c>
      <c r="B23" s="73">
        <v>6.4198578897319003E-2</v>
      </c>
      <c r="C23" s="21">
        <f t="shared" si="7"/>
        <v>9.0909090909090935</v>
      </c>
      <c r="D23" s="23">
        <f t="shared" si="0"/>
        <v>5.8362344452108181E-2</v>
      </c>
      <c r="E23" s="21">
        <v>6</v>
      </c>
      <c r="F23" s="23">
        <f t="shared" si="1"/>
        <v>5.4860603784981692E-2</v>
      </c>
      <c r="G23" s="21">
        <v>0</v>
      </c>
      <c r="H23" s="23">
        <f t="shared" si="8"/>
        <v>5.4860603784981692E-2</v>
      </c>
      <c r="I23" s="21">
        <v>35</v>
      </c>
      <c r="J23" s="22">
        <f t="shared" si="2"/>
        <v>44.45454545454546</v>
      </c>
      <c r="K23" s="23">
        <f t="shared" si="9"/>
        <v>3.5659392460238096E-2</v>
      </c>
      <c r="L23" s="23">
        <f t="shared" si="3"/>
        <v>1.563151450311807E-3</v>
      </c>
      <c r="M23" s="23">
        <f t="shared" si="4"/>
        <v>4.4314562040614569E-2</v>
      </c>
      <c r="N23" s="21">
        <v>83</v>
      </c>
      <c r="O23" s="21">
        <v>173</v>
      </c>
      <c r="P23" s="20">
        <f t="shared" si="5"/>
        <v>2.126074363798271E-2</v>
      </c>
      <c r="Q23" s="23">
        <f t="shared" si="6"/>
        <v>2.5615353780702061E-4</v>
      </c>
      <c r="R23" s="24"/>
    </row>
    <row r="24" spans="1:18" x14ac:dyDescent="0.25">
      <c r="A24" s="19">
        <v>1989</v>
      </c>
      <c r="B24" s="73">
        <v>7.338017805306013E-2</v>
      </c>
      <c r="C24" s="21">
        <f t="shared" si="7"/>
        <v>9.0909090909090935</v>
      </c>
      <c r="D24" s="23">
        <f t="shared" si="0"/>
        <v>6.6709252775509209E-2</v>
      </c>
      <c r="E24" s="21">
        <v>6</v>
      </c>
      <c r="F24" s="23">
        <f t="shared" si="1"/>
        <v>6.2706697608978651E-2</v>
      </c>
      <c r="G24" s="21">
        <v>0</v>
      </c>
      <c r="H24" s="23">
        <f t="shared" si="8"/>
        <v>6.2706697608978651E-2</v>
      </c>
      <c r="I24" s="21">
        <v>35</v>
      </c>
      <c r="J24" s="22">
        <f t="shared" si="2"/>
        <v>44.45454545454546</v>
      </c>
      <c r="K24" s="23">
        <f t="shared" si="9"/>
        <v>4.0759353445836123E-2</v>
      </c>
      <c r="L24" s="23">
        <f t="shared" si="3"/>
        <v>1.786711383927063E-3</v>
      </c>
      <c r="M24" s="23">
        <f t="shared" si="4"/>
        <v>5.0652374378640272E-2</v>
      </c>
      <c r="N24" s="21">
        <v>83</v>
      </c>
      <c r="O24" s="21">
        <v>173</v>
      </c>
      <c r="P24" s="20">
        <f t="shared" si="5"/>
        <v>2.4301428170099088E-2</v>
      </c>
      <c r="Q24" s="23">
        <f t="shared" si="6"/>
        <v>2.9278829120601312E-4</v>
      </c>
      <c r="R24" s="24"/>
    </row>
    <row r="25" spans="1:18" x14ac:dyDescent="0.25">
      <c r="A25" s="19">
        <v>1990</v>
      </c>
      <c r="B25" s="73">
        <v>7.4760526442038608E-2</v>
      </c>
      <c r="C25" s="21">
        <f t="shared" si="7"/>
        <v>9.0909090909090935</v>
      </c>
      <c r="D25" s="23">
        <f t="shared" si="0"/>
        <v>6.7964114947307822E-2</v>
      </c>
      <c r="E25" s="21">
        <v>6</v>
      </c>
      <c r="F25" s="23">
        <f t="shared" si="1"/>
        <v>6.3886268050469347E-2</v>
      </c>
      <c r="G25" s="21">
        <v>0</v>
      </c>
      <c r="H25" s="23">
        <f t="shared" si="8"/>
        <v>6.3886268050469347E-2</v>
      </c>
      <c r="I25" s="21">
        <v>35</v>
      </c>
      <c r="J25" s="22">
        <f t="shared" si="2"/>
        <v>44.45454545454546</v>
      </c>
      <c r="K25" s="23">
        <f t="shared" si="9"/>
        <v>4.1526074232805077E-2</v>
      </c>
      <c r="L25" s="23">
        <f t="shared" si="3"/>
        <v>1.8203210622599487E-3</v>
      </c>
      <c r="M25" s="23">
        <f t="shared" si="4"/>
        <v>5.1605191954538415E-2</v>
      </c>
      <c r="N25" s="21">
        <v>83</v>
      </c>
      <c r="O25" s="21">
        <v>173</v>
      </c>
      <c r="P25" s="20">
        <f t="shared" si="5"/>
        <v>2.4758560301888374E-2</v>
      </c>
      <c r="Q25" s="23">
        <f t="shared" si="6"/>
        <v>2.9829590725166715E-4</v>
      </c>
      <c r="R25" s="24"/>
    </row>
    <row r="26" spans="1:18" x14ac:dyDescent="0.25">
      <c r="A26" s="25">
        <v>1991</v>
      </c>
      <c r="B26" s="79">
        <v>6.1619058514436303E-2</v>
      </c>
      <c r="C26" s="27">
        <f t="shared" si="7"/>
        <v>9.0909090909090935</v>
      </c>
      <c r="D26" s="29">
        <f t="shared" si="0"/>
        <v>5.6017325922214818E-2</v>
      </c>
      <c r="E26" s="27">
        <v>6</v>
      </c>
      <c r="F26" s="29">
        <f t="shared" si="1"/>
        <v>5.2656286366881931E-2</v>
      </c>
      <c r="G26" s="27">
        <v>0</v>
      </c>
      <c r="H26" s="29">
        <f t="shared" si="8"/>
        <v>5.2656286366881931E-2</v>
      </c>
      <c r="I26" s="27">
        <v>35</v>
      </c>
      <c r="J26" s="28">
        <f t="shared" si="2"/>
        <v>44.454545454545467</v>
      </c>
      <c r="K26" s="29">
        <f t="shared" si="9"/>
        <v>3.422658613847325E-2</v>
      </c>
      <c r="L26" s="29">
        <f t="shared" si="3"/>
        <v>1.5003435019604711E-3</v>
      </c>
      <c r="M26" s="29">
        <f t="shared" si="4"/>
        <v>4.2533988108828372E-2</v>
      </c>
      <c r="N26" s="27">
        <v>83</v>
      </c>
      <c r="O26" s="27">
        <v>173</v>
      </c>
      <c r="P26" s="26">
        <f t="shared" si="5"/>
        <v>2.040647984411997E-2</v>
      </c>
      <c r="Q26" s="29">
        <f t="shared" si="6"/>
        <v>2.4586120294120447E-4</v>
      </c>
      <c r="R26" s="24"/>
    </row>
    <row r="27" spans="1:18" x14ac:dyDescent="0.25">
      <c r="A27" s="25">
        <v>1992</v>
      </c>
      <c r="B27" s="79">
        <v>8.1275156290143008E-2</v>
      </c>
      <c r="C27" s="27">
        <f t="shared" si="7"/>
        <v>9.0909090909090935</v>
      </c>
      <c r="D27" s="29">
        <f t="shared" si="0"/>
        <v>7.3886505718311818E-2</v>
      </c>
      <c r="E27" s="27">
        <v>6</v>
      </c>
      <c r="F27" s="29">
        <f t="shared" si="1"/>
        <v>6.9453315375213112E-2</v>
      </c>
      <c r="G27" s="27">
        <v>0</v>
      </c>
      <c r="H27" s="29">
        <f t="shared" si="8"/>
        <v>6.9453315375213112E-2</v>
      </c>
      <c r="I27" s="27">
        <v>35</v>
      </c>
      <c r="J27" s="28">
        <f t="shared" si="2"/>
        <v>44.45454545454546</v>
      </c>
      <c r="K27" s="29">
        <f t="shared" si="9"/>
        <v>4.5144654993888519E-2</v>
      </c>
      <c r="L27" s="29">
        <f t="shared" si="3"/>
        <v>1.9789437805540172E-3</v>
      </c>
      <c r="M27" s="29">
        <f t="shared" si="4"/>
        <v>5.6102066706816112E-2</v>
      </c>
      <c r="N27" s="27">
        <v>83</v>
      </c>
      <c r="O27" s="27">
        <v>173</v>
      </c>
      <c r="P27" s="26">
        <f t="shared" si="5"/>
        <v>2.691602044315455E-2</v>
      </c>
      <c r="Q27" s="29">
        <f t="shared" si="6"/>
        <v>3.2428940292957291E-4</v>
      </c>
      <c r="R27" s="24"/>
    </row>
    <row r="28" spans="1:18" x14ac:dyDescent="0.25">
      <c r="A28" s="25">
        <v>1993</v>
      </c>
      <c r="B28" s="79">
        <v>6.5263299456302479E-2</v>
      </c>
      <c r="C28" s="27">
        <f t="shared" si="7"/>
        <v>9.0909090909090935</v>
      </c>
      <c r="D28" s="29">
        <f t="shared" si="0"/>
        <v>5.9330272233002253E-2</v>
      </c>
      <c r="E28" s="27">
        <v>6</v>
      </c>
      <c r="F28" s="29">
        <f t="shared" si="1"/>
        <v>5.5770455899022117E-2</v>
      </c>
      <c r="G28" s="27">
        <v>0</v>
      </c>
      <c r="H28" s="29">
        <f t="shared" si="8"/>
        <v>5.5770455899022117E-2</v>
      </c>
      <c r="I28" s="27">
        <v>35</v>
      </c>
      <c r="J28" s="28">
        <f t="shared" si="2"/>
        <v>44.45454545454546</v>
      </c>
      <c r="K28" s="29">
        <f t="shared" si="9"/>
        <v>3.6250796334364371E-2</v>
      </c>
      <c r="L28" s="29">
        <f t="shared" si="3"/>
        <v>1.5890760036981642E-3</v>
      </c>
      <c r="M28" s="29">
        <f t="shared" si="4"/>
        <v>4.5049510166841104E-2</v>
      </c>
      <c r="N28" s="27">
        <v>83</v>
      </c>
      <c r="O28" s="27">
        <v>173</v>
      </c>
      <c r="P28" s="26">
        <f t="shared" si="5"/>
        <v>2.1613348808368855E-2</v>
      </c>
      <c r="Q28" s="29">
        <f t="shared" si="6"/>
        <v>2.6040179287191391E-4</v>
      </c>
      <c r="R28" s="24"/>
    </row>
    <row r="29" spans="1:18" x14ac:dyDescent="0.25">
      <c r="A29" s="25">
        <v>1994</v>
      </c>
      <c r="B29" s="79">
        <v>7.2154147496925267E-2</v>
      </c>
      <c r="C29" s="27">
        <f t="shared" si="7"/>
        <v>9.0909090909090935</v>
      </c>
      <c r="D29" s="29">
        <f t="shared" si="0"/>
        <v>6.5594679542659337E-2</v>
      </c>
      <c r="E29" s="27">
        <v>6</v>
      </c>
      <c r="F29" s="29">
        <f t="shared" si="1"/>
        <v>6.1658998770099775E-2</v>
      </c>
      <c r="G29" s="27">
        <v>0</v>
      </c>
      <c r="H29" s="29">
        <f t="shared" si="8"/>
        <v>6.1658998770099775E-2</v>
      </c>
      <c r="I29" s="27">
        <v>35</v>
      </c>
      <c r="J29" s="28">
        <f t="shared" si="2"/>
        <v>44.454545454545446</v>
      </c>
      <c r="K29" s="29">
        <f t="shared" si="9"/>
        <v>4.0078349200564856E-2</v>
      </c>
      <c r="L29" s="29">
        <f t="shared" si="3"/>
        <v>1.7568591430384595E-3</v>
      </c>
      <c r="M29" s="29">
        <f t="shared" si="4"/>
        <v>4.9806078275568808E-2</v>
      </c>
      <c r="N29" s="27">
        <v>83</v>
      </c>
      <c r="O29" s="27">
        <v>173</v>
      </c>
      <c r="P29" s="26">
        <f t="shared" si="5"/>
        <v>2.3895401716024344E-2</v>
      </c>
      <c r="Q29" s="29">
        <f t="shared" si="6"/>
        <v>2.8789640621716076E-4</v>
      </c>
      <c r="R29" s="24"/>
    </row>
    <row r="30" spans="1:18" x14ac:dyDescent="0.25">
      <c r="A30" s="25">
        <v>1995</v>
      </c>
      <c r="B30" s="79">
        <v>6.8990122187749706E-2</v>
      </c>
      <c r="C30" s="27">
        <f t="shared" si="7"/>
        <v>9.0909090909090935</v>
      </c>
      <c r="D30" s="29">
        <f t="shared" si="0"/>
        <v>6.2718292897954275E-2</v>
      </c>
      <c r="E30" s="27">
        <v>6</v>
      </c>
      <c r="F30" s="29">
        <f t="shared" si="1"/>
        <v>5.8955195324077017E-2</v>
      </c>
      <c r="G30" s="27">
        <v>0</v>
      </c>
      <c r="H30" s="29">
        <f t="shared" si="8"/>
        <v>5.8955195324077017E-2</v>
      </c>
      <c r="I30" s="27">
        <v>35</v>
      </c>
      <c r="J30" s="28">
        <f t="shared" si="2"/>
        <v>44.45454545454546</v>
      </c>
      <c r="K30" s="29">
        <f t="shared" si="9"/>
        <v>3.8320876960650063E-2</v>
      </c>
      <c r="L30" s="29">
        <f t="shared" si="3"/>
        <v>1.6798192640284958E-3</v>
      </c>
      <c r="M30" s="29">
        <f t="shared" si="4"/>
        <v>4.7622036225575842E-2</v>
      </c>
      <c r="N30" s="27">
        <v>83</v>
      </c>
      <c r="O30" s="27">
        <v>173</v>
      </c>
      <c r="P30" s="26">
        <f t="shared" si="5"/>
        <v>2.2847566512848527E-2</v>
      </c>
      <c r="Q30" s="29">
        <f t="shared" si="6"/>
        <v>2.7527188569697019E-4</v>
      </c>
      <c r="R30" s="24"/>
    </row>
    <row r="31" spans="1:18" x14ac:dyDescent="0.25">
      <c r="A31" s="19">
        <v>1996</v>
      </c>
      <c r="B31" s="73">
        <v>6.2695843392035364E-2</v>
      </c>
      <c r="C31" s="21">
        <f t="shared" si="7"/>
        <v>9.0909090909090935</v>
      </c>
      <c r="D31" s="23">
        <f t="shared" si="0"/>
        <v>5.6996221265486695E-2</v>
      </c>
      <c r="E31" s="21">
        <v>6</v>
      </c>
      <c r="F31" s="23">
        <f t="shared" si="1"/>
        <v>5.3576447989557491E-2</v>
      </c>
      <c r="G31" s="21">
        <v>0</v>
      </c>
      <c r="H31" s="23">
        <f t="shared" si="8"/>
        <v>5.3576447989557491E-2</v>
      </c>
      <c r="I31" s="21">
        <v>35</v>
      </c>
      <c r="J31" s="22">
        <f t="shared" si="2"/>
        <v>44.45454545454546</v>
      </c>
      <c r="K31" s="23">
        <f t="shared" si="9"/>
        <v>3.4824691193212368E-2</v>
      </c>
      <c r="L31" s="23">
        <f t="shared" si="3"/>
        <v>1.5265618057298572E-3</v>
      </c>
      <c r="M31" s="23">
        <f t="shared" si="4"/>
        <v>4.3277263911538584E-2</v>
      </c>
      <c r="N31" s="21">
        <v>83</v>
      </c>
      <c r="O31" s="21">
        <v>173</v>
      </c>
      <c r="P31" s="20">
        <f t="shared" si="5"/>
        <v>2.0763080373743945E-2</v>
      </c>
      <c r="Q31" s="23">
        <f t="shared" si="6"/>
        <v>2.5015759486438489E-4</v>
      </c>
      <c r="R31" s="24"/>
    </row>
    <row r="32" spans="1:18" x14ac:dyDescent="0.25">
      <c r="A32" s="19">
        <v>1997</v>
      </c>
      <c r="B32" s="73">
        <v>8.1599563229172764E-2</v>
      </c>
      <c r="C32" s="21">
        <f t="shared" si="7"/>
        <v>9.0909090909090935</v>
      </c>
      <c r="D32" s="23">
        <f t="shared" si="0"/>
        <v>7.4181421117429786E-2</v>
      </c>
      <c r="E32" s="21">
        <v>6</v>
      </c>
      <c r="F32" s="23">
        <f t="shared" si="1"/>
        <v>6.9730535850383996E-2</v>
      </c>
      <c r="G32" s="21">
        <v>0</v>
      </c>
      <c r="H32" s="23">
        <f t="shared" si="8"/>
        <v>6.9730535850383996E-2</v>
      </c>
      <c r="I32" s="21">
        <v>35</v>
      </c>
      <c r="J32" s="22">
        <f t="shared" si="2"/>
        <v>44.454545454545467</v>
      </c>
      <c r="K32" s="23">
        <f t="shared" si="9"/>
        <v>4.532484830274959E-2</v>
      </c>
      <c r="L32" s="23">
        <f t="shared" si="3"/>
        <v>1.9868426653260095E-3</v>
      </c>
      <c r="M32" s="23">
        <f t="shared" si="4"/>
        <v>5.6325996140659702E-2</v>
      </c>
      <c r="N32" s="21">
        <v>83</v>
      </c>
      <c r="O32" s="21">
        <v>173</v>
      </c>
      <c r="P32" s="20">
        <f t="shared" si="5"/>
        <v>2.7023454795807832E-2</v>
      </c>
      <c r="Q32" s="23">
        <f t="shared" si="6"/>
        <v>3.255837927205763E-4</v>
      </c>
      <c r="R32" s="24"/>
    </row>
    <row r="33" spans="1:18" x14ac:dyDescent="0.25">
      <c r="A33" s="19">
        <v>1998</v>
      </c>
      <c r="B33" s="73">
        <v>8.7393658439418348E-2</v>
      </c>
      <c r="C33" s="21">
        <f t="shared" si="7"/>
        <v>9.0909090909090935</v>
      </c>
      <c r="D33" s="23">
        <f t="shared" si="0"/>
        <v>7.944878039947123E-2</v>
      </c>
      <c r="E33" s="21">
        <v>6</v>
      </c>
      <c r="F33" s="23">
        <f t="shared" si="1"/>
        <v>7.4681853575502957E-2</v>
      </c>
      <c r="G33" s="21">
        <v>0</v>
      </c>
      <c r="H33" s="23">
        <f t="shared" si="8"/>
        <v>7.4681853575502957E-2</v>
      </c>
      <c r="I33" s="21">
        <v>35</v>
      </c>
      <c r="J33" s="22">
        <f t="shared" si="2"/>
        <v>44.454545454545446</v>
      </c>
      <c r="K33" s="23">
        <f t="shared" si="9"/>
        <v>4.8543204824076924E-2</v>
      </c>
      <c r="L33" s="23">
        <f t="shared" si="3"/>
        <v>2.1279213073567968E-3</v>
      </c>
      <c r="M33" s="23">
        <f t="shared" si="4"/>
        <v>6.0325505102911507E-2</v>
      </c>
      <c r="N33" s="21">
        <v>83</v>
      </c>
      <c r="O33" s="21">
        <v>173</v>
      </c>
      <c r="P33" s="20">
        <f t="shared" si="5"/>
        <v>2.8942294355732111E-2</v>
      </c>
      <c r="Q33" s="23">
        <f t="shared" si="6"/>
        <v>3.4870234163532663E-4</v>
      </c>
      <c r="R33" s="24"/>
    </row>
    <row r="34" spans="1:18" x14ac:dyDescent="0.25">
      <c r="A34" s="19">
        <v>1999</v>
      </c>
      <c r="B34" s="73">
        <v>8.2940618342612654E-2</v>
      </c>
      <c r="C34" s="21">
        <f t="shared" si="7"/>
        <v>9.0909090909090935</v>
      </c>
      <c r="D34" s="23">
        <f t="shared" si="0"/>
        <v>7.5400562129647866E-2</v>
      </c>
      <c r="E34" s="21">
        <v>6</v>
      </c>
      <c r="F34" s="23">
        <f t="shared" si="1"/>
        <v>7.0876528401868991E-2</v>
      </c>
      <c r="G34" s="21">
        <v>0</v>
      </c>
      <c r="H34" s="23">
        <f t="shared" si="8"/>
        <v>7.0876528401868991E-2</v>
      </c>
      <c r="I34" s="21">
        <v>35</v>
      </c>
      <c r="J34" s="22">
        <f t="shared" si="2"/>
        <v>44.45454545454546</v>
      </c>
      <c r="K34" s="23">
        <f t="shared" si="9"/>
        <v>4.606974346121484E-2</v>
      </c>
      <c r="L34" s="23">
        <f t="shared" si="3"/>
        <v>2.0194956037792805E-3</v>
      </c>
      <c r="M34" s="23">
        <f t="shared" si="4"/>
        <v>5.7251690619340712E-2</v>
      </c>
      <c r="N34" s="21">
        <v>83</v>
      </c>
      <c r="O34" s="21">
        <v>173</v>
      </c>
      <c r="P34" s="20">
        <f t="shared" si="5"/>
        <v>2.7467574112169241E-2</v>
      </c>
      <c r="Q34" s="23">
        <f t="shared" si="6"/>
        <v>3.3093462785746075E-4</v>
      </c>
      <c r="R34" s="24"/>
    </row>
    <row r="35" spans="1:18" x14ac:dyDescent="0.25">
      <c r="A35" s="19">
        <v>2000</v>
      </c>
      <c r="B35" s="73">
        <v>8.8343573490093336E-2</v>
      </c>
      <c r="C35" s="21">
        <f t="shared" si="7"/>
        <v>9.0909090909090935</v>
      </c>
      <c r="D35" s="23">
        <f t="shared" si="0"/>
        <v>8.0312339536448479E-2</v>
      </c>
      <c r="E35" s="21">
        <v>6</v>
      </c>
      <c r="F35" s="23">
        <f t="shared" si="1"/>
        <v>7.5493599164261571E-2</v>
      </c>
      <c r="G35" s="21">
        <v>0</v>
      </c>
      <c r="H35" s="23">
        <f t="shared" si="8"/>
        <v>7.5493599164261571E-2</v>
      </c>
      <c r="I35" s="21">
        <v>35</v>
      </c>
      <c r="J35" s="22">
        <f t="shared" si="2"/>
        <v>44.45454545454546</v>
      </c>
      <c r="K35" s="23">
        <f t="shared" si="9"/>
        <v>4.9070839456770023E-2</v>
      </c>
      <c r="L35" s="23">
        <f t="shared" si="3"/>
        <v>2.1510504967351242E-3</v>
      </c>
      <c r="M35" s="23">
        <f t="shared" si="4"/>
        <v>6.09812060571924E-2</v>
      </c>
      <c r="N35" s="21">
        <v>83</v>
      </c>
      <c r="O35" s="21">
        <v>173</v>
      </c>
      <c r="P35" s="20">
        <f t="shared" si="5"/>
        <v>2.9256879206629879E-2</v>
      </c>
      <c r="Q35" s="23">
        <f t="shared" si="6"/>
        <v>3.5249252056180578E-4</v>
      </c>
      <c r="R35" s="24"/>
    </row>
    <row r="36" spans="1:18" x14ac:dyDescent="0.25">
      <c r="A36" s="25">
        <v>2001</v>
      </c>
      <c r="B36" s="79">
        <v>0.12327475704509716</v>
      </c>
      <c r="C36" s="27">
        <f t="shared" si="7"/>
        <v>9.0909090909090935</v>
      </c>
      <c r="D36" s="29">
        <f t="shared" si="0"/>
        <v>0.11206796095008832</v>
      </c>
      <c r="E36" s="27">
        <v>6</v>
      </c>
      <c r="F36" s="29">
        <f t="shared" si="1"/>
        <v>0.10534388329308303</v>
      </c>
      <c r="G36" s="27">
        <v>0</v>
      </c>
      <c r="H36" s="29">
        <f t="shared" si="8"/>
        <v>0.10534388329308303</v>
      </c>
      <c r="I36" s="27">
        <v>35</v>
      </c>
      <c r="J36" s="28">
        <f t="shared" si="2"/>
        <v>44.454545454545446</v>
      </c>
      <c r="K36" s="29">
        <f t="shared" si="9"/>
        <v>6.8473524140503977E-2</v>
      </c>
      <c r="L36" s="29">
        <f t="shared" si="3"/>
        <v>3.001579140405654E-3</v>
      </c>
      <c r="M36" s="29">
        <f t="shared" si="4"/>
        <v>8.509326784093009E-2</v>
      </c>
      <c r="N36" s="27">
        <v>83</v>
      </c>
      <c r="O36" s="27">
        <v>173</v>
      </c>
      <c r="P36" s="26">
        <f t="shared" si="5"/>
        <v>4.0825093819636983E-2</v>
      </c>
      <c r="Q36" s="29">
        <f t="shared" si="6"/>
        <v>4.9186860023659016E-4</v>
      </c>
      <c r="R36" s="24"/>
    </row>
    <row r="37" spans="1:18" x14ac:dyDescent="0.25">
      <c r="A37" s="25">
        <v>2002</v>
      </c>
      <c r="B37" s="79">
        <v>8.8987404577177187E-2</v>
      </c>
      <c r="C37" s="27">
        <f t="shared" si="7"/>
        <v>9.0909090909090935</v>
      </c>
      <c r="D37" s="29">
        <f t="shared" si="0"/>
        <v>8.0897640524706535E-2</v>
      </c>
      <c r="E37" s="27">
        <v>6</v>
      </c>
      <c r="F37" s="29">
        <f t="shared" si="1"/>
        <v>7.6043782093224141E-2</v>
      </c>
      <c r="G37" s="27">
        <v>0</v>
      </c>
      <c r="H37" s="29">
        <f t="shared" si="8"/>
        <v>7.6043782093224141E-2</v>
      </c>
      <c r="I37" s="27">
        <v>35</v>
      </c>
      <c r="J37" s="28">
        <f t="shared" si="2"/>
        <v>44.45454545454546</v>
      </c>
      <c r="K37" s="29">
        <f t="shared" si="9"/>
        <v>4.9428458360595694E-2</v>
      </c>
      <c r="L37" s="29">
        <f t="shared" si="3"/>
        <v>2.1667269418343318E-3</v>
      </c>
      <c r="M37" s="29">
        <f t="shared" si="4"/>
        <v>6.142562543753239E-2</v>
      </c>
      <c r="N37" s="27">
        <v>83</v>
      </c>
      <c r="O37" s="27">
        <v>173</v>
      </c>
      <c r="P37" s="26">
        <f t="shared" si="5"/>
        <v>2.9470097753266984E-2</v>
      </c>
      <c r="Q37" s="29">
        <f t="shared" si="6"/>
        <v>3.5506141871406005E-4</v>
      </c>
      <c r="R37" s="24"/>
    </row>
    <row r="38" spans="1:18" x14ac:dyDescent="0.25">
      <c r="A38" s="25">
        <v>2003</v>
      </c>
      <c r="B38" s="79">
        <v>4.869478654250696E-2</v>
      </c>
      <c r="C38" s="27">
        <f t="shared" si="7"/>
        <v>9.0909090909090935</v>
      </c>
      <c r="D38" s="29">
        <f t="shared" si="0"/>
        <v>4.4267987765915416E-2</v>
      </c>
      <c r="E38" s="27">
        <v>6</v>
      </c>
      <c r="F38" s="29">
        <f t="shared" si="1"/>
        <v>4.1611908499960493E-2</v>
      </c>
      <c r="G38" s="27">
        <v>0</v>
      </c>
      <c r="H38" s="29">
        <f t="shared" si="8"/>
        <v>4.1611908499960493E-2</v>
      </c>
      <c r="I38" s="27">
        <v>35</v>
      </c>
      <c r="J38" s="28">
        <f t="shared" si="2"/>
        <v>44.454545454545446</v>
      </c>
      <c r="K38" s="29">
        <f t="shared" si="9"/>
        <v>2.7047740524974322E-2</v>
      </c>
      <c r="L38" s="29">
        <f t="shared" si="3"/>
        <v>1.1856543791769565E-3</v>
      </c>
      <c r="M38" s="29">
        <f t="shared" ref="M38:M43" si="10">+L38*28.3495</f>
        <v>3.3612708822477126E-2</v>
      </c>
      <c r="N38" s="27">
        <v>83</v>
      </c>
      <c r="O38" s="27">
        <v>173</v>
      </c>
      <c r="P38" s="26">
        <f t="shared" si="5"/>
        <v>1.612632851020579E-2</v>
      </c>
      <c r="Q38" s="29">
        <f t="shared" si="6"/>
        <v>1.9429311458079264E-4</v>
      </c>
      <c r="R38" s="24"/>
    </row>
    <row r="39" spans="1:18" x14ac:dyDescent="0.25">
      <c r="A39" s="25">
        <v>2004</v>
      </c>
      <c r="B39" s="79">
        <v>6.7278967206738385E-2</v>
      </c>
      <c r="C39" s="27">
        <f t="shared" si="7"/>
        <v>9.0909090909090935</v>
      </c>
      <c r="D39" s="29">
        <f t="shared" si="0"/>
        <v>6.116269746067126E-2</v>
      </c>
      <c r="E39" s="27">
        <v>6</v>
      </c>
      <c r="F39" s="29">
        <f t="shared" si="1"/>
        <v>5.7492935613030982E-2</v>
      </c>
      <c r="G39" s="27">
        <v>0</v>
      </c>
      <c r="H39" s="29">
        <f t="shared" si="8"/>
        <v>5.7492935613030982E-2</v>
      </c>
      <c r="I39" s="27">
        <v>35</v>
      </c>
      <c r="J39" s="28">
        <f t="shared" si="2"/>
        <v>44.45454545454546</v>
      </c>
      <c r="K39" s="29">
        <f t="shared" si="9"/>
        <v>3.737040814847014E-2</v>
      </c>
      <c r="L39" s="29">
        <f t="shared" si="3"/>
        <v>1.6381548777411568E-3</v>
      </c>
      <c r="M39" s="29">
        <f t="shared" si="10"/>
        <v>4.6440871706522925E-2</v>
      </c>
      <c r="N39" s="27">
        <v>83</v>
      </c>
      <c r="O39" s="27">
        <v>173</v>
      </c>
      <c r="P39" s="26">
        <f t="shared" si="5"/>
        <v>2.2280880645326028E-2</v>
      </c>
      <c r="Q39" s="29">
        <f t="shared" si="6"/>
        <v>2.6844434512440996E-4</v>
      </c>
      <c r="R39" s="24"/>
    </row>
    <row r="40" spans="1:18" x14ac:dyDescent="0.25">
      <c r="A40" s="25">
        <v>2005</v>
      </c>
      <c r="B40" s="79">
        <v>6.2294316896907856E-2</v>
      </c>
      <c r="C40" s="27">
        <f t="shared" si="7"/>
        <v>9.0909090909090935</v>
      </c>
      <c r="D40" s="29">
        <f t="shared" si="0"/>
        <v>5.6631197179007137E-2</v>
      </c>
      <c r="E40" s="27">
        <v>6</v>
      </c>
      <c r="F40" s="29">
        <f t="shared" si="1"/>
        <v>5.3233325348266705E-2</v>
      </c>
      <c r="G40" s="27">
        <v>0</v>
      </c>
      <c r="H40" s="29">
        <f t="shared" si="8"/>
        <v>5.3233325348266705E-2</v>
      </c>
      <c r="I40" s="27">
        <v>35</v>
      </c>
      <c r="J40" s="28">
        <f t="shared" si="2"/>
        <v>44.45454545454546</v>
      </c>
      <c r="K40" s="29">
        <f t="shared" si="9"/>
        <v>3.4601661476373363E-2</v>
      </c>
      <c r="L40" s="29">
        <f t="shared" si="3"/>
        <v>1.5167851606081475E-3</v>
      </c>
      <c r="M40" s="29">
        <f t="shared" si="10"/>
        <v>4.3000100910660678E-2</v>
      </c>
      <c r="N40" s="27">
        <v>83</v>
      </c>
      <c r="O40" s="27">
        <v>173</v>
      </c>
      <c r="P40" s="26">
        <f t="shared" si="5"/>
        <v>2.0630106217253388E-2</v>
      </c>
      <c r="Q40" s="29">
        <f t="shared" si="6"/>
        <v>2.4855549659341431E-4</v>
      </c>
      <c r="R40" s="24"/>
    </row>
    <row r="41" spans="1:18" x14ac:dyDescent="0.25">
      <c r="A41" s="19">
        <v>2006</v>
      </c>
      <c r="B41" s="73">
        <v>3.0380003466603592E-2</v>
      </c>
      <c r="C41" s="21">
        <f t="shared" si="7"/>
        <v>9.0909090909090935</v>
      </c>
      <c r="D41" s="23">
        <f t="shared" si="0"/>
        <v>2.7618184969639629E-2</v>
      </c>
      <c r="E41" s="21">
        <v>6</v>
      </c>
      <c r="F41" s="23">
        <f t="shared" si="1"/>
        <v>2.5961093871461251E-2</v>
      </c>
      <c r="G41" s="21">
        <v>0</v>
      </c>
      <c r="H41" s="23">
        <f t="shared" si="8"/>
        <v>2.5961093871461251E-2</v>
      </c>
      <c r="I41" s="21">
        <v>35</v>
      </c>
      <c r="J41" s="22">
        <f t="shared" si="2"/>
        <v>44.454545454545446</v>
      </c>
      <c r="K41" s="23">
        <f t="shared" si="9"/>
        <v>1.6874711016449814E-2</v>
      </c>
      <c r="L41" s="23">
        <f t="shared" si="3"/>
        <v>7.3971335962519738E-4</v>
      </c>
      <c r="M41" s="23">
        <f t="shared" si="10"/>
        <v>2.0970503888694533E-2</v>
      </c>
      <c r="N41" s="21">
        <v>83</v>
      </c>
      <c r="O41" s="21">
        <v>173</v>
      </c>
      <c r="P41" s="20">
        <f t="shared" si="5"/>
        <v>1.0060993195154026E-2</v>
      </c>
      <c r="Q41" s="23">
        <f t="shared" si="6"/>
        <v>1.2121678548378343E-4</v>
      </c>
      <c r="R41" s="24"/>
    </row>
    <row r="42" spans="1:18" x14ac:dyDescent="0.25">
      <c r="A42" s="19">
        <v>2007</v>
      </c>
      <c r="B42" s="73">
        <v>4.5906848287666419E-2</v>
      </c>
      <c r="C42" s="21">
        <f t="shared" si="7"/>
        <v>9.0909090909090935</v>
      </c>
      <c r="D42" s="23">
        <f t="shared" si="0"/>
        <v>4.1733498443333107E-2</v>
      </c>
      <c r="E42" s="21">
        <v>6</v>
      </c>
      <c r="F42" s="23">
        <f t="shared" si="1"/>
        <v>3.9229488536733123E-2</v>
      </c>
      <c r="G42" s="21">
        <v>0</v>
      </c>
      <c r="H42" s="23">
        <f t="shared" si="8"/>
        <v>3.9229488536733123E-2</v>
      </c>
      <c r="I42" s="21">
        <v>35</v>
      </c>
      <c r="J42" s="22">
        <f t="shared" si="2"/>
        <v>44.454545454545446</v>
      </c>
      <c r="K42" s="23">
        <f t="shared" si="9"/>
        <v>2.5499167548876531E-2</v>
      </c>
      <c r="L42" s="23">
        <f t="shared" si="3"/>
        <v>1.1177717281699302E-3</v>
      </c>
      <c r="M42" s="23">
        <f t="shared" si="10"/>
        <v>3.1688269607753436E-2</v>
      </c>
      <c r="N42" s="21">
        <v>83</v>
      </c>
      <c r="O42" s="21">
        <v>173</v>
      </c>
      <c r="P42" s="20">
        <f t="shared" si="5"/>
        <v>1.5203042644182284E-2</v>
      </c>
      <c r="Q42" s="23">
        <f t="shared" si="6"/>
        <v>1.8316918848412391E-4</v>
      </c>
      <c r="R42" s="24"/>
    </row>
    <row r="43" spans="1:18" x14ac:dyDescent="0.25">
      <c r="A43" s="19">
        <v>2008</v>
      </c>
      <c r="B43" s="73">
        <v>6.1967894180167543E-2</v>
      </c>
      <c r="C43" s="21">
        <f t="shared" si="7"/>
        <v>9.0909090909090935</v>
      </c>
      <c r="D43" s="23">
        <f t="shared" si="0"/>
        <v>5.6334449254697765E-2</v>
      </c>
      <c r="E43" s="21">
        <v>6</v>
      </c>
      <c r="F43" s="23">
        <f t="shared" si="1"/>
        <v>5.2954382299415896E-2</v>
      </c>
      <c r="G43" s="21">
        <v>0</v>
      </c>
      <c r="H43" s="23">
        <f t="shared" si="8"/>
        <v>5.2954382299415896E-2</v>
      </c>
      <c r="I43" s="21">
        <v>35</v>
      </c>
      <c r="J43" s="22">
        <f t="shared" si="2"/>
        <v>44.45454545454546</v>
      </c>
      <c r="K43" s="23">
        <f t="shared" si="9"/>
        <v>3.4420348494620334E-2</v>
      </c>
      <c r="L43" s="23">
        <f t="shared" si="3"/>
        <v>1.508837194284727E-3</v>
      </c>
      <c r="M43" s="23">
        <f t="shared" si="10"/>
        <v>4.277478003937487E-2</v>
      </c>
      <c r="N43" s="21">
        <v>83</v>
      </c>
      <c r="O43" s="21">
        <v>173</v>
      </c>
      <c r="P43" s="20">
        <f t="shared" si="5"/>
        <v>2.0522004296347481E-2</v>
      </c>
      <c r="Q43" s="23">
        <f t="shared" si="6"/>
        <v>2.4725306381141542E-4</v>
      </c>
      <c r="R43" s="24"/>
    </row>
    <row r="44" spans="1:18" x14ac:dyDescent="0.25">
      <c r="A44" s="19">
        <v>2009</v>
      </c>
      <c r="B44" s="73">
        <v>4.4084953768093085E-2</v>
      </c>
      <c r="C44" s="21">
        <f t="shared" si="7"/>
        <v>9.0909090909090935</v>
      </c>
      <c r="D44" s="23">
        <f t="shared" si="0"/>
        <v>4.0077230698266436E-2</v>
      </c>
      <c r="E44" s="21">
        <v>6</v>
      </c>
      <c r="F44" s="23">
        <f t="shared" si="1"/>
        <v>3.7672596856370449E-2</v>
      </c>
      <c r="G44" s="21">
        <v>0</v>
      </c>
      <c r="H44" s="23">
        <f t="shared" si="8"/>
        <v>3.7672596856370449E-2</v>
      </c>
      <c r="I44" s="21">
        <v>35</v>
      </c>
      <c r="J44" s="22">
        <f t="shared" si="2"/>
        <v>44.454545454545467</v>
      </c>
      <c r="K44" s="23">
        <f t="shared" si="9"/>
        <v>2.4487187956640791E-2</v>
      </c>
      <c r="L44" s="23">
        <f t="shared" si="3"/>
        <v>1.0734109789212402E-3</v>
      </c>
      <c r="M44" s="23">
        <f t="shared" ref="M44:M49" si="11">+L44*28.3495</f>
        <v>3.0430664546927697E-2</v>
      </c>
      <c r="N44" s="21">
        <v>83</v>
      </c>
      <c r="O44" s="21">
        <v>173</v>
      </c>
      <c r="P44" s="20">
        <f t="shared" si="5"/>
        <v>1.4599682990722538E-2</v>
      </c>
      <c r="Q44" s="23">
        <f t="shared" si="6"/>
        <v>1.7589979506894623E-4</v>
      </c>
      <c r="R44" s="24"/>
    </row>
    <row r="45" spans="1:18" x14ac:dyDescent="0.25">
      <c r="A45" s="19">
        <v>2010</v>
      </c>
      <c r="B45" s="73">
        <v>4.2407486281478148E-2</v>
      </c>
      <c r="C45" s="21">
        <f t="shared" si="7"/>
        <v>9.0909090909090935</v>
      </c>
      <c r="D45" s="23">
        <f t="shared" si="0"/>
        <v>3.8552260255889224E-2</v>
      </c>
      <c r="E45" s="21">
        <v>6</v>
      </c>
      <c r="F45" s="23">
        <f t="shared" si="1"/>
        <v>3.6239124640535872E-2</v>
      </c>
      <c r="G45" s="21">
        <v>0</v>
      </c>
      <c r="H45" s="23">
        <f t="shared" si="8"/>
        <v>3.6239124640535872E-2</v>
      </c>
      <c r="I45" s="21">
        <v>35</v>
      </c>
      <c r="J45" s="22">
        <f t="shared" si="2"/>
        <v>44.45454545454546</v>
      </c>
      <c r="K45" s="23">
        <f t="shared" si="9"/>
        <v>2.3555431016348317E-2</v>
      </c>
      <c r="L45" s="23">
        <f t="shared" si="3"/>
        <v>1.0325668390728029E-3</v>
      </c>
      <c r="M45" s="23">
        <f t="shared" si="11"/>
        <v>2.9272753604294426E-2</v>
      </c>
      <c r="N45" s="21">
        <v>83</v>
      </c>
      <c r="O45" s="21">
        <v>173</v>
      </c>
      <c r="P45" s="20">
        <f t="shared" si="5"/>
        <v>1.4044153463332008E-2</v>
      </c>
      <c r="Q45" s="23">
        <f t="shared" si="6"/>
        <v>1.6920666823291576E-4</v>
      </c>
      <c r="R45" s="24"/>
    </row>
    <row r="46" spans="1:18" x14ac:dyDescent="0.25">
      <c r="A46" s="31">
        <v>2011</v>
      </c>
      <c r="B46" s="82">
        <v>4.1749723920827583E-2</v>
      </c>
      <c r="C46" s="32">
        <f t="shared" si="7"/>
        <v>9.0909090909090935</v>
      </c>
      <c r="D46" s="35">
        <f t="shared" si="0"/>
        <v>3.7954294473479623E-2</v>
      </c>
      <c r="E46" s="32">
        <v>6</v>
      </c>
      <c r="F46" s="35">
        <f t="shared" si="1"/>
        <v>3.5677036805070846E-2</v>
      </c>
      <c r="G46" s="32">
        <v>0</v>
      </c>
      <c r="H46" s="29">
        <f t="shared" si="8"/>
        <v>3.5677036805070846E-2</v>
      </c>
      <c r="I46" s="32">
        <v>35</v>
      </c>
      <c r="J46" s="34">
        <f t="shared" si="2"/>
        <v>44.45454545454546</v>
      </c>
      <c r="K46" s="29">
        <f t="shared" si="9"/>
        <v>2.3190073923296049E-2</v>
      </c>
      <c r="L46" s="35">
        <f t="shared" si="3"/>
        <v>1.0165511856787309E-3</v>
      </c>
      <c r="M46" s="35">
        <f t="shared" si="11"/>
        <v>2.8818717838399181E-2</v>
      </c>
      <c r="N46" s="32">
        <v>83</v>
      </c>
      <c r="O46" s="32">
        <v>173</v>
      </c>
      <c r="P46" s="33">
        <f t="shared" si="5"/>
        <v>1.3826321275070127E-2</v>
      </c>
      <c r="Q46" s="35">
        <f t="shared" si="6"/>
        <v>1.6658218403698948E-4</v>
      </c>
      <c r="R46" s="24"/>
    </row>
    <row r="47" spans="1:18" x14ac:dyDescent="0.25">
      <c r="A47" s="25">
        <v>2012</v>
      </c>
      <c r="B47" s="79">
        <v>3.9656729419528428E-2</v>
      </c>
      <c r="C47" s="27">
        <f t="shared" si="7"/>
        <v>9.0909090909090935</v>
      </c>
      <c r="D47" s="29">
        <f t="shared" ref="D47:D56" si="12">+B47-B47*(C47/100)</f>
        <v>3.6051572199571294E-2</v>
      </c>
      <c r="E47" s="27">
        <v>6</v>
      </c>
      <c r="F47" s="29">
        <f t="shared" ref="F47:F56" si="13">+(D47-D47*(E47)/100)</f>
        <v>3.3888477867597015E-2</v>
      </c>
      <c r="G47" s="27">
        <v>0</v>
      </c>
      <c r="H47" s="29">
        <f t="shared" si="8"/>
        <v>3.3888477867597015E-2</v>
      </c>
      <c r="I47" s="27">
        <v>35</v>
      </c>
      <c r="J47" s="28">
        <f t="shared" ref="J47:J56" si="14">100-(K47/B47*100)</f>
        <v>44.45454545454546</v>
      </c>
      <c r="K47" s="29">
        <f t="shared" si="9"/>
        <v>2.202751061393806E-2</v>
      </c>
      <c r="L47" s="29">
        <f t="shared" ref="L47:L56" si="15">+(K47/365)*16</f>
        <v>9.6558950636440807E-4</v>
      </c>
      <c r="M47" s="29">
        <f t="shared" si="11"/>
        <v>2.7373979710677787E-2</v>
      </c>
      <c r="N47" s="27">
        <v>83</v>
      </c>
      <c r="O47" s="27">
        <v>173</v>
      </c>
      <c r="P47" s="26">
        <f t="shared" ref="P47:P56" si="16">+Q47*N47</f>
        <v>1.3133181017261597E-2</v>
      </c>
      <c r="Q47" s="29">
        <f t="shared" ref="Q47:Q56" si="17">+M47/O47</f>
        <v>1.5823109659351321E-4</v>
      </c>
      <c r="R47" s="24"/>
    </row>
    <row r="48" spans="1:18" x14ac:dyDescent="0.25">
      <c r="A48" s="25">
        <v>2013</v>
      </c>
      <c r="B48" s="79">
        <v>3.5097181469009836E-2</v>
      </c>
      <c r="C48" s="27">
        <f t="shared" si="7"/>
        <v>9.0909090909090935</v>
      </c>
      <c r="D48" s="29">
        <f t="shared" si="12"/>
        <v>3.1906528608190758E-2</v>
      </c>
      <c r="E48" s="27">
        <v>6</v>
      </c>
      <c r="F48" s="29">
        <f t="shared" si="13"/>
        <v>2.9992136891699314E-2</v>
      </c>
      <c r="G48" s="27">
        <v>0</v>
      </c>
      <c r="H48" s="29">
        <f t="shared" si="8"/>
        <v>2.9992136891699314E-2</v>
      </c>
      <c r="I48" s="27">
        <v>35</v>
      </c>
      <c r="J48" s="28">
        <f t="shared" si="14"/>
        <v>44.45454545454546</v>
      </c>
      <c r="K48" s="29">
        <f t="shared" si="9"/>
        <v>1.9494888979604552E-2</v>
      </c>
      <c r="L48" s="29">
        <f t="shared" si="15"/>
        <v>8.5457047581828172E-4</v>
      </c>
      <c r="M48" s="29">
        <f t="shared" si="11"/>
        <v>2.4226645704210376E-2</v>
      </c>
      <c r="N48" s="27">
        <v>83</v>
      </c>
      <c r="O48" s="27">
        <v>173</v>
      </c>
      <c r="P48" s="26">
        <f t="shared" si="16"/>
        <v>1.1623188401441971E-2</v>
      </c>
      <c r="Q48" s="29">
        <f t="shared" si="17"/>
        <v>1.4003841447520447E-4</v>
      </c>
      <c r="R48" s="24"/>
    </row>
    <row r="49" spans="1:18" x14ac:dyDescent="0.25">
      <c r="A49" s="25">
        <v>2014</v>
      </c>
      <c r="B49" s="79">
        <v>3.0535173003960699E-2</v>
      </c>
      <c r="C49" s="27">
        <f t="shared" si="7"/>
        <v>9.0909090909090935</v>
      </c>
      <c r="D49" s="29">
        <f t="shared" si="12"/>
        <v>2.7759248185418816E-2</v>
      </c>
      <c r="E49" s="27">
        <v>6</v>
      </c>
      <c r="F49" s="29">
        <f t="shared" si="13"/>
        <v>2.6093693294293688E-2</v>
      </c>
      <c r="G49" s="27">
        <v>0</v>
      </c>
      <c r="H49" s="29">
        <f t="shared" si="8"/>
        <v>2.6093693294293688E-2</v>
      </c>
      <c r="I49" s="27">
        <v>35</v>
      </c>
      <c r="J49" s="28">
        <f t="shared" si="14"/>
        <v>44.45454545454546</v>
      </c>
      <c r="K49" s="29">
        <f t="shared" si="9"/>
        <v>1.6960900641290896E-2</v>
      </c>
      <c r="L49" s="29">
        <f t="shared" si="15"/>
        <v>7.4349153496069682E-4</v>
      </c>
      <c r="M49" s="29">
        <f t="shared" si="11"/>
        <v>2.1077613270368275E-2</v>
      </c>
      <c r="N49" s="27">
        <v>83</v>
      </c>
      <c r="O49" s="27">
        <v>173</v>
      </c>
      <c r="P49" s="26">
        <f t="shared" si="16"/>
        <v>1.0112380933182466E-2</v>
      </c>
      <c r="Q49" s="29">
        <f t="shared" si="17"/>
        <v>1.2183591485762008E-4</v>
      </c>
      <c r="R49" s="24"/>
    </row>
    <row r="50" spans="1:18" x14ac:dyDescent="0.25">
      <c r="A50" s="31">
        <v>2015</v>
      </c>
      <c r="B50" s="82">
        <v>2.8701271982440865E-2</v>
      </c>
      <c r="C50" s="32">
        <f t="shared" si="7"/>
        <v>9.0909090909090935</v>
      </c>
      <c r="D50" s="35">
        <f t="shared" si="12"/>
        <v>2.6092065438582605E-2</v>
      </c>
      <c r="E50" s="32">
        <v>6</v>
      </c>
      <c r="F50" s="35">
        <f t="shared" si="13"/>
        <v>2.4526541512267651E-2</v>
      </c>
      <c r="G50" s="32">
        <v>0</v>
      </c>
      <c r="H50" s="35">
        <f t="shared" si="8"/>
        <v>2.4526541512267651E-2</v>
      </c>
      <c r="I50" s="32">
        <v>35</v>
      </c>
      <c r="J50" s="34">
        <f t="shared" si="14"/>
        <v>44.45454545454546</v>
      </c>
      <c r="K50" s="35">
        <f t="shared" si="9"/>
        <v>1.5942251982973971E-2</v>
      </c>
      <c r="L50" s="35">
        <f t="shared" si="15"/>
        <v>6.9883844308926994E-4</v>
      </c>
      <c r="M50" s="35">
        <f>+L50*28.3495</f>
        <v>1.9811720442359258E-2</v>
      </c>
      <c r="N50" s="32">
        <v>83</v>
      </c>
      <c r="O50" s="32">
        <v>173</v>
      </c>
      <c r="P50" s="33">
        <f t="shared" si="16"/>
        <v>9.5050450677214935E-3</v>
      </c>
      <c r="Q50" s="35">
        <f t="shared" si="17"/>
        <v>1.1451861527375294E-4</v>
      </c>
      <c r="R50" s="24"/>
    </row>
    <row r="51" spans="1:18" x14ac:dyDescent="0.25">
      <c r="A51" s="36">
        <v>2016</v>
      </c>
      <c r="B51" s="85">
        <v>2.1568343527678849E-2</v>
      </c>
      <c r="C51" s="38">
        <f t="shared" si="7"/>
        <v>9.0909090909090935</v>
      </c>
      <c r="D51" s="40">
        <f t="shared" si="12"/>
        <v>1.9607585025162591E-2</v>
      </c>
      <c r="E51" s="38">
        <v>6</v>
      </c>
      <c r="F51" s="40">
        <f t="shared" si="13"/>
        <v>1.8431129923652836E-2</v>
      </c>
      <c r="G51" s="38">
        <v>0</v>
      </c>
      <c r="H51" s="40">
        <f t="shared" si="8"/>
        <v>1.8431129923652836E-2</v>
      </c>
      <c r="I51" s="38">
        <v>35</v>
      </c>
      <c r="J51" s="39">
        <f t="shared" si="14"/>
        <v>44.454545454545446</v>
      </c>
      <c r="K51" s="40">
        <f t="shared" si="9"/>
        <v>1.1980234450374343E-2</v>
      </c>
      <c r="L51" s="40">
        <f t="shared" si="15"/>
        <v>5.251609622081904E-4</v>
      </c>
      <c r="M51" s="40">
        <f>+L51*28.3495</f>
        <v>1.4888050698121094E-2</v>
      </c>
      <c r="N51" s="38">
        <v>83</v>
      </c>
      <c r="O51" s="38">
        <v>173</v>
      </c>
      <c r="P51" s="37">
        <f t="shared" si="16"/>
        <v>7.1428220112372872E-3</v>
      </c>
      <c r="Q51" s="40">
        <f t="shared" si="17"/>
        <v>8.6058096520931176E-5</v>
      </c>
      <c r="R51" s="24"/>
    </row>
    <row r="52" spans="1:18" x14ac:dyDescent="0.25">
      <c r="A52" s="41">
        <v>2017</v>
      </c>
      <c r="B52" s="88">
        <v>3.3971077350564496E-2</v>
      </c>
      <c r="C52" s="43">
        <f t="shared" si="7"/>
        <v>9.0909090909090935</v>
      </c>
      <c r="D52" s="47">
        <f t="shared" si="12"/>
        <v>3.0882797591422269E-2</v>
      </c>
      <c r="E52" s="43">
        <v>6</v>
      </c>
      <c r="F52" s="47">
        <f t="shared" si="13"/>
        <v>2.9029829735936933E-2</v>
      </c>
      <c r="G52" s="43">
        <v>0</v>
      </c>
      <c r="H52" s="47">
        <f>F52-(F52*G52/100)</f>
        <v>2.9029829735936933E-2</v>
      </c>
      <c r="I52" s="43">
        <v>35</v>
      </c>
      <c r="J52" s="45">
        <f t="shared" si="14"/>
        <v>44.45454545454546</v>
      </c>
      <c r="K52" s="47">
        <f>+H52-H52*I52/100</f>
        <v>1.8869389328359007E-2</v>
      </c>
      <c r="L52" s="47">
        <f t="shared" si="15"/>
        <v>8.2715131302395651E-4</v>
      </c>
      <c r="M52" s="47">
        <f>+L52*28.3495</f>
        <v>2.3449326148572654E-2</v>
      </c>
      <c r="N52" s="43">
        <v>83</v>
      </c>
      <c r="O52" s="43">
        <v>173</v>
      </c>
      <c r="P52" s="42">
        <f t="shared" si="16"/>
        <v>1.1250254741800754E-2</v>
      </c>
      <c r="Q52" s="47">
        <f t="shared" si="17"/>
        <v>1.3554523785302112E-4</v>
      </c>
      <c r="R52" s="24"/>
    </row>
    <row r="53" spans="1:18" x14ac:dyDescent="0.25">
      <c r="A53" s="41">
        <v>2018</v>
      </c>
      <c r="B53" s="88">
        <v>1.013572666202983E-2</v>
      </c>
      <c r="C53" s="43">
        <f t="shared" si="7"/>
        <v>9.0909090909090935</v>
      </c>
      <c r="D53" s="47">
        <f t="shared" si="12"/>
        <v>9.2142969654816637E-3</v>
      </c>
      <c r="E53" s="43">
        <v>6</v>
      </c>
      <c r="F53" s="47">
        <f t="shared" si="13"/>
        <v>8.6614391475527634E-3</v>
      </c>
      <c r="G53" s="43">
        <v>0</v>
      </c>
      <c r="H53" s="47">
        <f>F53-(F53*G53/100)</f>
        <v>8.6614391475527634E-3</v>
      </c>
      <c r="I53" s="43">
        <v>35</v>
      </c>
      <c r="J53" s="45">
        <f t="shared" si="14"/>
        <v>44.45454545454546</v>
      </c>
      <c r="K53" s="47">
        <f>+H53-H53*I53/100</f>
        <v>5.6299354459092964E-3</v>
      </c>
      <c r="L53" s="47">
        <f t="shared" si="15"/>
        <v>2.4679169077958561E-4</v>
      </c>
      <c r="M53" s="47">
        <f>+L53*28.3495</f>
        <v>6.9964210377558619E-3</v>
      </c>
      <c r="N53" s="43">
        <v>83</v>
      </c>
      <c r="O53" s="43">
        <v>173</v>
      </c>
      <c r="P53" s="42">
        <f t="shared" si="16"/>
        <v>3.3566644285187085E-3</v>
      </c>
      <c r="Q53" s="47">
        <f t="shared" si="17"/>
        <v>4.0441740102635042E-5</v>
      </c>
      <c r="R53" s="24"/>
    </row>
    <row r="54" spans="1:18" ht="13.2" customHeight="1" x14ac:dyDescent="0.25">
      <c r="A54" s="41">
        <v>2019</v>
      </c>
      <c r="B54" s="88">
        <v>2.456234552638455E-2</v>
      </c>
      <c r="C54" s="43">
        <f t="shared" si="7"/>
        <v>9.0909090909090935</v>
      </c>
      <c r="D54" s="47">
        <f t="shared" si="12"/>
        <v>2.2329405023985952E-2</v>
      </c>
      <c r="E54" s="43">
        <v>6</v>
      </c>
      <c r="F54" s="47">
        <f t="shared" si="13"/>
        <v>2.0989640722546794E-2</v>
      </c>
      <c r="G54" s="43">
        <v>0</v>
      </c>
      <c r="H54" s="47">
        <f>F54-(F54*G54/100)</f>
        <v>2.0989640722546794E-2</v>
      </c>
      <c r="I54" s="43">
        <v>35</v>
      </c>
      <c r="J54" s="45">
        <f t="shared" si="14"/>
        <v>44.45454545454546</v>
      </c>
      <c r="K54" s="47">
        <f>+H54-H54*I54/100</f>
        <v>1.3643266469655416E-2</v>
      </c>
      <c r="L54" s="47">
        <f t="shared" si="15"/>
        <v>5.9806099593010041E-4</v>
      </c>
      <c r="M54" s="47">
        <f>+L54*28.3495</f>
        <v>1.6954730204120382E-2</v>
      </c>
      <c r="N54" s="43">
        <v>83</v>
      </c>
      <c r="O54" s="43">
        <v>173</v>
      </c>
      <c r="P54" s="42">
        <f t="shared" si="16"/>
        <v>8.1343503291444602E-3</v>
      </c>
      <c r="Q54" s="47">
        <f t="shared" si="17"/>
        <v>9.8004220833065788E-5</v>
      </c>
    </row>
    <row r="55" spans="1:18" ht="13.2" customHeight="1" x14ac:dyDescent="0.25">
      <c r="A55" s="41">
        <v>2020</v>
      </c>
      <c r="B55" s="88">
        <v>2.2201796967217195E-2</v>
      </c>
      <c r="C55" s="43">
        <f t="shared" si="7"/>
        <v>9.0909090909090935</v>
      </c>
      <c r="D55" s="47">
        <f t="shared" si="12"/>
        <v>2.0183451788379266E-2</v>
      </c>
      <c r="E55" s="43">
        <v>6</v>
      </c>
      <c r="F55" s="47">
        <f t="shared" si="13"/>
        <v>1.8972444681076509E-2</v>
      </c>
      <c r="G55" s="43">
        <v>0</v>
      </c>
      <c r="H55" s="47">
        <f t="shared" ref="H55:H56" si="18">F55-(F55*G55/100)</f>
        <v>1.8972444681076509E-2</v>
      </c>
      <c r="I55" s="43">
        <v>35</v>
      </c>
      <c r="J55" s="45">
        <f t="shared" si="14"/>
        <v>44.454545454545467</v>
      </c>
      <c r="K55" s="47">
        <f t="shared" ref="K55:K56" si="19">+H55-H55*I55/100</f>
        <v>1.233208904269973E-2</v>
      </c>
      <c r="L55" s="47">
        <f t="shared" si="15"/>
        <v>5.4058472515944019E-4</v>
      </c>
      <c r="M55" s="47">
        <f t="shared" ref="M55:M56" si="20">+L55*28.3495</f>
        <v>1.5325306665907548E-2</v>
      </c>
      <c r="N55" s="43">
        <v>83</v>
      </c>
      <c r="O55" s="43">
        <v>173</v>
      </c>
      <c r="P55" s="42">
        <f t="shared" si="16"/>
        <v>7.3526037761290552E-3</v>
      </c>
      <c r="Q55" s="47">
        <f t="shared" si="17"/>
        <v>8.8585587664205485E-5</v>
      </c>
    </row>
    <row r="56" spans="1:18" ht="13.8" customHeight="1" thickBot="1" x14ac:dyDescent="0.3">
      <c r="A56" s="132">
        <v>2021</v>
      </c>
      <c r="B56" s="159">
        <v>5.3488735353359133E-3</v>
      </c>
      <c r="C56" s="134">
        <f t="shared" si="7"/>
        <v>9.0909090909090935</v>
      </c>
      <c r="D56" s="136">
        <f t="shared" si="12"/>
        <v>4.86261230485083E-3</v>
      </c>
      <c r="E56" s="134">
        <v>6</v>
      </c>
      <c r="F56" s="136">
        <f t="shared" si="13"/>
        <v>4.5708555665597804E-3</v>
      </c>
      <c r="G56" s="134">
        <v>0</v>
      </c>
      <c r="H56" s="136">
        <f t="shared" si="18"/>
        <v>4.5708555665597804E-3</v>
      </c>
      <c r="I56" s="134">
        <v>35</v>
      </c>
      <c r="J56" s="135">
        <f t="shared" si="14"/>
        <v>44.45454545454546</v>
      </c>
      <c r="K56" s="136">
        <f t="shared" si="19"/>
        <v>2.9710561182638572E-3</v>
      </c>
      <c r="L56" s="136">
        <f t="shared" si="15"/>
        <v>1.3023807641704578E-4</v>
      </c>
      <c r="M56" s="136">
        <f t="shared" si="20"/>
        <v>3.6921843473850394E-3</v>
      </c>
      <c r="N56" s="134">
        <v>83</v>
      </c>
      <c r="O56" s="134">
        <v>173</v>
      </c>
      <c r="P56" s="133">
        <f t="shared" si="16"/>
        <v>1.7713948025026491E-3</v>
      </c>
      <c r="Q56" s="136">
        <f t="shared" si="17"/>
        <v>2.1342106054248784E-5</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V69"/>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2" width="10.88671875" style="24" customWidth="1"/>
    <col min="3" max="3" width="10.88671875" style="67" customWidth="1"/>
    <col min="4" max="4" width="10.88671875" style="24" customWidth="1"/>
    <col min="5" max="5" width="10.88671875" style="67" customWidth="1"/>
    <col min="6" max="6" width="10.88671875" style="24" customWidth="1"/>
    <col min="7" max="8" width="10.88671875" style="67" customWidth="1"/>
    <col min="9" max="9" width="13.33203125" style="67" customWidth="1"/>
    <col min="10" max="10" width="10.88671875" style="67" customWidth="1"/>
    <col min="11" max="13" width="10.88671875" style="24" customWidth="1"/>
    <col min="14" max="15" width="10.88671875" style="67" customWidth="1"/>
    <col min="16" max="16" width="10.88671875" style="24" customWidth="1"/>
    <col min="17" max="17" width="13.33203125" style="24" customWidth="1"/>
    <col min="18" max="16384" width="10.6640625" style="24"/>
  </cols>
  <sheetData>
    <row r="1" spans="1:22" ht="16.2" thickBot="1" x14ac:dyDescent="0.3">
      <c r="A1" s="52" t="s">
        <v>161</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2.359401517663812E-2</v>
      </c>
      <c r="C5" s="21">
        <f>(1-1/1.18)*100</f>
        <v>15.254237288135586</v>
      </c>
      <c r="D5" s="20">
        <f t="shared" ref="D5:D46" si="0">+B5-B5*(C5/100)</f>
        <v>1.9994928115795018E-2</v>
      </c>
      <c r="E5" s="21">
        <v>6</v>
      </c>
      <c r="F5" s="23">
        <f t="shared" ref="F5:F46" si="1">+(D5-D5*(E5)/100)</f>
        <v>1.8795232428847317E-2</v>
      </c>
      <c r="G5" s="21">
        <v>0</v>
      </c>
      <c r="H5" s="23">
        <f>F5-(F5*G5/100)</f>
        <v>1.8795232428847317E-2</v>
      </c>
      <c r="I5" s="21">
        <v>29</v>
      </c>
      <c r="J5" s="22">
        <f t="shared" ref="J5:J46" si="2">100-(K5/B5*100)</f>
        <v>43.440677966101696</v>
      </c>
      <c r="K5" s="20">
        <f>+H5-H5*I5/100</f>
        <v>1.3344615024481594E-2</v>
      </c>
      <c r="L5" s="23">
        <f t="shared" ref="L5:L46" si="3">+(K5/365)*16</f>
        <v>5.849694257307E-4</v>
      </c>
      <c r="M5" s="20">
        <f t="shared" ref="M5:M37" si="4">+L5*28.3495</f>
        <v>1.658359073475248E-2</v>
      </c>
      <c r="N5" s="21">
        <v>231</v>
      </c>
      <c r="O5" s="21">
        <v>259</v>
      </c>
      <c r="P5" s="23">
        <f t="shared" ref="P5:P46" si="5">+Q5*N5</f>
        <v>1.4790770114779238E-2</v>
      </c>
      <c r="Q5" s="23">
        <f t="shared" ref="Q5:Q46" si="6">+M5/O5</f>
        <v>6.4029307856187177E-5</v>
      </c>
    </row>
    <row r="6" spans="1:22" x14ac:dyDescent="0.25">
      <c r="A6" s="25">
        <v>1971</v>
      </c>
      <c r="B6" s="76">
        <v>1.4774078907450123E-2</v>
      </c>
      <c r="C6" s="27">
        <f t="shared" ref="C6:C56" si="7">(1-1/1.18)*100</f>
        <v>15.254237288135586</v>
      </c>
      <c r="D6" s="26">
        <f t="shared" si="0"/>
        <v>1.2520405853771292E-2</v>
      </c>
      <c r="E6" s="27">
        <v>6</v>
      </c>
      <c r="F6" s="29">
        <f t="shared" si="1"/>
        <v>1.1769181502545014E-2</v>
      </c>
      <c r="G6" s="27">
        <v>0</v>
      </c>
      <c r="H6" s="29">
        <f t="shared" ref="H6:H51" si="8">F6-(F6*G6/100)</f>
        <v>1.1769181502545014E-2</v>
      </c>
      <c r="I6" s="27">
        <v>29</v>
      </c>
      <c r="J6" s="28">
        <f t="shared" si="2"/>
        <v>43.440677966101696</v>
      </c>
      <c r="K6" s="26">
        <f t="shared" ref="K6:K51" si="9">+H6-H6*I6/100</f>
        <v>8.3561188668069605E-3</v>
      </c>
      <c r="L6" s="29">
        <f t="shared" si="3"/>
        <v>3.662956215586613E-4</v>
      </c>
      <c r="M6" s="26">
        <f t="shared" si="4"/>
        <v>1.0384297723377268E-2</v>
      </c>
      <c r="N6" s="27">
        <v>231</v>
      </c>
      <c r="O6" s="27">
        <v>259</v>
      </c>
      <c r="P6" s="29">
        <f t="shared" si="5"/>
        <v>9.2616709424716177E-3</v>
      </c>
      <c r="Q6" s="29">
        <f t="shared" si="6"/>
        <v>4.0093813603773238E-5</v>
      </c>
    </row>
    <row r="7" spans="1:22" x14ac:dyDescent="0.25">
      <c r="A7" s="25">
        <v>1972</v>
      </c>
      <c r="B7" s="76">
        <v>1.8552044822197661E-2</v>
      </c>
      <c r="C7" s="27">
        <f t="shared" si="7"/>
        <v>15.254237288135586</v>
      </c>
      <c r="D7" s="26">
        <f t="shared" si="0"/>
        <v>1.5722071883218357E-2</v>
      </c>
      <c r="E7" s="27">
        <v>6</v>
      </c>
      <c r="F7" s="29">
        <f t="shared" si="1"/>
        <v>1.4778747570225256E-2</v>
      </c>
      <c r="G7" s="27">
        <v>0</v>
      </c>
      <c r="H7" s="29">
        <f t="shared" si="8"/>
        <v>1.4778747570225256E-2</v>
      </c>
      <c r="I7" s="27">
        <v>29</v>
      </c>
      <c r="J7" s="28">
        <f t="shared" si="2"/>
        <v>43.440677966101696</v>
      </c>
      <c r="K7" s="26">
        <f t="shared" si="9"/>
        <v>1.0492910774859931E-2</v>
      </c>
      <c r="L7" s="29">
        <f t="shared" si="3"/>
        <v>4.5996321204865449E-4</v>
      </c>
      <c r="M7" s="26">
        <f t="shared" si="4"/>
        <v>1.3039727079973329E-2</v>
      </c>
      <c r="N7" s="27">
        <v>231</v>
      </c>
      <c r="O7" s="27">
        <v>259</v>
      </c>
      <c r="P7" s="29">
        <f t="shared" si="5"/>
        <v>1.1630026855111348E-2</v>
      </c>
      <c r="Q7" s="29">
        <f t="shared" si="6"/>
        <v>5.0346436602213627E-5</v>
      </c>
    </row>
    <row r="8" spans="1:22" x14ac:dyDescent="0.25">
      <c r="A8" s="25">
        <v>1973</v>
      </c>
      <c r="B8" s="76">
        <v>2.8398982582146112E-2</v>
      </c>
      <c r="C8" s="27">
        <f t="shared" si="7"/>
        <v>15.254237288135586</v>
      </c>
      <c r="D8" s="26">
        <f t="shared" si="0"/>
        <v>2.4066934391649249E-2</v>
      </c>
      <c r="E8" s="27">
        <v>6</v>
      </c>
      <c r="F8" s="29">
        <f t="shared" si="1"/>
        <v>2.2622918328150294E-2</v>
      </c>
      <c r="G8" s="27">
        <v>0</v>
      </c>
      <c r="H8" s="29">
        <f t="shared" si="8"/>
        <v>2.2622918328150294E-2</v>
      </c>
      <c r="I8" s="27">
        <v>29</v>
      </c>
      <c r="J8" s="28">
        <f t="shared" si="2"/>
        <v>43.440677966101696</v>
      </c>
      <c r="K8" s="26">
        <f t="shared" si="9"/>
        <v>1.6062272012986708E-2</v>
      </c>
      <c r="L8" s="29">
        <f t="shared" si="3"/>
        <v>7.0409959508982824E-4</v>
      </c>
      <c r="M8" s="26">
        <f t="shared" si="4"/>
        <v>1.9960871470999085E-2</v>
      </c>
      <c r="N8" s="27">
        <v>231</v>
      </c>
      <c r="O8" s="27">
        <v>259</v>
      </c>
      <c r="P8" s="29">
        <f t="shared" si="5"/>
        <v>1.7802939420080266E-2</v>
      </c>
      <c r="Q8" s="29">
        <f t="shared" si="6"/>
        <v>7.7069001818529285E-5</v>
      </c>
    </row>
    <row r="9" spans="1:22" x14ac:dyDescent="0.25">
      <c r="A9" s="25">
        <v>1974</v>
      </c>
      <c r="B9" s="76">
        <v>4.8556491812170914E-2</v>
      </c>
      <c r="C9" s="27">
        <f t="shared" si="7"/>
        <v>15.254237288135586</v>
      </c>
      <c r="D9" s="26">
        <f t="shared" si="0"/>
        <v>4.1149569332348236E-2</v>
      </c>
      <c r="E9" s="27">
        <v>6</v>
      </c>
      <c r="F9" s="29">
        <f t="shared" si="1"/>
        <v>3.8680595172407344E-2</v>
      </c>
      <c r="G9" s="27">
        <v>0</v>
      </c>
      <c r="H9" s="29">
        <f t="shared" si="8"/>
        <v>3.8680595172407344E-2</v>
      </c>
      <c r="I9" s="27">
        <v>29</v>
      </c>
      <c r="J9" s="28">
        <f t="shared" si="2"/>
        <v>43.440677966101696</v>
      </c>
      <c r="K9" s="26">
        <f t="shared" si="9"/>
        <v>2.7463222572409213E-2</v>
      </c>
      <c r="L9" s="29">
        <f t="shared" si="3"/>
        <v>1.2038672908453354E-3</v>
      </c>
      <c r="M9" s="26">
        <f t="shared" si="4"/>
        <v>3.4129035761819831E-2</v>
      </c>
      <c r="N9" s="27">
        <v>231</v>
      </c>
      <c r="O9" s="27">
        <v>259</v>
      </c>
      <c r="P9" s="29">
        <f t="shared" si="5"/>
        <v>3.0439410274055528E-2</v>
      </c>
      <c r="Q9" s="29">
        <f t="shared" si="6"/>
        <v>1.3177233884872523E-4</v>
      </c>
    </row>
    <row r="10" spans="1:22" x14ac:dyDescent="0.25">
      <c r="A10" s="25">
        <v>1975</v>
      </c>
      <c r="B10" s="76">
        <v>3.606006306343848E-2</v>
      </c>
      <c r="C10" s="27">
        <f t="shared" si="7"/>
        <v>15.254237288135586</v>
      </c>
      <c r="D10" s="26">
        <f t="shared" si="0"/>
        <v>3.0559375477490242E-2</v>
      </c>
      <c r="E10" s="27">
        <v>6</v>
      </c>
      <c r="F10" s="29">
        <f t="shared" si="1"/>
        <v>2.8725812948840829E-2</v>
      </c>
      <c r="G10" s="27">
        <v>0</v>
      </c>
      <c r="H10" s="29">
        <f t="shared" si="8"/>
        <v>2.8725812948840829E-2</v>
      </c>
      <c r="I10" s="27">
        <v>29</v>
      </c>
      <c r="J10" s="28">
        <f t="shared" si="2"/>
        <v>43.440677966101681</v>
      </c>
      <c r="K10" s="26">
        <f t="shared" si="9"/>
        <v>2.0395327193676989E-2</v>
      </c>
      <c r="L10" s="29">
        <f t="shared" si="3"/>
        <v>8.9404173999679956E-4</v>
      </c>
      <c r="M10" s="26">
        <f t="shared" si="4"/>
        <v>2.5345636308039269E-2</v>
      </c>
      <c r="N10" s="27">
        <v>231</v>
      </c>
      <c r="O10" s="27">
        <v>259</v>
      </c>
      <c r="P10" s="29">
        <f t="shared" si="5"/>
        <v>2.2605567517980971E-2</v>
      </c>
      <c r="Q10" s="29">
        <f t="shared" si="6"/>
        <v>9.7859599644939266E-5</v>
      </c>
    </row>
    <row r="11" spans="1:22" x14ac:dyDescent="0.25">
      <c r="A11" s="19">
        <v>1976</v>
      </c>
      <c r="B11" s="70">
        <v>6.6567294241750175E-2</v>
      </c>
      <c r="C11" s="21">
        <f t="shared" si="7"/>
        <v>15.254237288135586</v>
      </c>
      <c r="D11" s="20">
        <f t="shared" si="0"/>
        <v>5.6412961221822183E-2</v>
      </c>
      <c r="E11" s="21">
        <v>6</v>
      </c>
      <c r="F11" s="23">
        <f t="shared" si="1"/>
        <v>5.3028183548512853E-2</v>
      </c>
      <c r="G11" s="21">
        <v>0</v>
      </c>
      <c r="H11" s="23">
        <f t="shared" si="8"/>
        <v>5.3028183548512853E-2</v>
      </c>
      <c r="I11" s="21">
        <v>29</v>
      </c>
      <c r="J11" s="22">
        <f t="shared" si="2"/>
        <v>43.440677966101703</v>
      </c>
      <c r="K11" s="20">
        <f t="shared" si="9"/>
        <v>3.7650010319444122E-2</v>
      </c>
      <c r="L11" s="23">
        <f t="shared" si="3"/>
        <v>1.6504114112633039E-3</v>
      </c>
      <c r="M11" s="20">
        <f t="shared" si="4"/>
        <v>4.6788338303609033E-2</v>
      </c>
      <c r="N11" s="21">
        <v>231</v>
      </c>
      <c r="O11" s="21">
        <v>259</v>
      </c>
      <c r="P11" s="23">
        <f t="shared" si="5"/>
        <v>4.1730139568083732E-2</v>
      </c>
      <c r="Q11" s="23">
        <f t="shared" si="6"/>
        <v>1.8064995484018932E-4</v>
      </c>
    </row>
    <row r="12" spans="1:22" x14ac:dyDescent="0.25">
      <c r="A12" s="19">
        <v>1977</v>
      </c>
      <c r="B12" s="70">
        <v>6.9115824172830423E-2</v>
      </c>
      <c r="C12" s="21">
        <f t="shared" si="7"/>
        <v>15.254237288135586</v>
      </c>
      <c r="D12" s="20">
        <f t="shared" si="0"/>
        <v>5.8572732349856299E-2</v>
      </c>
      <c r="E12" s="21">
        <v>6</v>
      </c>
      <c r="F12" s="23">
        <f t="shared" si="1"/>
        <v>5.5058368408864924E-2</v>
      </c>
      <c r="G12" s="21">
        <v>0</v>
      </c>
      <c r="H12" s="23">
        <f t="shared" si="8"/>
        <v>5.5058368408864924E-2</v>
      </c>
      <c r="I12" s="21">
        <v>29</v>
      </c>
      <c r="J12" s="22">
        <f t="shared" si="2"/>
        <v>43.440677966101681</v>
      </c>
      <c r="K12" s="20">
        <f t="shared" si="9"/>
        <v>3.9091441570294094E-2</v>
      </c>
      <c r="L12" s="23">
        <f t="shared" si="3"/>
        <v>1.7135974386978234E-3</v>
      </c>
      <c r="M12" s="20">
        <f t="shared" si="4"/>
        <v>4.857963058836394E-2</v>
      </c>
      <c r="N12" s="21">
        <v>231</v>
      </c>
      <c r="O12" s="21">
        <v>259</v>
      </c>
      <c r="P12" s="23">
        <f t="shared" si="5"/>
        <v>4.3327778632865133E-2</v>
      </c>
      <c r="Q12" s="23">
        <f t="shared" si="6"/>
        <v>1.8756614126781444E-4</v>
      </c>
    </row>
    <row r="13" spans="1:22" x14ac:dyDescent="0.25">
      <c r="A13" s="19">
        <v>1978</v>
      </c>
      <c r="B13" s="70">
        <v>6.9447626749331706E-2</v>
      </c>
      <c r="C13" s="21">
        <f t="shared" si="7"/>
        <v>15.254237288135586</v>
      </c>
      <c r="D13" s="20">
        <f t="shared" si="0"/>
        <v>5.8853920974009925E-2</v>
      </c>
      <c r="E13" s="21">
        <v>6</v>
      </c>
      <c r="F13" s="23">
        <f t="shared" si="1"/>
        <v>5.5322685715569329E-2</v>
      </c>
      <c r="G13" s="21">
        <v>0</v>
      </c>
      <c r="H13" s="23">
        <f t="shared" si="8"/>
        <v>5.5322685715569329E-2</v>
      </c>
      <c r="I13" s="21">
        <v>29</v>
      </c>
      <c r="J13" s="22">
        <f t="shared" si="2"/>
        <v>43.440677966101696</v>
      </c>
      <c r="K13" s="20">
        <f t="shared" si="9"/>
        <v>3.9279106858054219E-2</v>
      </c>
      <c r="L13" s="23">
        <f t="shared" si="3"/>
        <v>1.7218238622708699E-3</v>
      </c>
      <c r="M13" s="20">
        <f t="shared" si="4"/>
        <v>4.8812845583448027E-2</v>
      </c>
      <c r="N13" s="21">
        <v>231</v>
      </c>
      <c r="O13" s="21">
        <v>259</v>
      </c>
      <c r="P13" s="23">
        <f t="shared" si="5"/>
        <v>4.3535781196048243E-2</v>
      </c>
      <c r="Q13" s="23">
        <f t="shared" si="6"/>
        <v>1.884665852642781E-4</v>
      </c>
    </row>
    <row r="14" spans="1:22" x14ac:dyDescent="0.25">
      <c r="A14" s="19">
        <v>1979</v>
      </c>
      <c r="B14" s="70">
        <v>4.7712781320121751E-2</v>
      </c>
      <c r="C14" s="21">
        <f t="shared" si="7"/>
        <v>15.254237288135586</v>
      </c>
      <c r="D14" s="20">
        <f t="shared" si="0"/>
        <v>4.0434560440781149E-2</v>
      </c>
      <c r="E14" s="21">
        <v>6</v>
      </c>
      <c r="F14" s="23">
        <f t="shared" si="1"/>
        <v>3.8008486814334282E-2</v>
      </c>
      <c r="G14" s="21">
        <v>0</v>
      </c>
      <c r="H14" s="23">
        <f t="shared" si="8"/>
        <v>3.8008486814334282E-2</v>
      </c>
      <c r="I14" s="21">
        <v>29</v>
      </c>
      <c r="J14" s="22">
        <f t="shared" si="2"/>
        <v>43.440677966101681</v>
      </c>
      <c r="K14" s="20">
        <f t="shared" si="9"/>
        <v>2.6986025638177341E-2</v>
      </c>
      <c r="L14" s="23">
        <f t="shared" si="3"/>
        <v>1.1829490690707875E-3</v>
      </c>
      <c r="M14" s="20">
        <f t="shared" si="4"/>
        <v>3.3536014633622289E-2</v>
      </c>
      <c r="N14" s="21">
        <v>231</v>
      </c>
      <c r="O14" s="21">
        <v>259</v>
      </c>
      <c r="P14" s="23">
        <f t="shared" si="5"/>
        <v>2.9910499538095554E-2</v>
      </c>
      <c r="Q14" s="23">
        <f t="shared" si="6"/>
        <v>1.2948268198309764E-4</v>
      </c>
    </row>
    <row r="15" spans="1:22" x14ac:dyDescent="0.25">
      <c r="A15" s="19">
        <v>1980</v>
      </c>
      <c r="B15" s="70">
        <v>4.5598658036412179E-2</v>
      </c>
      <c r="C15" s="21">
        <f t="shared" si="7"/>
        <v>15.254237288135586</v>
      </c>
      <c r="D15" s="20">
        <f t="shared" si="0"/>
        <v>3.8642930539332355E-2</v>
      </c>
      <c r="E15" s="21">
        <v>6</v>
      </c>
      <c r="F15" s="23">
        <f t="shared" si="1"/>
        <v>3.6324354706972414E-2</v>
      </c>
      <c r="G15" s="21">
        <v>0</v>
      </c>
      <c r="H15" s="23">
        <f t="shared" si="8"/>
        <v>3.6324354706972414E-2</v>
      </c>
      <c r="I15" s="21">
        <v>29</v>
      </c>
      <c r="J15" s="22">
        <f t="shared" si="2"/>
        <v>43.440677966101703</v>
      </c>
      <c r="K15" s="20">
        <f t="shared" si="9"/>
        <v>2.5790291841950412E-2</v>
      </c>
      <c r="L15" s="23">
        <f t="shared" si="3"/>
        <v>1.1305333410170043E-3</v>
      </c>
      <c r="M15" s="20">
        <f t="shared" si="4"/>
        <v>3.2050054951161561E-2</v>
      </c>
      <c r="N15" s="21">
        <v>231</v>
      </c>
      <c r="O15" s="21">
        <v>259</v>
      </c>
      <c r="P15" s="23">
        <f t="shared" si="5"/>
        <v>2.8585184145630584E-2</v>
      </c>
      <c r="Q15" s="23">
        <f t="shared" si="6"/>
        <v>1.237453859118207E-4</v>
      </c>
    </row>
    <row r="16" spans="1:22" x14ac:dyDescent="0.25">
      <c r="A16" s="25">
        <v>1981</v>
      </c>
      <c r="B16" s="76">
        <v>7.6967899602549935E-3</v>
      </c>
      <c r="C16" s="27">
        <f t="shared" si="7"/>
        <v>15.254237288135586</v>
      </c>
      <c r="D16" s="26">
        <f t="shared" si="0"/>
        <v>6.5227033561482996E-3</v>
      </c>
      <c r="E16" s="27">
        <v>6</v>
      </c>
      <c r="F16" s="29">
        <f t="shared" si="1"/>
        <v>6.1313411547794013E-3</v>
      </c>
      <c r="G16" s="27">
        <v>0</v>
      </c>
      <c r="H16" s="29">
        <f t="shared" si="8"/>
        <v>6.1313411547794013E-3</v>
      </c>
      <c r="I16" s="27">
        <v>29</v>
      </c>
      <c r="J16" s="28">
        <f t="shared" si="2"/>
        <v>43.440677966101696</v>
      </c>
      <c r="K16" s="26">
        <f t="shared" si="9"/>
        <v>4.3532522198933754E-3</v>
      </c>
      <c r="L16" s="29">
        <f t="shared" si="3"/>
        <v>1.9082749457066851E-4</v>
      </c>
      <c r="M16" s="26">
        <f t="shared" si="4"/>
        <v>5.4098640573311671E-3</v>
      </c>
      <c r="N16" s="27">
        <v>231</v>
      </c>
      <c r="O16" s="27">
        <v>259</v>
      </c>
      <c r="P16" s="29">
        <f t="shared" si="5"/>
        <v>4.8250138889710413E-3</v>
      </c>
      <c r="Q16" s="29">
        <f t="shared" si="6"/>
        <v>2.0887506012861649E-5</v>
      </c>
    </row>
    <row r="17" spans="1:17" x14ac:dyDescent="0.25">
      <c r="A17" s="25">
        <v>1982</v>
      </c>
      <c r="B17" s="76">
        <v>7.5214912054025182E-2</v>
      </c>
      <c r="C17" s="27">
        <f t="shared" si="7"/>
        <v>15.254237288135586</v>
      </c>
      <c r="D17" s="26">
        <f t="shared" si="0"/>
        <v>6.374145089324168E-2</v>
      </c>
      <c r="E17" s="27">
        <v>6</v>
      </c>
      <c r="F17" s="29">
        <f t="shared" si="1"/>
        <v>5.9916963839647182E-2</v>
      </c>
      <c r="G17" s="27">
        <v>0</v>
      </c>
      <c r="H17" s="29">
        <f t="shared" si="8"/>
        <v>5.9916963839647182E-2</v>
      </c>
      <c r="I17" s="27">
        <v>29</v>
      </c>
      <c r="J17" s="28">
        <f t="shared" si="2"/>
        <v>43.440677966101696</v>
      </c>
      <c r="K17" s="26">
        <f t="shared" si="9"/>
        <v>4.2541044326149496E-2</v>
      </c>
      <c r="L17" s="29">
        <f t="shared" si="3"/>
        <v>1.8648129019681972E-3</v>
      </c>
      <c r="M17" s="26">
        <f t="shared" si="4"/>
        <v>5.2866513364347403E-2</v>
      </c>
      <c r="N17" s="27">
        <v>231</v>
      </c>
      <c r="O17" s="27">
        <v>259</v>
      </c>
      <c r="P17" s="29">
        <f t="shared" si="5"/>
        <v>4.7151214622255792E-2</v>
      </c>
      <c r="Q17" s="29">
        <f t="shared" si="6"/>
        <v>2.0411781221755753E-4</v>
      </c>
    </row>
    <row r="18" spans="1:17" x14ac:dyDescent="0.25">
      <c r="A18" s="25">
        <v>1983</v>
      </c>
      <c r="B18" s="76">
        <v>5.0864890933689573E-2</v>
      </c>
      <c r="C18" s="27">
        <f t="shared" si="7"/>
        <v>15.254237288135586</v>
      </c>
      <c r="D18" s="26">
        <f t="shared" si="0"/>
        <v>4.3105839774313204E-2</v>
      </c>
      <c r="E18" s="27">
        <v>6</v>
      </c>
      <c r="F18" s="29">
        <f t="shared" si="1"/>
        <v>4.0519489387854414E-2</v>
      </c>
      <c r="G18" s="27">
        <v>0</v>
      </c>
      <c r="H18" s="29">
        <f t="shared" si="8"/>
        <v>4.0519489387854414E-2</v>
      </c>
      <c r="I18" s="27">
        <v>29</v>
      </c>
      <c r="J18" s="28">
        <f t="shared" si="2"/>
        <v>43.440677966101681</v>
      </c>
      <c r="K18" s="26">
        <f t="shared" si="9"/>
        <v>2.8768837465376635E-2</v>
      </c>
      <c r="L18" s="29">
        <f t="shared" si="3"/>
        <v>1.2610997245096607E-3</v>
      </c>
      <c r="M18" s="26">
        <f t="shared" si="4"/>
        <v>3.5751546639986628E-2</v>
      </c>
      <c r="N18" s="27">
        <v>231</v>
      </c>
      <c r="O18" s="27">
        <v>259</v>
      </c>
      <c r="P18" s="29">
        <f t="shared" si="5"/>
        <v>3.1886514570798885E-2</v>
      </c>
      <c r="Q18" s="29">
        <f t="shared" si="6"/>
        <v>1.3803685961384798E-4</v>
      </c>
    </row>
    <row r="19" spans="1:17" x14ac:dyDescent="0.25">
      <c r="A19" s="25">
        <v>1984</v>
      </c>
      <c r="B19" s="76">
        <v>4.8428588352767962E-2</v>
      </c>
      <c r="C19" s="27">
        <f t="shared" si="7"/>
        <v>15.254237288135586</v>
      </c>
      <c r="D19" s="26">
        <f t="shared" si="0"/>
        <v>4.1041176570142342E-2</v>
      </c>
      <c r="E19" s="27">
        <v>6</v>
      </c>
      <c r="F19" s="29">
        <f t="shared" si="1"/>
        <v>3.8578705975933804E-2</v>
      </c>
      <c r="G19" s="27">
        <v>0</v>
      </c>
      <c r="H19" s="29">
        <f t="shared" si="8"/>
        <v>3.8578705975933804E-2</v>
      </c>
      <c r="I19" s="27">
        <v>29</v>
      </c>
      <c r="J19" s="28">
        <f t="shared" si="2"/>
        <v>43.440677966101696</v>
      </c>
      <c r="K19" s="26">
        <f t="shared" si="9"/>
        <v>2.7390881242913001E-2</v>
      </c>
      <c r="L19" s="29">
        <f t="shared" si="3"/>
        <v>1.2006961640728987E-3</v>
      </c>
      <c r="M19" s="26">
        <f t="shared" si="4"/>
        <v>3.4039135903384643E-2</v>
      </c>
      <c r="N19" s="27">
        <v>231</v>
      </c>
      <c r="O19" s="27">
        <v>259</v>
      </c>
      <c r="P19" s="29">
        <f t="shared" si="5"/>
        <v>3.0359229319234949E-2</v>
      </c>
      <c r="Q19" s="29">
        <f t="shared" si="6"/>
        <v>1.3142523514820325E-4</v>
      </c>
    </row>
    <row r="20" spans="1:17" x14ac:dyDescent="0.25">
      <c r="A20" s="25">
        <v>1985</v>
      </c>
      <c r="B20" s="76">
        <v>3.8596697223084217E-2</v>
      </c>
      <c r="C20" s="27">
        <f t="shared" si="7"/>
        <v>15.254237288135586</v>
      </c>
      <c r="D20" s="26">
        <f t="shared" si="0"/>
        <v>3.2709065443291711E-2</v>
      </c>
      <c r="E20" s="27">
        <v>6</v>
      </c>
      <c r="F20" s="29">
        <f t="shared" si="1"/>
        <v>3.0746521516694207E-2</v>
      </c>
      <c r="G20" s="27">
        <v>0</v>
      </c>
      <c r="H20" s="29">
        <f t="shared" si="8"/>
        <v>3.0746521516694207E-2</v>
      </c>
      <c r="I20" s="27">
        <v>29</v>
      </c>
      <c r="J20" s="28">
        <f t="shared" si="2"/>
        <v>43.440677966101696</v>
      </c>
      <c r="K20" s="26">
        <f t="shared" si="9"/>
        <v>2.1830030276852888E-2</v>
      </c>
      <c r="L20" s="29">
        <f t="shared" si="3"/>
        <v>9.5693283405382521E-4</v>
      </c>
      <c r="M20" s="26">
        <f t="shared" si="4"/>
        <v>2.7128567379008917E-2</v>
      </c>
      <c r="N20" s="27">
        <v>231</v>
      </c>
      <c r="O20" s="27">
        <v>259</v>
      </c>
      <c r="P20" s="29">
        <f t="shared" si="5"/>
        <v>2.4195749283980928E-2</v>
      </c>
      <c r="Q20" s="29">
        <f t="shared" si="6"/>
        <v>1.0474350339385683E-4</v>
      </c>
    </row>
    <row r="21" spans="1:17" x14ac:dyDescent="0.25">
      <c r="A21" s="19">
        <v>1986</v>
      </c>
      <c r="B21" s="70">
        <v>6.962780125576043E-2</v>
      </c>
      <c r="C21" s="21">
        <f t="shared" si="7"/>
        <v>15.254237288135586</v>
      </c>
      <c r="D21" s="20">
        <f t="shared" si="0"/>
        <v>5.9006611233695286E-2</v>
      </c>
      <c r="E21" s="21">
        <v>6</v>
      </c>
      <c r="F21" s="23">
        <f t="shared" si="1"/>
        <v>5.5466214559673571E-2</v>
      </c>
      <c r="G21" s="21">
        <v>0</v>
      </c>
      <c r="H21" s="23">
        <f t="shared" si="8"/>
        <v>5.5466214559673571E-2</v>
      </c>
      <c r="I21" s="21">
        <v>29</v>
      </c>
      <c r="J21" s="22">
        <f t="shared" si="2"/>
        <v>43.440677966101681</v>
      </c>
      <c r="K21" s="20">
        <f t="shared" si="9"/>
        <v>3.9381012337368237E-2</v>
      </c>
      <c r="L21" s="23">
        <f t="shared" si="3"/>
        <v>1.726290951775046E-3</v>
      </c>
      <c r="M21" s="20">
        <f t="shared" si="4"/>
        <v>4.8939485337346669E-2</v>
      </c>
      <c r="N21" s="21">
        <v>231</v>
      </c>
      <c r="O21" s="21">
        <v>259</v>
      </c>
      <c r="P21" s="23">
        <f t="shared" si="5"/>
        <v>4.3648730165741625E-2</v>
      </c>
      <c r="Q21" s="23">
        <f t="shared" si="6"/>
        <v>1.8895554184303733E-4</v>
      </c>
    </row>
    <row r="22" spans="1:17" x14ac:dyDescent="0.25">
      <c r="A22" s="19">
        <v>1987</v>
      </c>
      <c r="B22" s="70">
        <v>9.4281807548475316E-2</v>
      </c>
      <c r="C22" s="21">
        <f t="shared" si="7"/>
        <v>15.254237288135586</v>
      </c>
      <c r="D22" s="20">
        <f t="shared" si="0"/>
        <v>7.9899836905487562E-2</v>
      </c>
      <c r="E22" s="21">
        <v>6</v>
      </c>
      <c r="F22" s="23">
        <f t="shared" si="1"/>
        <v>7.5105846691158301E-2</v>
      </c>
      <c r="G22" s="21">
        <v>0</v>
      </c>
      <c r="H22" s="23">
        <f t="shared" si="8"/>
        <v>7.5105846691158301E-2</v>
      </c>
      <c r="I22" s="21">
        <v>29</v>
      </c>
      <c r="J22" s="22">
        <f t="shared" si="2"/>
        <v>43.440677966101696</v>
      </c>
      <c r="K22" s="20">
        <f t="shared" si="9"/>
        <v>5.3325151150722394E-2</v>
      </c>
      <c r="L22" s="23">
        <f t="shared" si="3"/>
        <v>2.3375408723604338E-3</v>
      </c>
      <c r="M22" s="20">
        <f t="shared" si="4"/>
        <v>6.6268114960982116E-2</v>
      </c>
      <c r="N22" s="21">
        <v>231</v>
      </c>
      <c r="O22" s="21">
        <v>259</v>
      </c>
      <c r="P22" s="23">
        <f t="shared" si="5"/>
        <v>5.9103994424659717E-2</v>
      </c>
      <c r="Q22" s="23">
        <f t="shared" si="6"/>
        <v>2.5586144772579965E-4</v>
      </c>
    </row>
    <row r="23" spans="1:17" x14ac:dyDescent="0.25">
      <c r="A23" s="19">
        <v>1988</v>
      </c>
      <c r="B23" s="70">
        <v>2.5524342811432475E-2</v>
      </c>
      <c r="C23" s="21">
        <f t="shared" si="7"/>
        <v>15.254237288135586</v>
      </c>
      <c r="D23" s="20">
        <f t="shared" si="0"/>
        <v>2.1630798992739387E-2</v>
      </c>
      <c r="E23" s="21">
        <v>6</v>
      </c>
      <c r="F23" s="23">
        <f t="shared" si="1"/>
        <v>2.0332951053175022E-2</v>
      </c>
      <c r="G23" s="21">
        <v>0</v>
      </c>
      <c r="H23" s="23">
        <f t="shared" si="8"/>
        <v>2.0332951053175022E-2</v>
      </c>
      <c r="I23" s="21">
        <v>29</v>
      </c>
      <c r="J23" s="22">
        <f t="shared" si="2"/>
        <v>43.440677966101696</v>
      </c>
      <c r="K23" s="20">
        <f t="shared" si="9"/>
        <v>1.4436395247754266E-2</v>
      </c>
      <c r="L23" s="23">
        <f t="shared" si="3"/>
        <v>6.328282848330637E-4</v>
      </c>
      <c r="M23" s="20">
        <f t="shared" si="4"/>
        <v>1.7940365460874939E-2</v>
      </c>
      <c r="N23" s="21">
        <v>231</v>
      </c>
      <c r="O23" s="21">
        <v>259</v>
      </c>
      <c r="P23" s="23">
        <f t="shared" si="5"/>
        <v>1.6000866492131702E-2</v>
      </c>
      <c r="Q23" s="23">
        <f t="shared" si="6"/>
        <v>6.9267820312258455E-5</v>
      </c>
    </row>
    <row r="24" spans="1:17" x14ac:dyDescent="0.25">
      <c r="A24" s="19">
        <v>1989</v>
      </c>
      <c r="B24" s="70">
        <v>1.8605817046842013E-2</v>
      </c>
      <c r="C24" s="21">
        <f t="shared" si="7"/>
        <v>15.254237288135586</v>
      </c>
      <c r="D24" s="20">
        <f t="shared" si="0"/>
        <v>1.5767641565120352E-2</v>
      </c>
      <c r="E24" s="21">
        <v>6</v>
      </c>
      <c r="F24" s="23">
        <f t="shared" si="1"/>
        <v>1.4821583071213132E-2</v>
      </c>
      <c r="G24" s="21">
        <v>0</v>
      </c>
      <c r="H24" s="23">
        <f t="shared" si="8"/>
        <v>1.4821583071213132E-2</v>
      </c>
      <c r="I24" s="21">
        <v>29</v>
      </c>
      <c r="J24" s="22">
        <f t="shared" si="2"/>
        <v>43.440677966101681</v>
      </c>
      <c r="K24" s="20">
        <f t="shared" si="9"/>
        <v>1.0523323980561324E-2</v>
      </c>
      <c r="L24" s="23">
        <f t="shared" si="3"/>
        <v>4.6129639366844163E-4</v>
      </c>
      <c r="M24" s="20">
        <f t="shared" si="4"/>
        <v>1.3077522112303485E-2</v>
      </c>
      <c r="N24" s="21">
        <v>231</v>
      </c>
      <c r="O24" s="21">
        <v>259</v>
      </c>
      <c r="P24" s="23">
        <f t="shared" si="5"/>
        <v>1.1663735938000406E-2</v>
      </c>
      <c r="Q24" s="23">
        <f t="shared" si="6"/>
        <v>5.0492363367967128E-5</v>
      </c>
    </row>
    <row r="25" spans="1:17" x14ac:dyDescent="0.25">
      <c r="A25" s="19">
        <v>1990</v>
      </c>
      <c r="B25" s="70">
        <v>9.7652439511937708E-2</v>
      </c>
      <c r="C25" s="21">
        <f t="shared" si="7"/>
        <v>15.254237288135586</v>
      </c>
      <c r="D25" s="20">
        <f t="shared" si="0"/>
        <v>8.2756304671133651E-2</v>
      </c>
      <c r="E25" s="21">
        <v>6</v>
      </c>
      <c r="F25" s="23">
        <f t="shared" si="1"/>
        <v>7.7790926390865628E-2</v>
      </c>
      <c r="G25" s="21">
        <v>0</v>
      </c>
      <c r="H25" s="23">
        <f t="shared" si="8"/>
        <v>7.7790926390865628E-2</v>
      </c>
      <c r="I25" s="21">
        <v>29</v>
      </c>
      <c r="J25" s="22">
        <f t="shared" si="2"/>
        <v>43.440677966101703</v>
      </c>
      <c r="K25" s="20">
        <f t="shared" si="9"/>
        <v>5.5231557737514592E-2</v>
      </c>
      <c r="L25" s="23">
        <f t="shared" si="3"/>
        <v>2.4211093802746124E-3</v>
      </c>
      <c r="M25" s="20">
        <f t="shared" si="4"/>
        <v>6.8637240376095129E-2</v>
      </c>
      <c r="N25" s="21">
        <v>231</v>
      </c>
      <c r="O25" s="21">
        <v>259</v>
      </c>
      <c r="P25" s="23">
        <f t="shared" si="5"/>
        <v>6.1216998173274036E-2</v>
      </c>
      <c r="Q25" s="23">
        <f t="shared" si="6"/>
        <v>2.650086501007534E-4</v>
      </c>
    </row>
    <row r="26" spans="1:17" x14ac:dyDescent="0.25">
      <c r="A26" s="25">
        <v>1991</v>
      </c>
      <c r="B26" s="76">
        <v>7.7737846804448243E-2</v>
      </c>
      <c r="C26" s="27">
        <f t="shared" si="7"/>
        <v>15.254237288135586</v>
      </c>
      <c r="D26" s="26">
        <f t="shared" si="0"/>
        <v>6.587953119021038E-2</v>
      </c>
      <c r="E26" s="27">
        <v>6</v>
      </c>
      <c r="F26" s="29">
        <f t="shared" si="1"/>
        <v>6.1926759318797757E-2</v>
      </c>
      <c r="G26" s="27">
        <v>0</v>
      </c>
      <c r="H26" s="29">
        <f t="shared" si="8"/>
        <v>6.1926759318797757E-2</v>
      </c>
      <c r="I26" s="27">
        <v>29</v>
      </c>
      <c r="J26" s="28">
        <f t="shared" si="2"/>
        <v>43.440677966101681</v>
      </c>
      <c r="K26" s="26">
        <f t="shared" si="9"/>
        <v>4.3967999116346412E-2</v>
      </c>
      <c r="L26" s="29">
        <f t="shared" si="3"/>
        <v>1.9273643448261442E-3</v>
      </c>
      <c r="M26" s="26">
        <f t="shared" si="4"/>
        <v>5.4639815493648776E-2</v>
      </c>
      <c r="N26" s="27">
        <v>231</v>
      </c>
      <c r="O26" s="27">
        <v>259</v>
      </c>
      <c r="P26" s="29">
        <f t="shared" si="5"/>
        <v>4.8732808413254308E-2</v>
      </c>
      <c r="Q26" s="29">
        <f t="shared" si="6"/>
        <v>2.109645385855165E-4</v>
      </c>
    </row>
    <row r="27" spans="1:17" x14ac:dyDescent="0.25">
      <c r="A27" s="25">
        <v>1992</v>
      </c>
      <c r="B27" s="76">
        <v>7.8394435058818018E-2</v>
      </c>
      <c r="C27" s="27">
        <f t="shared" si="7"/>
        <v>15.254237288135586</v>
      </c>
      <c r="D27" s="26">
        <f t="shared" si="0"/>
        <v>6.6435961914252564E-2</v>
      </c>
      <c r="E27" s="27">
        <v>6</v>
      </c>
      <c r="F27" s="29">
        <f t="shared" si="1"/>
        <v>6.2449804199397413E-2</v>
      </c>
      <c r="G27" s="27">
        <v>0</v>
      </c>
      <c r="H27" s="29">
        <f t="shared" si="8"/>
        <v>6.2449804199397413E-2</v>
      </c>
      <c r="I27" s="27">
        <v>29</v>
      </c>
      <c r="J27" s="28">
        <f t="shared" si="2"/>
        <v>43.440677966101681</v>
      </c>
      <c r="K27" s="26">
        <f t="shared" si="9"/>
        <v>4.4339360981572165E-2</v>
      </c>
      <c r="L27" s="29">
        <f t="shared" si="3"/>
        <v>1.9436432211100128E-3</v>
      </c>
      <c r="M27" s="26">
        <f t="shared" si="4"/>
        <v>5.5101313496858303E-2</v>
      </c>
      <c r="N27" s="27">
        <v>231</v>
      </c>
      <c r="O27" s="27">
        <v>259</v>
      </c>
      <c r="P27" s="29">
        <f t="shared" si="5"/>
        <v>4.9144414740441192E-2</v>
      </c>
      <c r="Q27" s="29">
        <f t="shared" si="6"/>
        <v>2.1274638415775407E-4</v>
      </c>
    </row>
    <row r="28" spans="1:17" x14ac:dyDescent="0.25">
      <c r="A28" s="25">
        <v>1993</v>
      </c>
      <c r="B28" s="76">
        <v>8.4006224664271573E-2</v>
      </c>
      <c r="C28" s="27">
        <f t="shared" si="7"/>
        <v>15.254237288135586</v>
      </c>
      <c r="D28" s="26">
        <f t="shared" si="0"/>
        <v>7.1191715817179299E-2</v>
      </c>
      <c r="E28" s="27">
        <v>6</v>
      </c>
      <c r="F28" s="29">
        <f t="shared" si="1"/>
        <v>6.6920212868148546E-2</v>
      </c>
      <c r="G28" s="27">
        <v>0</v>
      </c>
      <c r="H28" s="29">
        <f t="shared" si="8"/>
        <v>6.6920212868148546E-2</v>
      </c>
      <c r="I28" s="27">
        <v>29</v>
      </c>
      <c r="J28" s="28">
        <f t="shared" si="2"/>
        <v>43.440677966101696</v>
      </c>
      <c r="K28" s="26">
        <f t="shared" si="9"/>
        <v>4.7513351136385468E-2</v>
      </c>
      <c r="L28" s="29">
        <f t="shared" si="3"/>
        <v>2.0827770361155273E-3</v>
      </c>
      <c r="M28" s="26">
        <f t="shared" si="4"/>
        <v>5.9045687585357137E-2</v>
      </c>
      <c r="N28" s="27">
        <v>231</v>
      </c>
      <c r="O28" s="27">
        <v>259</v>
      </c>
      <c r="P28" s="29">
        <f t="shared" si="5"/>
        <v>5.2662370008561769E-2</v>
      </c>
      <c r="Q28" s="29">
        <f t="shared" si="6"/>
        <v>2.2797562774269165E-4</v>
      </c>
    </row>
    <row r="29" spans="1:17" x14ac:dyDescent="0.25">
      <c r="A29" s="25">
        <v>1994</v>
      </c>
      <c r="B29" s="76">
        <v>7.6147527293156603E-2</v>
      </c>
      <c r="C29" s="27">
        <f t="shared" si="7"/>
        <v>15.254237288135586</v>
      </c>
      <c r="D29" s="26">
        <f t="shared" si="0"/>
        <v>6.453180279081068E-2</v>
      </c>
      <c r="E29" s="27">
        <v>6</v>
      </c>
      <c r="F29" s="29">
        <f t="shared" si="1"/>
        <v>6.0659894623362041E-2</v>
      </c>
      <c r="G29" s="27">
        <v>0</v>
      </c>
      <c r="H29" s="29">
        <f t="shared" si="8"/>
        <v>6.0659894623362041E-2</v>
      </c>
      <c r="I29" s="27">
        <v>29</v>
      </c>
      <c r="J29" s="28">
        <f t="shared" si="2"/>
        <v>43.440677966101696</v>
      </c>
      <c r="K29" s="26">
        <f t="shared" si="9"/>
        <v>4.3068525182587053E-2</v>
      </c>
      <c r="L29" s="29">
        <f t="shared" si="3"/>
        <v>1.8879353504695695E-3</v>
      </c>
      <c r="M29" s="26">
        <f t="shared" si="4"/>
        <v>5.3522023218137059E-2</v>
      </c>
      <c r="N29" s="27">
        <v>231</v>
      </c>
      <c r="O29" s="27">
        <v>259</v>
      </c>
      <c r="P29" s="29">
        <f t="shared" si="5"/>
        <v>4.7735858545906028E-2</v>
      </c>
      <c r="Q29" s="29">
        <f t="shared" si="6"/>
        <v>2.0664873829396549E-4</v>
      </c>
    </row>
    <row r="30" spans="1:17" x14ac:dyDescent="0.25">
      <c r="A30" s="25">
        <v>1995</v>
      </c>
      <c r="B30" s="76">
        <v>9.0935747326087848E-2</v>
      </c>
      <c r="C30" s="27">
        <f t="shared" si="7"/>
        <v>15.254237288135586</v>
      </c>
      <c r="D30" s="26">
        <f t="shared" si="0"/>
        <v>7.7064192649226995E-2</v>
      </c>
      <c r="E30" s="27">
        <v>6</v>
      </c>
      <c r="F30" s="29">
        <f t="shared" si="1"/>
        <v>7.2440341090273377E-2</v>
      </c>
      <c r="G30" s="27">
        <v>0</v>
      </c>
      <c r="H30" s="29">
        <f t="shared" si="8"/>
        <v>7.2440341090273377E-2</v>
      </c>
      <c r="I30" s="27">
        <v>29</v>
      </c>
      <c r="J30" s="28">
        <f t="shared" si="2"/>
        <v>43.440677966101681</v>
      </c>
      <c r="K30" s="26">
        <f t="shared" si="9"/>
        <v>5.1432642174094101E-2</v>
      </c>
      <c r="L30" s="29">
        <f t="shared" si="3"/>
        <v>2.25458157475481E-3</v>
      </c>
      <c r="M30" s="26">
        <f t="shared" si="4"/>
        <v>6.3916260353511486E-2</v>
      </c>
      <c r="N30" s="27">
        <v>231</v>
      </c>
      <c r="O30" s="27">
        <v>259</v>
      </c>
      <c r="P30" s="29">
        <f t="shared" si="5"/>
        <v>5.7006394369348082E-2</v>
      </c>
      <c r="Q30" s="29">
        <f t="shared" si="6"/>
        <v>2.4678092800583585E-4</v>
      </c>
    </row>
    <row r="31" spans="1:17" x14ac:dyDescent="0.25">
      <c r="A31" s="19">
        <v>1996</v>
      </c>
      <c r="B31" s="70">
        <v>5.1914101465882011E-2</v>
      </c>
      <c r="C31" s="21">
        <f t="shared" si="7"/>
        <v>15.254237288135586</v>
      </c>
      <c r="D31" s="20">
        <f t="shared" si="0"/>
        <v>4.3995001242272895E-2</v>
      </c>
      <c r="E31" s="21">
        <v>6</v>
      </c>
      <c r="F31" s="23">
        <f t="shared" si="1"/>
        <v>4.1355301167736523E-2</v>
      </c>
      <c r="G31" s="21">
        <v>0</v>
      </c>
      <c r="H31" s="23">
        <f t="shared" si="8"/>
        <v>4.1355301167736523E-2</v>
      </c>
      <c r="I31" s="21">
        <v>29</v>
      </c>
      <c r="J31" s="22">
        <f t="shared" si="2"/>
        <v>43.440677966101681</v>
      </c>
      <c r="K31" s="20">
        <f t="shared" si="9"/>
        <v>2.9362263829092933E-2</v>
      </c>
      <c r="L31" s="23">
        <f t="shared" si="3"/>
        <v>1.2871129349739368E-3</v>
      </c>
      <c r="M31" s="20">
        <f t="shared" si="4"/>
        <v>3.648900815004362E-2</v>
      </c>
      <c r="N31" s="21">
        <v>231</v>
      </c>
      <c r="O31" s="21">
        <v>259</v>
      </c>
      <c r="P31" s="23">
        <f t="shared" si="5"/>
        <v>3.254425051220107E-2</v>
      </c>
      <c r="Q31" s="23">
        <f t="shared" si="6"/>
        <v>1.4088420135151977E-4</v>
      </c>
    </row>
    <row r="32" spans="1:17" x14ac:dyDescent="0.25">
      <c r="A32" s="19">
        <v>1997</v>
      </c>
      <c r="B32" s="70">
        <v>5.463475405991676E-2</v>
      </c>
      <c r="C32" s="21">
        <f t="shared" si="7"/>
        <v>15.254237288135586</v>
      </c>
      <c r="D32" s="20">
        <f t="shared" si="0"/>
        <v>4.6300639033827765E-2</v>
      </c>
      <c r="E32" s="21">
        <v>6</v>
      </c>
      <c r="F32" s="23">
        <f t="shared" si="1"/>
        <v>4.35226006917981E-2</v>
      </c>
      <c r="G32" s="21">
        <v>0</v>
      </c>
      <c r="H32" s="23">
        <f t="shared" si="8"/>
        <v>4.35226006917981E-2</v>
      </c>
      <c r="I32" s="21">
        <v>29</v>
      </c>
      <c r="J32" s="22">
        <f t="shared" si="2"/>
        <v>43.440677966101696</v>
      </c>
      <c r="K32" s="20">
        <f t="shared" si="9"/>
        <v>3.0901046491176649E-2</v>
      </c>
      <c r="L32" s="23">
        <f t="shared" si="3"/>
        <v>1.3545664215310312E-3</v>
      </c>
      <c r="M32" s="20">
        <f t="shared" si="4"/>
        <v>3.8401280767193964E-2</v>
      </c>
      <c r="N32" s="21">
        <v>231</v>
      </c>
      <c r="O32" s="21">
        <v>259</v>
      </c>
      <c r="P32" s="23">
        <f t="shared" si="5"/>
        <v>3.4249790954524344E-2</v>
      </c>
      <c r="Q32" s="23">
        <f t="shared" si="6"/>
        <v>1.482674933096292E-4</v>
      </c>
    </row>
    <row r="33" spans="1:17" x14ac:dyDescent="0.25">
      <c r="A33" s="19">
        <v>1998</v>
      </c>
      <c r="B33" s="70">
        <v>7.1014106441156771E-2</v>
      </c>
      <c r="C33" s="21">
        <f t="shared" si="7"/>
        <v>15.254237288135586</v>
      </c>
      <c r="D33" s="20">
        <f t="shared" si="0"/>
        <v>6.0181446136573544E-2</v>
      </c>
      <c r="E33" s="21">
        <v>6</v>
      </c>
      <c r="F33" s="23">
        <f t="shared" si="1"/>
        <v>5.6570559368379132E-2</v>
      </c>
      <c r="G33" s="21">
        <v>0</v>
      </c>
      <c r="H33" s="23">
        <f t="shared" si="8"/>
        <v>5.6570559368379132E-2</v>
      </c>
      <c r="I33" s="21">
        <v>29</v>
      </c>
      <c r="J33" s="22">
        <f t="shared" si="2"/>
        <v>43.440677966101681</v>
      </c>
      <c r="K33" s="20">
        <f t="shared" si="9"/>
        <v>4.0165097151549187E-2</v>
      </c>
      <c r="L33" s="23">
        <f t="shared" si="3"/>
        <v>1.7606617929446218E-3</v>
      </c>
      <c r="M33" s="20">
        <f t="shared" si="4"/>
        <v>4.9913881499083552E-2</v>
      </c>
      <c r="N33" s="21">
        <v>231</v>
      </c>
      <c r="O33" s="21">
        <v>259</v>
      </c>
      <c r="P33" s="23">
        <f t="shared" si="5"/>
        <v>4.4517786201885332E-2</v>
      </c>
      <c r="Q33" s="23">
        <f t="shared" si="6"/>
        <v>1.9271768918565079E-4</v>
      </c>
    </row>
    <row r="34" spans="1:17" x14ac:dyDescent="0.25">
      <c r="A34" s="19">
        <v>1999</v>
      </c>
      <c r="B34" s="70">
        <v>4.8724090442005756E-2</v>
      </c>
      <c r="C34" s="21">
        <f t="shared" si="7"/>
        <v>15.254237288135586</v>
      </c>
      <c r="D34" s="20">
        <f t="shared" si="0"/>
        <v>4.1291602069496405E-2</v>
      </c>
      <c r="E34" s="21">
        <v>6</v>
      </c>
      <c r="F34" s="23">
        <f t="shared" si="1"/>
        <v>3.8814105945326624E-2</v>
      </c>
      <c r="G34" s="21">
        <v>0</v>
      </c>
      <c r="H34" s="23">
        <f t="shared" si="8"/>
        <v>3.8814105945326624E-2</v>
      </c>
      <c r="I34" s="21">
        <v>29</v>
      </c>
      <c r="J34" s="22">
        <f t="shared" si="2"/>
        <v>43.440677966101681</v>
      </c>
      <c r="K34" s="20">
        <f t="shared" si="9"/>
        <v>2.7558015221181904E-2</v>
      </c>
      <c r="L34" s="23">
        <f t="shared" si="3"/>
        <v>1.2080225850381108E-3</v>
      </c>
      <c r="M34" s="20">
        <f t="shared" si="4"/>
        <v>3.4246836274537923E-2</v>
      </c>
      <c r="N34" s="21">
        <v>231</v>
      </c>
      <c r="O34" s="21">
        <v>259</v>
      </c>
      <c r="P34" s="23">
        <f t="shared" si="5"/>
        <v>3.0544475596209496E-2</v>
      </c>
      <c r="Q34" s="23">
        <f t="shared" si="6"/>
        <v>1.32227167083158E-4</v>
      </c>
    </row>
    <row r="35" spans="1:17" x14ac:dyDescent="0.25">
      <c r="A35" s="19">
        <v>2000</v>
      </c>
      <c r="B35" s="70">
        <v>6.2208629707668599E-2</v>
      </c>
      <c r="C35" s="21">
        <f t="shared" si="7"/>
        <v>15.254237288135586</v>
      </c>
      <c r="D35" s="20">
        <f t="shared" si="0"/>
        <v>5.2719177718363222E-2</v>
      </c>
      <c r="E35" s="21">
        <v>6</v>
      </c>
      <c r="F35" s="23">
        <f t="shared" si="1"/>
        <v>4.955602705526143E-2</v>
      </c>
      <c r="G35" s="21">
        <v>0</v>
      </c>
      <c r="H35" s="23">
        <f t="shared" si="8"/>
        <v>4.955602705526143E-2</v>
      </c>
      <c r="I35" s="21">
        <v>29</v>
      </c>
      <c r="J35" s="22">
        <f t="shared" si="2"/>
        <v>43.440677966101696</v>
      </c>
      <c r="K35" s="20">
        <f t="shared" si="9"/>
        <v>3.5184779209235614E-2</v>
      </c>
      <c r="L35" s="23">
        <f t="shared" si="3"/>
        <v>1.5423464858843009E-3</v>
      </c>
      <c r="M35" s="20">
        <f t="shared" si="4"/>
        <v>4.3724751701576983E-2</v>
      </c>
      <c r="N35" s="21">
        <v>231</v>
      </c>
      <c r="O35" s="21">
        <v>259</v>
      </c>
      <c r="P35" s="23">
        <f t="shared" si="5"/>
        <v>3.8997751517622713E-2</v>
      </c>
      <c r="Q35" s="23">
        <f t="shared" si="6"/>
        <v>1.6882143514122388E-4</v>
      </c>
    </row>
    <row r="36" spans="1:17" x14ac:dyDescent="0.25">
      <c r="A36" s="25">
        <v>2001</v>
      </c>
      <c r="B36" s="76">
        <v>1.8890292914294456E-2</v>
      </c>
      <c r="C36" s="27">
        <f t="shared" si="7"/>
        <v>15.254237288135586</v>
      </c>
      <c r="D36" s="26">
        <f t="shared" si="0"/>
        <v>1.6008722808724115E-2</v>
      </c>
      <c r="E36" s="27">
        <v>6</v>
      </c>
      <c r="F36" s="29">
        <f t="shared" si="1"/>
        <v>1.5048199440200668E-2</v>
      </c>
      <c r="G36" s="27">
        <v>0</v>
      </c>
      <c r="H36" s="29">
        <f t="shared" si="8"/>
        <v>1.5048199440200668E-2</v>
      </c>
      <c r="I36" s="27">
        <v>29</v>
      </c>
      <c r="J36" s="28">
        <f t="shared" si="2"/>
        <v>43.440677966101696</v>
      </c>
      <c r="K36" s="26">
        <f t="shared" si="9"/>
        <v>1.0684221602542475E-2</v>
      </c>
      <c r="L36" s="29">
        <f t="shared" si="3"/>
        <v>4.6834944011145093E-4</v>
      </c>
      <c r="M36" s="26">
        <f t="shared" si="4"/>
        <v>1.3277472452439577E-2</v>
      </c>
      <c r="N36" s="27">
        <v>231</v>
      </c>
      <c r="O36" s="27">
        <v>259</v>
      </c>
      <c r="P36" s="29">
        <f t="shared" si="5"/>
        <v>1.1842070025148812E-2</v>
      </c>
      <c r="Q36" s="29">
        <f t="shared" si="6"/>
        <v>5.1264372403241608E-5</v>
      </c>
    </row>
    <row r="37" spans="1:17" x14ac:dyDescent="0.25">
      <c r="A37" s="25">
        <v>2002</v>
      </c>
      <c r="B37" s="76">
        <v>6.9720717062079815E-2</v>
      </c>
      <c r="C37" s="27">
        <f t="shared" si="7"/>
        <v>15.254237288135586</v>
      </c>
      <c r="D37" s="26">
        <f t="shared" si="0"/>
        <v>5.9085353442440529E-2</v>
      </c>
      <c r="E37" s="27">
        <v>6</v>
      </c>
      <c r="F37" s="29">
        <f t="shared" si="1"/>
        <v>5.5540232235894098E-2</v>
      </c>
      <c r="G37" s="27">
        <v>0</v>
      </c>
      <c r="H37" s="29">
        <f t="shared" si="8"/>
        <v>5.5540232235894098E-2</v>
      </c>
      <c r="I37" s="27">
        <v>29</v>
      </c>
      <c r="J37" s="28">
        <f t="shared" si="2"/>
        <v>43.440677966101681</v>
      </c>
      <c r="K37" s="26">
        <f t="shared" si="9"/>
        <v>3.9433564887484812E-2</v>
      </c>
      <c r="L37" s="29">
        <f t="shared" si="3"/>
        <v>1.7285946252048137E-3</v>
      </c>
      <c r="M37" s="26">
        <f t="shared" si="4"/>
        <v>4.9004793327243862E-2</v>
      </c>
      <c r="N37" s="27">
        <v>231</v>
      </c>
      <c r="O37" s="27">
        <v>259</v>
      </c>
      <c r="P37" s="29">
        <f t="shared" si="5"/>
        <v>4.3706977832406686E-2</v>
      </c>
      <c r="Q37" s="29">
        <f t="shared" si="6"/>
        <v>1.892076962441848E-4</v>
      </c>
    </row>
    <row r="38" spans="1:17" x14ac:dyDescent="0.25">
      <c r="A38" s="25">
        <v>2003</v>
      </c>
      <c r="B38" s="76">
        <v>0.19377702634754021</v>
      </c>
      <c r="C38" s="27">
        <f t="shared" si="7"/>
        <v>15.254237288135586</v>
      </c>
      <c r="D38" s="26">
        <f t="shared" si="0"/>
        <v>0.16421781893859341</v>
      </c>
      <c r="E38" s="27">
        <v>6</v>
      </c>
      <c r="F38" s="29">
        <f t="shared" si="1"/>
        <v>0.15436474980227782</v>
      </c>
      <c r="G38" s="27">
        <v>0</v>
      </c>
      <c r="H38" s="29">
        <f t="shared" si="8"/>
        <v>0.15436474980227782</v>
      </c>
      <c r="I38" s="27">
        <v>29</v>
      </c>
      <c r="J38" s="28">
        <f t="shared" si="2"/>
        <v>43.440677966101681</v>
      </c>
      <c r="K38" s="26">
        <f t="shared" si="9"/>
        <v>0.10959897235961726</v>
      </c>
      <c r="L38" s="29">
        <f t="shared" si="3"/>
        <v>4.8043385143941809E-3</v>
      </c>
      <c r="M38" s="26">
        <f t="shared" ref="M38:M43" si="10">+L38*28.3495</f>
        <v>0.13620059471381782</v>
      </c>
      <c r="N38" s="27">
        <v>231</v>
      </c>
      <c r="O38" s="27">
        <v>259</v>
      </c>
      <c r="P38" s="29">
        <f t="shared" si="5"/>
        <v>0.12147620609610778</v>
      </c>
      <c r="Q38" s="29">
        <f t="shared" si="6"/>
        <v>5.2587102206107261E-4</v>
      </c>
    </row>
    <row r="39" spans="1:17" x14ac:dyDescent="0.25">
      <c r="A39" s="25">
        <v>2004</v>
      </c>
      <c r="B39" s="76">
        <v>0.18935519792712668</v>
      </c>
      <c r="C39" s="27">
        <f t="shared" si="7"/>
        <v>15.254237288135586</v>
      </c>
      <c r="D39" s="26">
        <f t="shared" si="0"/>
        <v>0.16047050671790397</v>
      </c>
      <c r="E39" s="27">
        <v>6</v>
      </c>
      <c r="F39" s="29">
        <f t="shared" si="1"/>
        <v>0.15084227631482974</v>
      </c>
      <c r="G39" s="27">
        <v>0</v>
      </c>
      <c r="H39" s="29">
        <f t="shared" si="8"/>
        <v>0.15084227631482974</v>
      </c>
      <c r="I39" s="27">
        <v>29</v>
      </c>
      <c r="J39" s="28">
        <f t="shared" si="2"/>
        <v>43.440677966101696</v>
      </c>
      <c r="K39" s="26">
        <f t="shared" si="9"/>
        <v>0.10709801618352911</v>
      </c>
      <c r="L39" s="29">
        <f t="shared" si="3"/>
        <v>4.6947075587300434E-3</v>
      </c>
      <c r="M39" s="26">
        <f t="shared" si="10"/>
        <v>0.13309261193621735</v>
      </c>
      <c r="N39" s="27">
        <v>231</v>
      </c>
      <c r="O39" s="27">
        <v>259</v>
      </c>
      <c r="P39" s="29">
        <f t="shared" si="5"/>
        <v>0.11870422145662628</v>
      </c>
      <c r="Q39" s="29">
        <f t="shared" si="6"/>
        <v>5.1387108855682371E-4</v>
      </c>
    </row>
    <row r="40" spans="1:17" x14ac:dyDescent="0.25">
      <c r="A40" s="25">
        <v>2005</v>
      </c>
      <c r="B40" s="76">
        <v>0.1580411939089022</v>
      </c>
      <c r="C40" s="27">
        <f t="shared" si="7"/>
        <v>15.254237288135586</v>
      </c>
      <c r="D40" s="26">
        <f t="shared" si="0"/>
        <v>0.13393321517703577</v>
      </c>
      <c r="E40" s="27">
        <v>6</v>
      </c>
      <c r="F40" s="29">
        <f t="shared" si="1"/>
        <v>0.12589722226641362</v>
      </c>
      <c r="G40" s="27">
        <v>0</v>
      </c>
      <c r="H40" s="29">
        <f t="shared" si="8"/>
        <v>0.12589722226641362</v>
      </c>
      <c r="I40" s="27">
        <v>29</v>
      </c>
      <c r="J40" s="28">
        <f t="shared" si="2"/>
        <v>43.440677966101696</v>
      </c>
      <c r="K40" s="26">
        <f t="shared" si="9"/>
        <v>8.9387027809153669E-2</v>
      </c>
      <c r="L40" s="29">
        <f t="shared" si="3"/>
        <v>3.9183354656067365E-3</v>
      </c>
      <c r="M40" s="26">
        <f t="shared" si="10"/>
        <v>0.11108285128221818</v>
      </c>
      <c r="N40" s="27">
        <v>231</v>
      </c>
      <c r="O40" s="27">
        <v>259</v>
      </c>
      <c r="P40" s="29">
        <f t="shared" si="5"/>
        <v>9.9073894386843234E-2</v>
      </c>
      <c r="Q40" s="29">
        <f t="shared" si="6"/>
        <v>4.2889131769196208E-4</v>
      </c>
    </row>
    <row r="41" spans="1:17" x14ac:dyDescent="0.25">
      <c r="A41" s="19">
        <v>2006</v>
      </c>
      <c r="B41" s="70">
        <v>0.24989965466173317</v>
      </c>
      <c r="C41" s="21">
        <f t="shared" si="7"/>
        <v>15.254237288135586</v>
      </c>
      <c r="D41" s="20">
        <f t="shared" si="0"/>
        <v>0.21177936835740102</v>
      </c>
      <c r="E41" s="21">
        <v>6</v>
      </c>
      <c r="F41" s="23">
        <f t="shared" si="1"/>
        <v>0.19907260625595696</v>
      </c>
      <c r="G41" s="21">
        <v>0</v>
      </c>
      <c r="H41" s="23">
        <f t="shared" si="8"/>
        <v>0.19907260625595696</v>
      </c>
      <c r="I41" s="21">
        <v>29</v>
      </c>
      <c r="J41" s="22">
        <f t="shared" si="2"/>
        <v>43.440677966101681</v>
      </c>
      <c r="K41" s="20">
        <f t="shared" si="9"/>
        <v>0.14134155044172944</v>
      </c>
      <c r="L41" s="23">
        <f t="shared" si="3"/>
        <v>6.1957939919662225E-3</v>
      </c>
      <c r="M41" s="20">
        <f t="shared" si="10"/>
        <v>0.17564766177524641</v>
      </c>
      <c r="N41" s="21">
        <v>231</v>
      </c>
      <c r="O41" s="21">
        <v>259</v>
      </c>
      <c r="P41" s="23">
        <f t="shared" si="5"/>
        <v>0.15665872536711167</v>
      </c>
      <c r="Q41" s="23">
        <f t="shared" si="6"/>
        <v>6.7817630029052666E-4</v>
      </c>
    </row>
    <row r="42" spans="1:17" x14ac:dyDescent="0.25">
      <c r="A42" s="19">
        <v>2007</v>
      </c>
      <c r="B42" s="70">
        <v>0.23727556533357402</v>
      </c>
      <c r="C42" s="21">
        <f t="shared" si="7"/>
        <v>15.254237288135586</v>
      </c>
      <c r="D42" s="20">
        <f t="shared" si="0"/>
        <v>0.20108098757082546</v>
      </c>
      <c r="E42" s="21">
        <v>6</v>
      </c>
      <c r="F42" s="23">
        <f t="shared" si="1"/>
        <v>0.18901612831657594</v>
      </c>
      <c r="G42" s="21">
        <v>0</v>
      </c>
      <c r="H42" s="23">
        <f t="shared" si="8"/>
        <v>0.18901612831657594</v>
      </c>
      <c r="I42" s="21">
        <v>29</v>
      </c>
      <c r="J42" s="22">
        <f t="shared" si="2"/>
        <v>43.440677966101696</v>
      </c>
      <c r="K42" s="20">
        <f t="shared" si="9"/>
        <v>0.13420145110476892</v>
      </c>
      <c r="L42" s="23">
        <f t="shared" si="3"/>
        <v>5.8828033360994597E-3</v>
      </c>
      <c r="M42" s="20">
        <f t="shared" si="10"/>
        <v>0.16677453317675162</v>
      </c>
      <c r="N42" s="21">
        <v>231</v>
      </c>
      <c r="O42" s="21">
        <v>259</v>
      </c>
      <c r="P42" s="23">
        <f t="shared" si="5"/>
        <v>0.14874485391440009</v>
      </c>
      <c r="Q42" s="23">
        <f t="shared" si="6"/>
        <v>6.4391711651255452E-4</v>
      </c>
    </row>
    <row r="43" spans="1:17" x14ac:dyDescent="0.25">
      <c r="A43" s="19">
        <v>2008</v>
      </c>
      <c r="B43" s="70">
        <v>0.14875171978270962</v>
      </c>
      <c r="C43" s="21">
        <f t="shared" si="7"/>
        <v>15.254237288135586</v>
      </c>
      <c r="D43" s="20">
        <f t="shared" si="0"/>
        <v>0.12606077947687258</v>
      </c>
      <c r="E43" s="21">
        <v>6</v>
      </c>
      <c r="F43" s="23">
        <f t="shared" si="1"/>
        <v>0.11849713270826022</v>
      </c>
      <c r="G43" s="21">
        <v>0</v>
      </c>
      <c r="H43" s="23">
        <f t="shared" si="8"/>
        <v>0.11849713270826022</v>
      </c>
      <c r="I43" s="21">
        <v>29</v>
      </c>
      <c r="J43" s="22">
        <f t="shared" si="2"/>
        <v>43.440677966101696</v>
      </c>
      <c r="K43" s="20">
        <f t="shared" si="9"/>
        <v>8.4132964222864759E-2</v>
      </c>
      <c r="L43" s="23">
        <f t="shared" si="3"/>
        <v>3.6880203494954415E-3</v>
      </c>
      <c r="M43" s="20">
        <f t="shared" si="10"/>
        <v>0.10455353289802101</v>
      </c>
      <c r="N43" s="21">
        <v>231</v>
      </c>
      <c r="O43" s="21">
        <v>259</v>
      </c>
      <c r="P43" s="23">
        <f t="shared" si="5"/>
        <v>9.325044826039712E-2</v>
      </c>
      <c r="Q43" s="23">
        <f t="shared" si="6"/>
        <v>4.0368159420085332E-4</v>
      </c>
    </row>
    <row r="44" spans="1:17" x14ac:dyDescent="0.25">
      <c r="A44" s="19">
        <v>2009</v>
      </c>
      <c r="B44" s="70">
        <v>0.23862600011111448</v>
      </c>
      <c r="C44" s="21">
        <f t="shared" si="7"/>
        <v>15.254237288135586</v>
      </c>
      <c r="D44" s="20">
        <f t="shared" si="0"/>
        <v>0.2022254238229784</v>
      </c>
      <c r="E44" s="21">
        <v>6</v>
      </c>
      <c r="F44" s="23">
        <f t="shared" si="1"/>
        <v>0.19009189839359969</v>
      </c>
      <c r="G44" s="21">
        <v>0</v>
      </c>
      <c r="H44" s="23">
        <f t="shared" si="8"/>
        <v>0.19009189839359969</v>
      </c>
      <c r="I44" s="21">
        <v>29</v>
      </c>
      <c r="J44" s="22">
        <f t="shared" si="2"/>
        <v>43.440677966101696</v>
      </c>
      <c r="K44" s="20">
        <f t="shared" si="9"/>
        <v>0.13496524785945577</v>
      </c>
      <c r="L44" s="23">
        <f t="shared" si="3"/>
        <v>5.9162848376747732E-3</v>
      </c>
      <c r="M44" s="20">
        <f t="shared" ref="M44:M49" si="11">+L44*28.3495</f>
        <v>0.16772371700566097</v>
      </c>
      <c r="N44" s="21">
        <v>231</v>
      </c>
      <c r="O44" s="21">
        <v>259</v>
      </c>
      <c r="P44" s="23">
        <f t="shared" si="5"/>
        <v>0.14959142327531924</v>
      </c>
      <c r="Q44" s="23">
        <f t="shared" si="6"/>
        <v>6.4758191894077595E-4</v>
      </c>
    </row>
    <row r="45" spans="1:17" x14ac:dyDescent="0.25">
      <c r="A45" s="19">
        <v>2010</v>
      </c>
      <c r="B45" s="70">
        <v>0.18463683470390457</v>
      </c>
      <c r="C45" s="21">
        <f t="shared" si="7"/>
        <v>15.254237288135586</v>
      </c>
      <c r="D45" s="20">
        <f t="shared" si="0"/>
        <v>0.1564718938168683</v>
      </c>
      <c r="E45" s="21">
        <v>6</v>
      </c>
      <c r="F45" s="23">
        <f t="shared" si="1"/>
        <v>0.14708358018785619</v>
      </c>
      <c r="G45" s="21">
        <v>0</v>
      </c>
      <c r="H45" s="23">
        <f t="shared" si="8"/>
        <v>0.14708358018785619</v>
      </c>
      <c r="I45" s="21">
        <v>29</v>
      </c>
      <c r="J45" s="22">
        <f t="shared" si="2"/>
        <v>43.440677966101696</v>
      </c>
      <c r="K45" s="20">
        <f t="shared" si="9"/>
        <v>0.1044293419333779</v>
      </c>
      <c r="L45" s="23">
        <f t="shared" si="3"/>
        <v>4.5777245779014967E-3</v>
      </c>
      <c r="M45" s="20">
        <f t="shared" si="11"/>
        <v>0.12977620292121847</v>
      </c>
      <c r="N45" s="21">
        <v>231</v>
      </c>
      <c r="O45" s="21">
        <v>259</v>
      </c>
      <c r="P45" s="23">
        <f t="shared" si="5"/>
        <v>0.11574634314595161</v>
      </c>
      <c r="Q45" s="23">
        <f t="shared" si="6"/>
        <v>5.010664205452451E-4</v>
      </c>
    </row>
    <row r="46" spans="1:17" x14ac:dyDescent="0.25">
      <c r="A46" s="31">
        <v>2011</v>
      </c>
      <c r="B46" s="80">
        <v>0.17233992028104689</v>
      </c>
      <c r="C46" s="32">
        <f t="shared" si="7"/>
        <v>15.254237288135586</v>
      </c>
      <c r="D46" s="33">
        <f t="shared" si="0"/>
        <v>0.1460507798991923</v>
      </c>
      <c r="E46" s="32">
        <v>6</v>
      </c>
      <c r="F46" s="35">
        <f t="shared" si="1"/>
        <v>0.13728773310524076</v>
      </c>
      <c r="G46" s="32">
        <v>0</v>
      </c>
      <c r="H46" s="29">
        <f t="shared" si="8"/>
        <v>0.13728773310524076</v>
      </c>
      <c r="I46" s="32">
        <v>29</v>
      </c>
      <c r="J46" s="34">
        <f t="shared" si="2"/>
        <v>43.440677966101696</v>
      </c>
      <c r="K46" s="26">
        <f t="shared" si="9"/>
        <v>9.7474290504720937E-2</v>
      </c>
      <c r="L46" s="35">
        <f t="shared" si="3"/>
        <v>4.2728456111658496E-3</v>
      </c>
      <c r="M46" s="33">
        <f t="shared" si="11"/>
        <v>0.12113303665374625</v>
      </c>
      <c r="N46" s="27">
        <v>231</v>
      </c>
      <c r="O46" s="27">
        <v>259</v>
      </c>
      <c r="P46" s="35">
        <f t="shared" si="5"/>
        <v>0.10803757323171963</v>
      </c>
      <c r="Q46" s="35">
        <f t="shared" si="6"/>
        <v>4.6769512221523648E-4</v>
      </c>
    </row>
    <row r="47" spans="1:17" x14ac:dyDescent="0.25">
      <c r="A47" s="25">
        <v>2012</v>
      </c>
      <c r="B47" s="76">
        <v>0.27040585344283369</v>
      </c>
      <c r="C47" s="27">
        <f t="shared" si="7"/>
        <v>15.254237288135586</v>
      </c>
      <c r="D47" s="26">
        <f t="shared" ref="D47:D56" si="12">+B47-B47*(C47/100)</f>
        <v>0.22915750291765569</v>
      </c>
      <c r="E47" s="27">
        <v>6</v>
      </c>
      <c r="F47" s="29">
        <f t="shared" ref="F47:F56" si="13">+(D47-D47*(E47)/100)</f>
        <v>0.21540805274259633</v>
      </c>
      <c r="G47" s="27">
        <v>0</v>
      </c>
      <c r="H47" s="29">
        <f t="shared" si="8"/>
        <v>0.21540805274259633</v>
      </c>
      <c r="I47" s="27">
        <v>29</v>
      </c>
      <c r="J47" s="28">
        <f t="shared" ref="J47:J56" si="14">100-(K47/B47*100)</f>
        <v>43.440677966101696</v>
      </c>
      <c r="K47" s="26">
        <f t="shared" si="9"/>
        <v>0.15293971744724338</v>
      </c>
      <c r="L47" s="29">
        <f t="shared" ref="L47:L56" si="15">+(K47/365)*16</f>
        <v>6.7042067922079293E-3</v>
      </c>
      <c r="M47" s="26">
        <f t="shared" si="11"/>
        <v>0.19006091045569867</v>
      </c>
      <c r="N47" s="27">
        <v>231</v>
      </c>
      <c r="O47" s="27">
        <v>259</v>
      </c>
      <c r="P47" s="29">
        <f t="shared" ref="P47:P56" si="16">+Q47*N47</f>
        <v>0.16951378500102857</v>
      </c>
      <c r="Q47" s="29">
        <f t="shared" ref="Q47:Q56" si="17">+M47/O47</f>
        <v>7.3382590909536172E-4</v>
      </c>
    </row>
    <row r="48" spans="1:17" x14ac:dyDescent="0.25">
      <c r="A48" s="25">
        <v>2013</v>
      </c>
      <c r="B48" s="76">
        <v>0.23418518184482806</v>
      </c>
      <c r="C48" s="27">
        <f t="shared" si="7"/>
        <v>15.254237288135586</v>
      </c>
      <c r="D48" s="26">
        <f t="shared" si="12"/>
        <v>0.19846201851256617</v>
      </c>
      <c r="E48" s="27">
        <v>6</v>
      </c>
      <c r="F48" s="29">
        <f t="shared" si="13"/>
        <v>0.1865542974018122</v>
      </c>
      <c r="G48" s="27">
        <v>0</v>
      </c>
      <c r="H48" s="29">
        <f t="shared" si="8"/>
        <v>0.1865542974018122</v>
      </c>
      <c r="I48" s="27">
        <v>29</v>
      </c>
      <c r="J48" s="28">
        <f t="shared" si="14"/>
        <v>43.440677966101681</v>
      </c>
      <c r="K48" s="26">
        <f t="shared" si="9"/>
        <v>0.13245355115528668</v>
      </c>
      <c r="L48" s="29">
        <f t="shared" si="15"/>
        <v>5.8061830643413338E-3</v>
      </c>
      <c r="M48" s="26">
        <f t="shared" si="11"/>
        <v>0.16460238678254463</v>
      </c>
      <c r="N48" s="27">
        <v>231</v>
      </c>
      <c r="O48" s="27">
        <v>259</v>
      </c>
      <c r="P48" s="29">
        <f t="shared" si="16"/>
        <v>0.14680753415740469</v>
      </c>
      <c r="Q48" s="29">
        <f t="shared" si="17"/>
        <v>6.3553045089785576E-4</v>
      </c>
    </row>
    <row r="49" spans="1:19" x14ac:dyDescent="0.25">
      <c r="A49" s="25">
        <v>2014</v>
      </c>
      <c r="B49" s="76">
        <v>0.32964469779495509</v>
      </c>
      <c r="C49" s="27">
        <f t="shared" si="7"/>
        <v>15.254237288135586</v>
      </c>
      <c r="D49" s="26">
        <f t="shared" si="12"/>
        <v>0.27935991338555521</v>
      </c>
      <c r="E49" s="27">
        <v>6</v>
      </c>
      <c r="F49" s="29">
        <f t="shared" si="13"/>
        <v>0.26259831858242189</v>
      </c>
      <c r="G49" s="27">
        <v>0</v>
      </c>
      <c r="H49" s="29">
        <f t="shared" si="8"/>
        <v>0.26259831858242189</v>
      </c>
      <c r="I49" s="27">
        <v>29</v>
      </c>
      <c r="J49" s="28">
        <f t="shared" si="14"/>
        <v>43.440677966101681</v>
      </c>
      <c r="K49" s="26">
        <f t="shared" si="9"/>
        <v>0.18644480619351955</v>
      </c>
      <c r="L49" s="29">
        <f t="shared" si="15"/>
        <v>8.1729230112227748E-3</v>
      </c>
      <c r="M49" s="26">
        <f t="shared" si="11"/>
        <v>0.23169828090666006</v>
      </c>
      <c r="N49" s="27">
        <v>231</v>
      </c>
      <c r="O49" s="27">
        <v>259</v>
      </c>
      <c r="P49" s="29">
        <f t="shared" si="16"/>
        <v>0.20664981810594005</v>
      </c>
      <c r="Q49" s="29">
        <f t="shared" si="17"/>
        <v>8.9458795716857169E-4</v>
      </c>
    </row>
    <row r="50" spans="1:19" x14ac:dyDescent="0.25">
      <c r="A50" s="31">
        <v>2015</v>
      </c>
      <c r="B50" s="80">
        <v>0.3293540256587898</v>
      </c>
      <c r="C50" s="32">
        <f t="shared" si="7"/>
        <v>15.254237288135586</v>
      </c>
      <c r="D50" s="33">
        <f t="shared" si="12"/>
        <v>0.27911358106677103</v>
      </c>
      <c r="E50" s="32">
        <v>6</v>
      </c>
      <c r="F50" s="35">
        <f t="shared" si="13"/>
        <v>0.26236676620276478</v>
      </c>
      <c r="G50" s="32">
        <v>0</v>
      </c>
      <c r="H50" s="35">
        <f t="shared" si="8"/>
        <v>0.26236676620276478</v>
      </c>
      <c r="I50" s="32">
        <v>29</v>
      </c>
      <c r="J50" s="34">
        <f t="shared" si="14"/>
        <v>43.440677966101681</v>
      </c>
      <c r="K50" s="33">
        <f t="shared" si="9"/>
        <v>0.18628040400396301</v>
      </c>
      <c r="L50" s="35">
        <f t="shared" si="15"/>
        <v>8.1657163398997489E-3</v>
      </c>
      <c r="M50" s="33">
        <f>+L50*28.3495</f>
        <v>0.23149397537798794</v>
      </c>
      <c r="N50" s="32">
        <v>231</v>
      </c>
      <c r="O50" s="32">
        <v>259</v>
      </c>
      <c r="P50" s="35">
        <f t="shared" si="16"/>
        <v>0.2064675996614487</v>
      </c>
      <c r="Q50" s="35">
        <f t="shared" si="17"/>
        <v>8.9379913273354413E-4</v>
      </c>
    </row>
    <row r="51" spans="1:19" x14ac:dyDescent="0.25">
      <c r="A51" s="36">
        <v>2016</v>
      </c>
      <c r="B51" s="83">
        <v>0.24615646208264352</v>
      </c>
      <c r="C51" s="38">
        <f t="shared" si="7"/>
        <v>15.254237288135586</v>
      </c>
      <c r="D51" s="37">
        <f t="shared" si="12"/>
        <v>0.2086071712564776</v>
      </c>
      <c r="E51" s="38">
        <v>6</v>
      </c>
      <c r="F51" s="40">
        <f t="shared" si="13"/>
        <v>0.19609074098108895</v>
      </c>
      <c r="G51" s="38">
        <v>0</v>
      </c>
      <c r="H51" s="40">
        <f t="shared" si="8"/>
        <v>0.19609074098108895</v>
      </c>
      <c r="I51" s="38">
        <v>29</v>
      </c>
      <c r="J51" s="39">
        <f t="shared" si="14"/>
        <v>43.440677966101681</v>
      </c>
      <c r="K51" s="37">
        <f t="shared" si="9"/>
        <v>0.13922442609657315</v>
      </c>
      <c r="L51" s="40">
        <f t="shared" si="15"/>
        <v>6.1029885412196448E-3</v>
      </c>
      <c r="M51" s="37">
        <f>+L51*28.3495</f>
        <v>0.17301667364930631</v>
      </c>
      <c r="N51" s="38">
        <v>231</v>
      </c>
      <c r="O51" s="38">
        <v>259</v>
      </c>
      <c r="P51" s="40">
        <f t="shared" si="16"/>
        <v>0.15431216838992184</v>
      </c>
      <c r="Q51" s="40">
        <f t="shared" si="17"/>
        <v>6.6801804497801669E-4</v>
      </c>
    </row>
    <row r="52" spans="1:19" ht="13.2" customHeight="1" x14ac:dyDescent="0.25">
      <c r="A52" s="41">
        <v>2017</v>
      </c>
      <c r="B52" s="86">
        <v>0.24385936872837927</v>
      </c>
      <c r="C52" s="43">
        <f t="shared" si="7"/>
        <v>15.254237288135586</v>
      </c>
      <c r="D52" s="42">
        <f t="shared" si="12"/>
        <v>0.2066604819732028</v>
      </c>
      <c r="E52" s="43">
        <v>6</v>
      </c>
      <c r="F52" s="47">
        <f t="shared" si="13"/>
        <v>0.19426085305481064</v>
      </c>
      <c r="G52" s="43">
        <v>0</v>
      </c>
      <c r="H52" s="47">
        <f>F52-(F52*G52/100)</f>
        <v>0.19426085305481064</v>
      </c>
      <c r="I52" s="43">
        <v>29</v>
      </c>
      <c r="J52" s="45">
        <f t="shared" si="14"/>
        <v>43.440677966101681</v>
      </c>
      <c r="K52" s="42">
        <f>+H52-H52*I52/100</f>
        <v>0.13792520566891556</v>
      </c>
      <c r="L52" s="47">
        <f t="shared" si="15"/>
        <v>6.0460364128839695E-3</v>
      </c>
      <c r="M52" s="42">
        <f>+L52*28.3495</f>
        <v>0.1714021092870541</v>
      </c>
      <c r="N52" s="43">
        <v>231</v>
      </c>
      <c r="O52" s="43">
        <v>259</v>
      </c>
      <c r="P52" s="47">
        <f t="shared" si="16"/>
        <v>0.15287215152629149</v>
      </c>
      <c r="Q52" s="47">
        <f t="shared" si="17"/>
        <v>6.6178420574152159E-4</v>
      </c>
    </row>
    <row r="53" spans="1:19" ht="13.2" customHeight="1" x14ac:dyDescent="0.25">
      <c r="A53" s="41">
        <v>2018</v>
      </c>
      <c r="B53" s="86">
        <v>0.19962753605765912</v>
      </c>
      <c r="C53" s="43">
        <f t="shared" si="7"/>
        <v>15.254237288135586</v>
      </c>
      <c r="D53" s="42">
        <f t="shared" si="12"/>
        <v>0.16917587801496536</v>
      </c>
      <c r="E53" s="43">
        <v>6</v>
      </c>
      <c r="F53" s="47">
        <f t="shared" si="13"/>
        <v>0.15902532533406744</v>
      </c>
      <c r="G53" s="43">
        <v>0</v>
      </c>
      <c r="H53" s="47">
        <f>F53-(F53*G53/100)</f>
        <v>0.15902532533406744</v>
      </c>
      <c r="I53" s="43">
        <v>29</v>
      </c>
      <c r="J53" s="45">
        <f t="shared" si="14"/>
        <v>43.440677966101696</v>
      </c>
      <c r="K53" s="42">
        <f>+H53-H53*I53/100</f>
        <v>0.11290798098718788</v>
      </c>
      <c r="L53" s="47">
        <f t="shared" si="15"/>
        <v>4.9493909473835784E-3</v>
      </c>
      <c r="M53" s="42">
        <f>+L53*28.3495</f>
        <v>0.14031275866285076</v>
      </c>
      <c r="N53" s="43">
        <v>231</v>
      </c>
      <c r="O53" s="43">
        <v>259</v>
      </c>
      <c r="P53" s="47">
        <f t="shared" si="16"/>
        <v>0.12514381178038039</v>
      </c>
      <c r="Q53" s="47">
        <f t="shared" si="17"/>
        <v>5.4174810294536967E-4</v>
      </c>
    </row>
    <row r="54" spans="1:19" ht="13.2" customHeight="1" x14ac:dyDescent="0.25">
      <c r="A54" s="41">
        <v>2019</v>
      </c>
      <c r="B54" s="86">
        <v>0.23141774488004277</v>
      </c>
      <c r="C54" s="43">
        <f t="shared" si="7"/>
        <v>15.254237288135586</v>
      </c>
      <c r="D54" s="42">
        <f t="shared" si="12"/>
        <v>0.1961167329491888</v>
      </c>
      <c r="E54" s="43">
        <v>6</v>
      </c>
      <c r="F54" s="47">
        <f t="shared" si="13"/>
        <v>0.18434972897223748</v>
      </c>
      <c r="G54" s="43">
        <v>0</v>
      </c>
      <c r="H54" s="47">
        <f>F54-(F54*G54/100)</f>
        <v>0.18434972897223748</v>
      </c>
      <c r="I54" s="43">
        <v>29</v>
      </c>
      <c r="J54" s="45">
        <f t="shared" si="14"/>
        <v>43.440677966101696</v>
      </c>
      <c r="K54" s="42">
        <f>+H54-H54*I54/100</f>
        <v>0.1308883075702886</v>
      </c>
      <c r="L54" s="47">
        <f t="shared" si="15"/>
        <v>5.7375696469167603E-3</v>
      </c>
      <c r="M54" s="42">
        <f>+L54*28.3495</f>
        <v>0.16265723070526669</v>
      </c>
      <c r="N54" s="43">
        <v>231</v>
      </c>
      <c r="O54" s="43">
        <v>259</v>
      </c>
      <c r="P54" s="47">
        <f t="shared" si="16"/>
        <v>0.14507266522361625</v>
      </c>
      <c r="Q54" s="47">
        <f t="shared" si="17"/>
        <v>6.2802019577323049E-4</v>
      </c>
    </row>
    <row r="55" spans="1:19" ht="13.2" customHeight="1" x14ac:dyDescent="0.25">
      <c r="A55" s="41">
        <v>2020</v>
      </c>
      <c r="B55" s="86">
        <v>0.22888318931697957</v>
      </c>
      <c r="C55" s="43">
        <f t="shared" si="7"/>
        <v>15.254237288135586</v>
      </c>
      <c r="D55" s="42">
        <f t="shared" si="12"/>
        <v>0.19396880450591492</v>
      </c>
      <c r="E55" s="43">
        <v>6</v>
      </c>
      <c r="F55" s="47">
        <f t="shared" si="13"/>
        <v>0.18233067623556001</v>
      </c>
      <c r="G55" s="43">
        <v>0</v>
      </c>
      <c r="H55" s="47">
        <f t="shared" ref="H55:H56" si="18">F55-(F55*G55/100)</f>
        <v>0.18233067623556001</v>
      </c>
      <c r="I55" s="43">
        <v>29</v>
      </c>
      <c r="J55" s="45">
        <f t="shared" si="14"/>
        <v>43.440677966101696</v>
      </c>
      <c r="K55" s="42">
        <f t="shared" ref="K55:K56" si="19">+H55-H55*I55/100</f>
        <v>0.12945478012724759</v>
      </c>
      <c r="L55" s="47">
        <f t="shared" si="15"/>
        <v>5.6747300877697578E-3</v>
      </c>
      <c r="M55" s="42">
        <f t="shared" ref="M55:M56" si="20">+L55*28.3495</f>
        <v>0.16087576062322875</v>
      </c>
      <c r="N55" s="43">
        <v>231</v>
      </c>
      <c r="O55" s="43">
        <v>259</v>
      </c>
      <c r="P55" s="47">
        <f t="shared" si="16"/>
        <v>0.14348378650179863</v>
      </c>
      <c r="Q55" s="47">
        <f t="shared" si="17"/>
        <v>6.2114193290821918E-4</v>
      </c>
    </row>
    <row r="56" spans="1:19" ht="13.8" customHeight="1" thickBot="1" x14ac:dyDescent="0.3">
      <c r="A56" s="132">
        <v>2021</v>
      </c>
      <c r="B56" s="162">
        <v>0.28612054165818995</v>
      </c>
      <c r="C56" s="134">
        <f t="shared" si="7"/>
        <v>15.254237288135586</v>
      </c>
      <c r="D56" s="133">
        <f t="shared" si="12"/>
        <v>0.24247503530355083</v>
      </c>
      <c r="E56" s="134">
        <v>6</v>
      </c>
      <c r="F56" s="136">
        <f t="shared" si="13"/>
        <v>0.22792653318533779</v>
      </c>
      <c r="G56" s="134">
        <v>0</v>
      </c>
      <c r="H56" s="136">
        <f t="shared" si="18"/>
        <v>0.22792653318533779</v>
      </c>
      <c r="I56" s="134">
        <v>29</v>
      </c>
      <c r="J56" s="135">
        <f t="shared" si="14"/>
        <v>43.440677966101681</v>
      </c>
      <c r="K56" s="133">
        <f t="shared" si="19"/>
        <v>0.16182783856158983</v>
      </c>
      <c r="L56" s="136">
        <f t="shared" si="15"/>
        <v>7.0938230602340746E-3</v>
      </c>
      <c r="M56" s="133">
        <f t="shared" si="20"/>
        <v>0.2011063368461059</v>
      </c>
      <c r="N56" s="134">
        <v>231</v>
      </c>
      <c r="O56" s="134">
        <v>259</v>
      </c>
      <c r="P56" s="136">
        <f t="shared" si="16"/>
        <v>0.17936511124112148</v>
      </c>
      <c r="Q56" s="136">
        <f t="shared" si="17"/>
        <v>7.7647234303515795E-4</v>
      </c>
    </row>
    <row r="57" spans="1:19" ht="15" customHeight="1" thickTop="1" x14ac:dyDescent="0.25">
      <c r="A57" s="67" t="s">
        <v>195</v>
      </c>
      <c r="B57" s="67"/>
      <c r="D57" s="67"/>
      <c r="F57" s="67"/>
      <c r="K57" s="67"/>
      <c r="L57" s="67"/>
      <c r="M57" s="67"/>
      <c r="P57" s="67"/>
      <c r="Q57" s="67"/>
      <c r="R57" s="67"/>
      <c r="S57" s="67"/>
    </row>
    <row r="58" spans="1:19" x14ac:dyDescent="0.25">
      <c r="A58" s="67"/>
      <c r="B58" s="67"/>
      <c r="D58" s="67"/>
      <c r="F58" s="67"/>
      <c r="K58" s="67"/>
      <c r="L58" s="67"/>
      <c r="M58" s="67"/>
      <c r="P58" s="67"/>
      <c r="Q58" s="67"/>
      <c r="R58" s="67"/>
      <c r="S58" s="67"/>
    </row>
    <row r="59" spans="1:19" ht="15" customHeight="1" x14ac:dyDescent="0.25">
      <c r="A59" s="67" t="s">
        <v>97</v>
      </c>
      <c r="B59" s="67"/>
      <c r="D59" s="67"/>
      <c r="F59" s="67"/>
      <c r="K59" s="67"/>
      <c r="L59" s="67"/>
      <c r="M59" s="67"/>
      <c r="P59" s="67"/>
      <c r="Q59" s="67"/>
      <c r="R59" s="67"/>
      <c r="S59" s="67"/>
    </row>
    <row r="60" spans="1:19" ht="15" customHeight="1" x14ac:dyDescent="0.25">
      <c r="A60" s="67" t="s">
        <v>104</v>
      </c>
      <c r="B60" s="67"/>
      <c r="D60" s="67"/>
      <c r="F60" s="67"/>
      <c r="K60" s="67"/>
      <c r="L60" s="67"/>
      <c r="M60" s="67"/>
      <c r="P60" s="67"/>
      <c r="Q60" s="67"/>
      <c r="R60" s="67"/>
      <c r="S60" s="67"/>
    </row>
    <row r="61" spans="1:19" ht="15" customHeight="1" x14ac:dyDescent="0.25">
      <c r="A61" s="180" t="s">
        <v>196</v>
      </c>
      <c r="B61" s="67"/>
      <c r="D61" s="67"/>
      <c r="F61" s="67"/>
      <c r="K61" s="67"/>
      <c r="L61" s="67"/>
      <c r="M61" s="67"/>
      <c r="P61" s="67"/>
      <c r="Q61" s="67"/>
      <c r="R61" s="67"/>
      <c r="S61" s="67"/>
    </row>
    <row r="62" spans="1:19" ht="15" customHeight="1" x14ac:dyDescent="0.25">
      <c r="A62" s="67" t="s">
        <v>99</v>
      </c>
      <c r="B62" s="67"/>
      <c r="D62" s="67"/>
      <c r="F62" s="67"/>
      <c r="K62" s="67"/>
      <c r="L62" s="67"/>
      <c r="M62" s="67"/>
      <c r="P62" s="67"/>
      <c r="Q62" s="67"/>
      <c r="R62" s="67"/>
      <c r="S62" s="67"/>
    </row>
    <row r="63" spans="1:19" ht="15" customHeight="1" x14ac:dyDescent="0.25">
      <c r="A63" s="67" t="s">
        <v>100</v>
      </c>
      <c r="B63" s="67"/>
      <c r="D63" s="67"/>
      <c r="F63" s="67"/>
      <c r="K63" s="67"/>
      <c r="L63" s="67"/>
      <c r="M63" s="67"/>
      <c r="P63" s="67"/>
      <c r="Q63" s="67"/>
      <c r="R63" s="67"/>
      <c r="S63" s="67"/>
    </row>
    <row r="64" spans="1:19" x14ac:dyDescent="0.25">
      <c r="A64" s="67"/>
      <c r="B64" s="67"/>
      <c r="D64" s="67"/>
      <c r="F64" s="67"/>
      <c r="K64" s="67"/>
      <c r="L64" s="67"/>
      <c r="M64" s="67"/>
      <c r="P64" s="67"/>
      <c r="Q64" s="67"/>
      <c r="R64" s="67"/>
      <c r="S64" s="67"/>
    </row>
    <row r="65" spans="1:19" ht="15" customHeight="1" x14ac:dyDescent="0.25">
      <c r="A65" s="67" t="s">
        <v>192</v>
      </c>
      <c r="B65" s="67"/>
      <c r="D65" s="67"/>
      <c r="F65" s="67"/>
      <c r="K65" s="67"/>
      <c r="L65" s="67"/>
      <c r="M65" s="67"/>
      <c r="P65" s="67"/>
      <c r="Q65" s="67"/>
      <c r="R65" s="67"/>
      <c r="S65" s="67"/>
    </row>
    <row r="66" spans="1:19" x14ac:dyDescent="0.25">
      <c r="A66" s="67"/>
      <c r="B66" s="67"/>
      <c r="D66" s="67"/>
      <c r="F66" s="67"/>
      <c r="K66" s="67"/>
      <c r="L66" s="67"/>
      <c r="M66" s="67"/>
      <c r="P66" s="67"/>
      <c r="Q66" s="67"/>
      <c r="R66" s="67"/>
      <c r="S66" s="67"/>
    </row>
    <row r="67" spans="1:19" x14ac:dyDescent="0.25">
      <c r="A67" s="67"/>
      <c r="B67" s="67"/>
      <c r="D67" s="67"/>
      <c r="F67" s="67"/>
      <c r="K67" s="67"/>
      <c r="L67" s="67"/>
      <c r="M67" s="67"/>
      <c r="P67" s="67"/>
      <c r="Q67" s="67"/>
      <c r="R67" s="67"/>
      <c r="S67" s="67"/>
    </row>
    <row r="68" spans="1:19" x14ac:dyDescent="0.25">
      <c r="A68" s="67"/>
      <c r="B68" s="67"/>
      <c r="D68" s="67"/>
      <c r="F68" s="67"/>
      <c r="K68" s="67"/>
      <c r="L68" s="67"/>
      <c r="M68" s="67"/>
      <c r="P68" s="67"/>
      <c r="Q68" s="67"/>
      <c r="R68" s="67"/>
      <c r="S68" s="67"/>
    </row>
    <row r="69" spans="1:19" x14ac:dyDescent="0.25">
      <c r="A69" s="67"/>
      <c r="B69" s="67"/>
      <c r="D69" s="67"/>
      <c r="F69" s="67"/>
      <c r="K69" s="67"/>
      <c r="L69" s="67"/>
      <c r="M69" s="67"/>
      <c r="P69" s="67"/>
      <c r="Q69" s="67"/>
      <c r="R69" s="67"/>
      <c r="S69" s="67"/>
    </row>
  </sheetData>
  <phoneticPr fontId="2" type="noConversion"/>
  <printOptions horizontalCentered="1" verticalCentered="1"/>
  <pageMargins left="0.39" right="0.39" top="0.46" bottom="0.39" header="0.39" footer="0.3"/>
  <pageSetup scale="81"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pageSetUpPr fitToPage="1"/>
  </sheetPr>
  <dimension ref="A1:V68"/>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2" width="10.88671875" style="24" customWidth="1"/>
    <col min="3" max="3" width="10.88671875" style="67" customWidth="1"/>
    <col min="4" max="4" width="10.88671875" style="24" customWidth="1"/>
    <col min="5" max="5" width="10.88671875" style="67" customWidth="1"/>
    <col min="6" max="6" width="10.88671875" style="24" customWidth="1"/>
    <col min="7" max="8" width="10.88671875" style="67" customWidth="1"/>
    <col min="9" max="9" width="13.33203125" style="67" customWidth="1"/>
    <col min="10" max="10" width="10.88671875" style="67" customWidth="1"/>
    <col min="11" max="13" width="10.88671875" style="24" customWidth="1"/>
    <col min="14" max="15" width="10.88671875" style="67" customWidth="1"/>
    <col min="16" max="16" width="10.88671875" style="24" customWidth="1"/>
    <col min="17" max="17" width="13.33203125" style="24" customWidth="1"/>
    <col min="18" max="16384" width="10.6640625" style="24"/>
  </cols>
  <sheetData>
    <row r="1" spans="1:22" ht="16.2" thickBot="1" x14ac:dyDescent="0.3">
      <c r="A1" s="52" t="s">
        <v>162</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0.65771121471626703</v>
      </c>
      <c r="C5" s="21">
        <f>(1-1/1.11)*100</f>
        <v>9.9099099099099206</v>
      </c>
      <c r="D5" s="20">
        <f t="shared" ref="D5:D46" si="0">+B5-B5*(C5/100)</f>
        <v>0.59253262587051081</v>
      </c>
      <c r="E5" s="21">
        <v>6</v>
      </c>
      <c r="F5" s="20">
        <f t="shared" ref="F5:F46" si="1">+(D5-D5*(E5)/100)</f>
        <v>0.55698066831828019</v>
      </c>
      <c r="G5" s="21">
        <v>0</v>
      </c>
      <c r="H5" s="20">
        <f>F5-(F5*G5/100)</f>
        <v>0.55698066831828019</v>
      </c>
      <c r="I5" s="21">
        <v>29</v>
      </c>
      <c r="J5" s="22">
        <f t="shared" ref="J5:J46" si="2">100-(K5/B5*100)</f>
        <v>39.873873873873869</v>
      </c>
      <c r="K5" s="20">
        <f>+H5-H5*I5/100</f>
        <v>0.39545627450597898</v>
      </c>
      <c r="L5" s="20">
        <f t="shared" ref="L5:L46" si="3">+(K5/365)*16</f>
        <v>1.733506956738538E-2</v>
      </c>
      <c r="M5" s="20">
        <f t="shared" ref="M5:M37" si="4">+L5*28.3495</f>
        <v>0.49144055470059184</v>
      </c>
      <c r="N5" s="21">
        <v>71</v>
      </c>
      <c r="O5" s="21">
        <v>155</v>
      </c>
      <c r="P5" s="23">
        <f t="shared" ref="P5:P46" si="5">+Q5*N5</f>
        <v>0.22511147989510982</v>
      </c>
      <c r="Q5" s="23">
        <f t="shared" ref="Q5:Q46" si="6">+M5/O5</f>
        <v>3.1705842238747861E-3</v>
      </c>
    </row>
    <row r="6" spans="1:22" x14ac:dyDescent="0.25">
      <c r="A6" s="25">
        <v>1971</v>
      </c>
      <c r="B6" s="76">
        <v>0.7397826264922156</v>
      </c>
      <c r="C6" s="27">
        <f t="shared" ref="C6:C56" si="7">(1-1/1.11)*100</f>
        <v>9.9099099099099206</v>
      </c>
      <c r="D6" s="26">
        <f t="shared" si="0"/>
        <v>0.66647083467767165</v>
      </c>
      <c r="E6" s="27">
        <v>6</v>
      </c>
      <c r="F6" s="26">
        <f t="shared" si="1"/>
        <v>0.62648258459701134</v>
      </c>
      <c r="G6" s="27">
        <v>0</v>
      </c>
      <c r="H6" s="26">
        <f t="shared" ref="H6:H51" si="8">F6-(F6*G6/100)</f>
        <v>0.62648258459701134</v>
      </c>
      <c r="I6" s="27">
        <v>29</v>
      </c>
      <c r="J6" s="28">
        <f t="shared" si="2"/>
        <v>39.873873873873876</v>
      </c>
      <c r="K6" s="26">
        <f t="shared" ref="K6:K51" si="9">+H6-H6*I6/100</f>
        <v>0.44480263506387807</v>
      </c>
      <c r="L6" s="26">
        <f t="shared" si="3"/>
        <v>1.9498197701430273E-2</v>
      </c>
      <c r="M6" s="26">
        <f t="shared" si="4"/>
        <v>0.55276415573669746</v>
      </c>
      <c r="N6" s="27">
        <v>71</v>
      </c>
      <c r="O6" s="27">
        <v>155</v>
      </c>
      <c r="P6" s="29">
        <f t="shared" si="5"/>
        <v>0.25320164553100338</v>
      </c>
      <c r="Q6" s="29">
        <f t="shared" si="6"/>
        <v>3.5662203595915967E-3</v>
      </c>
    </row>
    <row r="7" spans="1:22" x14ac:dyDescent="0.25">
      <c r="A7" s="25">
        <v>1972</v>
      </c>
      <c r="B7" s="76">
        <v>0.68272382513244645</v>
      </c>
      <c r="C7" s="27">
        <f t="shared" si="7"/>
        <v>9.9099099099099206</v>
      </c>
      <c r="D7" s="26">
        <f t="shared" si="0"/>
        <v>0.61506650912833005</v>
      </c>
      <c r="E7" s="27">
        <v>6</v>
      </c>
      <c r="F7" s="26">
        <f t="shared" si="1"/>
        <v>0.57816251858063028</v>
      </c>
      <c r="G7" s="27">
        <v>0</v>
      </c>
      <c r="H7" s="26">
        <f t="shared" si="8"/>
        <v>0.57816251858063028</v>
      </c>
      <c r="I7" s="27">
        <v>29</v>
      </c>
      <c r="J7" s="28">
        <f t="shared" si="2"/>
        <v>39.873873873873876</v>
      </c>
      <c r="K7" s="26">
        <f t="shared" si="9"/>
        <v>0.41049538819224751</v>
      </c>
      <c r="L7" s="26">
        <f t="shared" si="3"/>
        <v>1.7994318386509479E-2</v>
      </c>
      <c r="M7" s="26">
        <f t="shared" si="4"/>
        <v>0.51012992909835042</v>
      </c>
      <c r="N7" s="27">
        <v>71</v>
      </c>
      <c r="O7" s="27">
        <v>155</v>
      </c>
      <c r="P7" s="29">
        <f t="shared" si="5"/>
        <v>0.23367241913537343</v>
      </c>
      <c r="Q7" s="29">
        <f t="shared" si="6"/>
        <v>3.2911608328925835E-3</v>
      </c>
    </row>
    <row r="8" spans="1:22" x14ac:dyDescent="0.25">
      <c r="A8" s="25">
        <v>1973</v>
      </c>
      <c r="B8" s="76">
        <v>0.88178133066552189</v>
      </c>
      <c r="C8" s="27">
        <f t="shared" si="7"/>
        <v>9.9099099099099206</v>
      </c>
      <c r="D8" s="26">
        <f t="shared" si="0"/>
        <v>0.79439759519416375</v>
      </c>
      <c r="E8" s="27">
        <v>6</v>
      </c>
      <c r="F8" s="26">
        <f t="shared" si="1"/>
        <v>0.74673373948251398</v>
      </c>
      <c r="G8" s="27">
        <v>0</v>
      </c>
      <c r="H8" s="26">
        <f t="shared" si="8"/>
        <v>0.74673373948251398</v>
      </c>
      <c r="I8" s="27">
        <v>29</v>
      </c>
      <c r="J8" s="28">
        <f t="shared" si="2"/>
        <v>39.873873873873876</v>
      </c>
      <c r="K8" s="26">
        <f t="shared" si="9"/>
        <v>0.53018095503258489</v>
      </c>
      <c r="L8" s="26">
        <f t="shared" si="3"/>
        <v>2.3240808987729747E-2</v>
      </c>
      <c r="M8" s="26">
        <f t="shared" si="4"/>
        <v>0.6588653143976444</v>
      </c>
      <c r="N8" s="27">
        <v>71</v>
      </c>
      <c r="O8" s="27">
        <v>155</v>
      </c>
      <c r="P8" s="29">
        <f t="shared" si="5"/>
        <v>0.30180282143375964</v>
      </c>
      <c r="Q8" s="29">
        <f t="shared" si="6"/>
        <v>4.2507439638557699E-3</v>
      </c>
    </row>
    <row r="9" spans="1:22" x14ac:dyDescent="0.25">
      <c r="A9" s="25">
        <v>1974</v>
      </c>
      <c r="B9" s="76">
        <v>0.49516960169087326</v>
      </c>
      <c r="C9" s="27">
        <f t="shared" si="7"/>
        <v>9.9099099099099206</v>
      </c>
      <c r="D9" s="26">
        <f t="shared" si="0"/>
        <v>0.44609874026204793</v>
      </c>
      <c r="E9" s="27">
        <v>6</v>
      </c>
      <c r="F9" s="26">
        <f t="shared" si="1"/>
        <v>0.41933281584632504</v>
      </c>
      <c r="G9" s="27">
        <v>0</v>
      </c>
      <c r="H9" s="26">
        <f t="shared" si="8"/>
        <v>0.41933281584632504</v>
      </c>
      <c r="I9" s="27">
        <v>29</v>
      </c>
      <c r="J9" s="28">
        <f t="shared" si="2"/>
        <v>39.873873873873876</v>
      </c>
      <c r="K9" s="26">
        <f t="shared" si="9"/>
        <v>0.29772629925089078</v>
      </c>
      <c r="L9" s="26">
        <f t="shared" si="3"/>
        <v>1.3051015857573295E-2</v>
      </c>
      <c r="M9" s="26">
        <f t="shared" si="4"/>
        <v>0.36998977405427408</v>
      </c>
      <c r="N9" s="27">
        <v>71</v>
      </c>
      <c r="O9" s="27">
        <v>155</v>
      </c>
      <c r="P9" s="29">
        <f t="shared" si="5"/>
        <v>0.16947918682486104</v>
      </c>
      <c r="Q9" s="29">
        <f t="shared" si="6"/>
        <v>2.3870308003501556E-3</v>
      </c>
    </row>
    <row r="10" spans="1:22" x14ac:dyDescent="0.25">
      <c r="A10" s="25">
        <v>1975</v>
      </c>
      <c r="B10" s="76">
        <v>0.45947410092928292</v>
      </c>
      <c r="C10" s="27">
        <f t="shared" si="7"/>
        <v>9.9099099099099206</v>
      </c>
      <c r="D10" s="26">
        <f t="shared" si="0"/>
        <v>0.4139406314678224</v>
      </c>
      <c r="E10" s="27">
        <v>6</v>
      </c>
      <c r="F10" s="26">
        <f t="shared" si="1"/>
        <v>0.38910419357975307</v>
      </c>
      <c r="G10" s="27">
        <v>0</v>
      </c>
      <c r="H10" s="26">
        <f t="shared" si="8"/>
        <v>0.38910419357975307</v>
      </c>
      <c r="I10" s="27">
        <v>29</v>
      </c>
      <c r="J10" s="28">
        <f t="shared" si="2"/>
        <v>39.873873873873876</v>
      </c>
      <c r="K10" s="26">
        <f t="shared" si="9"/>
        <v>0.27626397744162468</v>
      </c>
      <c r="L10" s="26">
        <f t="shared" si="3"/>
        <v>1.2110201750865739E-2</v>
      </c>
      <c r="M10" s="26">
        <f t="shared" si="4"/>
        <v>0.34331816453616826</v>
      </c>
      <c r="N10" s="27">
        <v>71</v>
      </c>
      <c r="O10" s="27">
        <v>155</v>
      </c>
      <c r="P10" s="29">
        <f t="shared" si="5"/>
        <v>0.15726186891656738</v>
      </c>
      <c r="Q10" s="29">
        <f t="shared" si="6"/>
        <v>2.2149559002333434E-3</v>
      </c>
    </row>
    <row r="11" spans="1:22" x14ac:dyDescent="0.25">
      <c r="A11" s="19">
        <v>1976</v>
      </c>
      <c r="B11" s="70">
        <v>0.67607494209645236</v>
      </c>
      <c r="C11" s="21">
        <f t="shared" si="7"/>
        <v>9.9099099099099206</v>
      </c>
      <c r="D11" s="20">
        <f t="shared" si="0"/>
        <v>0.60907652441121829</v>
      </c>
      <c r="E11" s="21">
        <v>6</v>
      </c>
      <c r="F11" s="20">
        <f t="shared" si="1"/>
        <v>0.57253193294654525</v>
      </c>
      <c r="G11" s="21">
        <v>0</v>
      </c>
      <c r="H11" s="20">
        <f t="shared" si="8"/>
        <v>0.57253193294654525</v>
      </c>
      <c r="I11" s="21">
        <v>29</v>
      </c>
      <c r="J11" s="22">
        <f t="shared" si="2"/>
        <v>39.873873873873869</v>
      </c>
      <c r="K11" s="20">
        <f t="shared" si="9"/>
        <v>0.40649767239204715</v>
      </c>
      <c r="L11" s="20">
        <f t="shared" si="3"/>
        <v>1.7819076050062339E-2</v>
      </c>
      <c r="M11" s="20">
        <f t="shared" si="4"/>
        <v>0.50516189648124232</v>
      </c>
      <c r="N11" s="21">
        <v>71</v>
      </c>
      <c r="O11" s="21">
        <v>155</v>
      </c>
      <c r="P11" s="23">
        <f t="shared" si="5"/>
        <v>0.23139673967850455</v>
      </c>
      <c r="Q11" s="23">
        <f t="shared" si="6"/>
        <v>3.2591090095564022E-3</v>
      </c>
    </row>
    <row r="12" spans="1:22" x14ac:dyDescent="0.25">
      <c r="A12" s="19">
        <v>1977</v>
      </c>
      <c r="B12" s="70">
        <v>0.62193344503017201</v>
      </c>
      <c r="C12" s="21">
        <f t="shared" si="7"/>
        <v>9.9099099099099206</v>
      </c>
      <c r="D12" s="20">
        <f t="shared" si="0"/>
        <v>0.56030040092808286</v>
      </c>
      <c r="E12" s="21">
        <v>6</v>
      </c>
      <c r="F12" s="20">
        <f t="shared" si="1"/>
        <v>0.52668237687239794</v>
      </c>
      <c r="G12" s="21">
        <v>0</v>
      </c>
      <c r="H12" s="20">
        <f t="shared" si="8"/>
        <v>0.52668237687239794</v>
      </c>
      <c r="I12" s="21">
        <v>29</v>
      </c>
      <c r="J12" s="22">
        <f t="shared" si="2"/>
        <v>39.873873873873869</v>
      </c>
      <c r="K12" s="20">
        <f t="shared" si="9"/>
        <v>0.37394448757940257</v>
      </c>
      <c r="L12" s="20">
        <f t="shared" si="3"/>
        <v>1.6392087126768332E-2</v>
      </c>
      <c r="M12" s="20">
        <f t="shared" si="4"/>
        <v>0.46470747400031881</v>
      </c>
      <c r="N12" s="21">
        <v>71</v>
      </c>
      <c r="O12" s="21">
        <v>155</v>
      </c>
      <c r="P12" s="23">
        <f t="shared" si="5"/>
        <v>0.21286600421950086</v>
      </c>
      <c r="Q12" s="23">
        <f t="shared" si="6"/>
        <v>2.9981127354859276E-3</v>
      </c>
    </row>
    <row r="13" spans="1:22" x14ac:dyDescent="0.25">
      <c r="A13" s="19">
        <v>1978</v>
      </c>
      <c r="B13" s="70">
        <v>0.64380349080126686</v>
      </c>
      <c r="C13" s="21">
        <f t="shared" si="7"/>
        <v>9.9099099099099206</v>
      </c>
      <c r="D13" s="20">
        <f t="shared" si="0"/>
        <v>0.58000314486600613</v>
      </c>
      <c r="E13" s="21">
        <v>6</v>
      </c>
      <c r="F13" s="20">
        <f t="shared" si="1"/>
        <v>0.54520295617404579</v>
      </c>
      <c r="G13" s="21">
        <v>0</v>
      </c>
      <c r="H13" s="20">
        <f t="shared" si="8"/>
        <v>0.54520295617404579</v>
      </c>
      <c r="I13" s="21">
        <v>29</v>
      </c>
      <c r="J13" s="22">
        <f t="shared" si="2"/>
        <v>39.873873873873876</v>
      </c>
      <c r="K13" s="20">
        <f t="shared" si="9"/>
        <v>0.38709409888357249</v>
      </c>
      <c r="L13" s="20">
        <f t="shared" si="3"/>
        <v>1.6968508444211397E-2</v>
      </c>
      <c r="M13" s="20">
        <f t="shared" si="4"/>
        <v>0.48104873013917099</v>
      </c>
      <c r="N13" s="21">
        <v>71</v>
      </c>
      <c r="O13" s="21">
        <v>155</v>
      </c>
      <c r="P13" s="23">
        <f t="shared" si="5"/>
        <v>0.22035135380568477</v>
      </c>
      <c r="Q13" s="23">
        <f t="shared" si="6"/>
        <v>3.1035401944462643E-3</v>
      </c>
    </row>
    <row r="14" spans="1:22" x14ac:dyDescent="0.25">
      <c r="A14" s="19">
        <v>1979</v>
      </c>
      <c r="B14" s="70">
        <v>0.53266979182866403</v>
      </c>
      <c r="C14" s="21">
        <f t="shared" si="7"/>
        <v>9.9099099099099206</v>
      </c>
      <c r="D14" s="20">
        <f t="shared" si="0"/>
        <v>0.4798826953411387</v>
      </c>
      <c r="E14" s="21">
        <v>6</v>
      </c>
      <c r="F14" s="20">
        <f t="shared" si="1"/>
        <v>0.4510897336206704</v>
      </c>
      <c r="G14" s="21">
        <v>0</v>
      </c>
      <c r="H14" s="20">
        <f t="shared" si="8"/>
        <v>0.4510897336206704</v>
      </c>
      <c r="I14" s="21">
        <v>29</v>
      </c>
      <c r="J14" s="22">
        <f t="shared" si="2"/>
        <v>39.873873873873876</v>
      </c>
      <c r="K14" s="20">
        <f t="shared" si="9"/>
        <v>0.32027371087067597</v>
      </c>
      <c r="L14" s="20">
        <f t="shared" si="3"/>
        <v>1.4039395545015933E-2</v>
      </c>
      <c r="M14" s="20">
        <f t="shared" si="4"/>
        <v>0.3980098440034292</v>
      </c>
      <c r="N14" s="21">
        <v>71</v>
      </c>
      <c r="O14" s="21">
        <v>155</v>
      </c>
      <c r="P14" s="23">
        <f t="shared" si="5"/>
        <v>0.1823141866080224</v>
      </c>
      <c r="Q14" s="23">
        <f t="shared" si="6"/>
        <v>2.5678054451834143E-3</v>
      </c>
    </row>
    <row r="15" spans="1:22" x14ac:dyDescent="0.25">
      <c r="A15" s="19">
        <v>1980</v>
      </c>
      <c r="B15" s="70">
        <v>0.49035244109148723</v>
      </c>
      <c r="C15" s="21">
        <f t="shared" si="7"/>
        <v>9.9099099099099206</v>
      </c>
      <c r="D15" s="20">
        <f t="shared" si="0"/>
        <v>0.44175895593827674</v>
      </c>
      <c r="E15" s="21">
        <v>6</v>
      </c>
      <c r="F15" s="20">
        <f t="shared" si="1"/>
        <v>0.41525341858198012</v>
      </c>
      <c r="G15" s="21">
        <v>0</v>
      </c>
      <c r="H15" s="20">
        <f t="shared" si="8"/>
        <v>0.41525341858198012</v>
      </c>
      <c r="I15" s="21">
        <v>29</v>
      </c>
      <c r="J15" s="22">
        <f t="shared" si="2"/>
        <v>39.873873873873876</v>
      </c>
      <c r="K15" s="20">
        <f t="shared" si="9"/>
        <v>0.29482992719320589</v>
      </c>
      <c r="L15" s="20">
        <f t="shared" si="3"/>
        <v>1.2924051602989848E-2</v>
      </c>
      <c r="M15" s="20">
        <f t="shared" si="4"/>
        <v>0.36639040091896069</v>
      </c>
      <c r="N15" s="21">
        <v>71</v>
      </c>
      <c r="O15" s="21">
        <v>155</v>
      </c>
      <c r="P15" s="23">
        <f t="shared" si="5"/>
        <v>0.16783044171126588</v>
      </c>
      <c r="Q15" s="23">
        <f t="shared" si="6"/>
        <v>2.3638090381868431E-3</v>
      </c>
    </row>
    <row r="16" spans="1:22" x14ac:dyDescent="0.25">
      <c r="A16" s="25">
        <v>1981</v>
      </c>
      <c r="B16" s="76">
        <v>0.53770557386744122</v>
      </c>
      <c r="C16" s="27">
        <f t="shared" si="7"/>
        <v>9.9099099099099206</v>
      </c>
      <c r="D16" s="26">
        <f t="shared" si="0"/>
        <v>0.48441943591661363</v>
      </c>
      <c r="E16" s="27">
        <v>6</v>
      </c>
      <c r="F16" s="26">
        <f t="shared" si="1"/>
        <v>0.4553542697616168</v>
      </c>
      <c r="G16" s="27">
        <v>0</v>
      </c>
      <c r="H16" s="26">
        <f t="shared" si="8"/>
        <v>0.4553542697616168</v>
      </c>
      <c r="I16" s="27">
        <v>29</v>
      </c>
      <c r="J16" s="28">
        <f t="shared" si="2"/>
        <v>39.87387387387389</v>
      </c>
      <c r="K16" s="26">
        <f t="shared" si="9"/>
        <v>0.32330153153074792</v>
      </c>
      <c r="L16" s="26">
        <f t="shared" si="3"/>
        <v>1.4172121930114977E-2</v>
      </c>
      <c r="M16" s="26">
        <f t="shared" si="4"/>
        <v>0.40177257065779454</v>
      </c>
      <c r="N16" s="27">
        <v>71</v>
      </c>
      <c r="O16" s="27">
        <v>155</v>
      </c>
      <c r="P16" s="29">
        <f t="shared" si="5"/>
        <v>0.1840377581722801</v>
      </c>
      <c r="Q16" s="29">
        <f t="shared" si="6"/>
        <v>2.5920811010180294E-3</v>
      </c>
    </row>
    <row r="17" spans="1:17" x14ac:dyDescent="0.25">
      <c r="A17" s="25">
        <v>1982</v>
      </c>
      <c r="B17" s="76">
        <v>0.60904956328492432</v>
      </c>
      <c r="C17" s="27">
        <f t="shared" si="7"/>
        <v>9.9099099099099206</v>
      </c>
      <c r="D17" s="26">
        <f t="shared" si="0"/>
        <v>0.5486933002566885</v>
      </c>
      <c r="E17" s="27">
        <v>6</v>
      </c>
      <c r="F17" s="26">
        <f t="shared" si="1"/>
        <v>0.51577170224128721</v>
      </c>
      <c r="G17" s="27">
        <v>0</v>
      </c>
      <c r="H17" s="26">
        <f t="shared" si="8"/>
        <v>0.51577170224128721</v>
      </c>
      <c r="I17" s="27">
        <v>29</v>
      </c>
      <c r="J17" s="28">
        <f t="shared" si="2"/>
        <v>39.873873873873876</v>
      </c>
      <c r="K17" s="26">
        <f t="shared" si="9"/>
        <v>0.3661979085913139</v>
      </c>
      <c r="L17" s="26">
        <f t="shared" si="3"/>
        <v>1.6052511061537048E-2</v>
      </c>
      <c r="M17" s="26">
        <f t="shared" si="4"/>
        <v>0.45508066233904454</v>
      </c>
      <c r="N17" s="27">
        <v>71</v>
      </c>
      <c r="O17" s="27">
        <v>155</v>
      </c>
      <c r="P17" s="29">
        <f t="shared" si="5"/>
        <v>0.20845630339401394</v>
      </c>
      <c r="Q17" s="29">
        <f t="shared" si="6"/>
        <v>2.936004273155126E-3</v>
      </c>
    </row>
    <row r="18" spans="1:17" x14ac:dyDescent="0.25">
      <c r="A18" s="25">
        <v>1983</v>
      </c>
      <c r="B18" s="76">
        <v>0.64902030242374331</v>
      </c>
      <c r="C18" s="27">
        <f t="shared" si="7"/>
        <v>9.9099099099099206</v>
      </c>
      <c r="D18" s="26">
        <f t="shared" si="0"/>
        <v>0.58470297515652547</v>
      </c>
      <c r="E18" s="27">
        <v>6</v>
      </c>
      <c r="F18" s="26">
        <f t="shared" si="1"/>
        <v>0.54962079664713392</v>
      </c>
      <c r="G18" s="27">
        <v>0</v>
      </c>
      <c r="H18" s="26">
        <f t="shared" si="8"/>
        <v>0.54962079664713392</v>
      </c>
      <c r="I18" s="27">
        <v>29</v>
      </c>
      <c r="J18" s="28">
        <f t="shared" si="2"/>
        <v>39.873873873873876</v>
      </c>
      <c r="K18" s="26">
        <f t="shared" si="9"/>
        <v>0.39023076561946507</v>
      </c>
      <c r="L18" s="26">
        <f t="shared" si="3"/>
        <v>1.7106006164140933E-2</v>
      </c>
      <c r="M18" s="26">
        <f t="shared" si="4"/>
        <v>0.48494672175031339</v>
      </c>
      <c r="N18" s="27">
        <v>71</v>
      </c>
      <c r="O18" s="27">
        <v>155</v>
      </c>
      <c r="P18" s="29">
        <f t="shared" si="5"/>
        <v>0.22213688544691773</v>
      </c>
      <c r="Q18" s="29">
        <f t="shared" si="6"/>
        <v>3.1286885274213767E-3</v>
      </c>
    </row>
    <row r="19" spans="1:17" x14ac:dyDescent="0.25">
      <c r="A19" s="25">
        <v>1984</v>
      </c>
      <c r="B19" s="76">
        <v>0.59926887471017309</v>
      </c>
      <c r="C19" s="27">
        <f t="shared" si="7"/>
        <v>9.9099099099099206</v>
      </c>
      <c r="D19" s="26">
        <f t="shared" si="0"/>
        <v>0.53988186910826397</v>
      </c>
      <c r="E19" s="27">
        <v>6</v>
      </c>
      <c r="F19" s="26">
        <f t="shared" si="1"/>
        <v>0.5074889569617681</v>
      </c>
      <c r="G19" s="27">
        <v>0</v>
      </c>
      <c r="H19" s="26">
        <f t="shared" si="8"/>
        <v>0.5074889569617681</v>
      </c>
      <c r="I19" s="27">
        <v>29</v>
      </c>
      <c r="J19" s="28">
        <f t="shared" si="2"/>
        <v>39.87387387387389</v>
      </c>
      <c r="K19" s="26">
        <f t="shared" si="9"/>
        <v>0.36031715944285536</v>
      </c>
      <c r="L19" s="26">
        <f t="shared" si="3"/>
        <v>1.5794724797495028E-2</v>
      </c>
      <c r="M19" s="26">
        <f t="shared" si="4"/>
        <v>0.44777255064658528</v>
      </c>
      <c r="N19" s="27">
        <v>71</v>
      </c>
      <c r="O19" s="27">
        <v>155</v>
      </c>
      <c r="P19" s="29">
        <f t="shared" si="5"/>
        <v>0.20510871674779069</v>
      </c>
      <c r="Q19" s="29">
        <f t="shared" si="6"/>
        <v>2.8888551654618405E-3</v>
      </c>
    </row>
    <row r="20" spans="1:17" x14ac:dyDescent="0.25">
      <c r="A20" s="25">
        <v>1985</v>
      </c>
      <c r="B20" s="76">
        <v>0.61442721394244892</v>
      </c>
      <c r="C20" s="27">
        <f t="shared" si="7"/>
        <v>9.9099099099099206</v>
      </c>
      <c r="D20" s="26">
        <f t="shared" si="0"/>
        <v>0.5535380305787827</v>
      </c>
      <c r="E20" s="27">
        <v>6</v>
      </c>
      <c r="F20" s="26">
        <f t="shared" si="1"/>
        <v>0.52032574874405579</v>
      </c>
      <c r="G20" s="27">
        <v>0</v>
      </c>
      <c r="H20" s="26">
        <f t="shared" si="8"/>
        <v>0.52032574874405579</v>
      </c>
      <c r="I20" s="27">
        <v>29</v>
      </c>
      <c r="J20" s="28">
        <f t="shared" si="2"/>
        <v>39.87387387387389</v>
      </c>
      <c r="K20" s="26">
        <f t="shared" si="9"/>
        <v>0.36943128160827959</v>
      </c>
      <c r="L20" s="26">
        <f t="shared" si="3"/>
        <v>1.6194247960910887E-2</v>
      </c>
      <c r="M20" s="26">
        <f t="shared" si="4"/>
        <v>0.45909883256784317</v>
      </c>
      <c r="N20" s="27">
        <v>71</v>
      </c>
      <c r="O20" s="27">
        <v>155</v>
      </c>
      <c r="P20" s="29">
        <f t="shared" si="5"/>
        <v>0.21029688459559268</v>
      </c>
      <c r="Q20" s="29">
        <f t="shared" si="6"/>
        <v>2.9619279520506012E-3</v>
      </c>
    </row>
    <row r="21" spans="1:17" x14ac:dyDescent="0.25">
      <c r="A21" s="19">
        <v>1986</v>
      </c>
      <c r="B21" s="70">
        <v>0.67342333919244046</v>
      </c>
      <c r="C21" s="21">
        <f t="shared" si="7"/>
        <v>9.9099099099099206</v>
      </c>
      <c r="D21" s="20">
        <f t="shared" si="0"/>
        <v>0.60668769296616254</v>
      </c>
      <c r="E21" s="21">
        <v>6</v>
      </c>
      <c r="F21" s="20">
        <f t="shared" si="1"/>
        <v>0.57028643138819279</v>
      </c>
      <c r="G21" s="21">
        <v>0</v>
      </c>
      <c r="H21" s="20">
        <f t="shared" si="8"/>
        <v>0.57028643138819279</v>
      </c>
      <c r="I21" s="21">
        <v>29</v>
      </c>
      <c r="J21" s="22">
        <f t="shared" si="2"/>
        <v>39.873873873873876</v>
      </c>
      <c r="K21" s="20">
        <f t="shared" si="9"/>
        <v>0.40490336628561685</v>
      </c>
      <c r="L21" s="20">
        <f t="shared" si="3"/>
        <v>1.7749188659095534E-2</v>
      </c>
      <c r="M21" s="20">
        <f t="shared" si="4"/>
        <v>0.5031806238910288</v>
      </c>
      <c r="N21" s="21">
        <v>71</v>
      </c>
      <c r="O21" s="21">
        <v>155</v>
      </c>
      <c r="P21" s="23">
        <f t="shared" si="5"/>
        <v>0.23048918900814866</v>
      </c>
      <c r="Q21" s="23">
        <f t="shared" si="6"/>
        <v>3.2463266057485727E-3</v>
      </c>
    </row>
    <row r="22" spans="1:17" x14ac:dyDescent="0.25">
      <c r="A22" s="19">
        <v>1987</v>
      </c>
      <c r="B22" s="70">
        <v>1.026321642147576</v>
      </c>
      <c r="C22" s="21">
        <f t="shared" si="7"/>
        <v>9.9099099099099206</v>
      </c>
      <c r="D22" s="20">
        <f t="shared" si="0"/>
        <v>0.92461409202484313</v>
      </c>
      <c r="E22" s="21">
        <v>6</v>
      </c>
      <c r="F22" s="20">
        <f t="shared" si="1"/>
        <v>0.86913724650335256</v>
      </c>
      <c r="G22" s="21">
        <v>0</v>
      </c>
      <c r="H22" s="20">
        <f t="shared" si="8"/>
        <v>0.86913724650335256</v>
      </c>
      <c r="I22" s="21">
        <v>29</v>
      </c>
      <c r="J22" s="22">
        <f t="shared" si="2"/>
        <v>39.873873873873876</v>
      </c>
      <c r="K22" s="20">
        <f t="shared" si="9"/>
        <v>0.61708744501738033</v>
      </c>
      <c r="L22" s="20">
        <f t="shared" si="3"/>
        <v>2.7050408548707085E-2</v>
      </c>
      <c r="M22" s="20">
        <f t="shared" si="4"/>
        <v>0.76686555715157145</v>
      </c>
      <c r="N22" s="21">
        <v>71</v>
      </c>
      <c r="O22" s="21">
        <v>155</v>
      </c>
      <c r="P22" s="23">
        <f t="shared" si="5"/>
        <v>0.35127390037265532</v>
      </c>
      <c r="Q22" s="23">
        <f t="shared" si="6"/>
        <v>4.9475197235585256E-3</v>
      </c>
    </row>
    <row r="23" spans="1:17" x14ac:dyDescent="0.25">
      <c r="A23" s="19">
        <v>1988</v>
      </c>
      <c r="B23" s="70">
        <v>0.78599385358805984</v>
      </c>
      <c r="C23" s="21">
        <f t="shared" si="7"/>
        <v>9.9099099099099206</v>
      </c>
      <c r="D23" s="20">
        <f t="shared" si="0"/>
        <v>0.70810257080005379</v>
      </c>
      <c r="E23" s="21">
        <v>6</v>
      </c>
      <c r="F23" s="20">
        <f t="shared" si="1"/>
        <v>0.66561641655205062</v>
      </c>
      <c r="G23" s="21">
        <v>0</v>
      </c>
      <c r="H23" s="20">
        <f t="shared" si="8"/>
        <v>0.66561641655205062</v>
      </c>
      <c r="I23" s="21">
        <v>29</v>
      </c>
      <c r="J23" s="22">
        <f t="shared" si="2"/>
        <v>39.873873873873876</v>
      </c>
      <c r="K23" s="20">
        <f t="shared" si="9"/>
        <v>0.47258765575195594</v>
      </c>
      <c r="L23" s="20">
        <f t="shared" si="3"/>
        <v>2.0716171211044646E-2</v>
      </c>
      <c r="M23" s="20">
        <f t="shared" si="4"/>
        <v>0.58729309574751021</v>
      </c>
      <c r="N23" s="21">
        <v>71</v>
      </c>
      <c r="O23" s="21">
        <v>155</v>
      </c>
      <c r="P23" s="23">
        <f t="shared" si="5"/>
        <v>0.26901812772950467</v>
      </c>
      <c r="Q23" s="23">
        <f t="shared" si="6"/>
        <v>3.7889877145000661E-3</v>
      </c>
    </row>
    <row r="24" spans="1:17" x14ac:dyDescent="0.25">
      <c r="A24" s="19">
        <v>1989</v>
      </c>
      <c r="B24" s="70">
        <v>0.80195437895707145</v>
      </c>
      <c r="C24" s="21">
        <f t="shared" si="7"/>
        <v>9.9099099099099206</v>
      </c>
      <c r="D24" s="20">
        <f t="shared" si="0"/>
        <v>0.72248142248384806</v>
      </c>
      <c r="E24" s="21">
        <v>6</v>
      </c>
      <c r="F24" s="20">
        <f t="shared" si="1"/>
        <v>0.67913253713481714</v>
      </c>
      <c r="G24" s="21">
        <v>0</v>
      </c>
      <c r="H24" s="20">
        <f t="shared" si="8"/>
        <v>0.67913253713481714</v>
      </c>
      <c r="I24" s="21">
        <v>29</v>
      </c>
      <c r="J24" s="22">
        <f t="shared" si="2"/>
        <v>39.87387387387389</v>
      </c>
      <c r="K24" s="20">
        <f t="shared" si="9"/>
        <v>0.48218410136572015</v>
      </c>
      <c r="L24" s="20">
        <f t="shared" si="3"/>
        <v>2.1136837320141159E-2</v>
      </c>
      <c r="M24" s="20">
        <f t="shared" si="4"/>
        <v>0.59921876960734177</v>
      </c>
      <c r="N24" s="21">
        <v>71</v>
      </c>
      <c r="O24" s="21">
        <v>155</v>
      </c>
      <c r="P24" s="23">
        <f t="shared" si="5"/>
        <v>0.27448085575562109</v>
      </c>
      <c r="Q24" s="23">
        <f t="shared" si="6"/>
        <v>3.8659275458538178E-3</v>
      </c>
    </row>
    <row r="25" spans="1:17" x14ac:dyDescent="0.25">
      <c r="A25" s="19">
        <v>1990</v>
      </c>
      <c r="B25" s="70">
        <v>0.7947843538611612</v>
      </c>
      <c r="C25" s="21">
        <f t="shared" si="7"/>
        <v>9.9099099099099206</v>
      </c>
      <c r="D25" s="20">
        <f t="shared" si="0"/>
        <v>0.71602194041546041</v>
      </c>
      <c r="E25" s="21">
        <v>6</v>
      </c>
      <c r="F25" s="20">
        <f t="shared" si="1"/>
        <v>0.67306062399053279</v>
      </c>
      <c r="G25" s="21">
        <v>0</v>
      </c>
      <c r="H25" s="20">
        <f t="shared" si="8"/>
        <v>0.67306062399053279</v>
      </c>
      <c r="I25" s="21">
        <v>29</v>
      </c>
      <c r="J25" s="22">
        <f t="shared" si="2"/>
        <v>39.87387387387389</v>
      </c>
      <c r="K25" s="20">
        <f t="shared" si="9"/>
        <v>0.47787304303327827</v>
      </c>
      <c r="L25" s="20">
        <f t="shared" si="3"/>
        <v>2.0947859420636854E-2</v>
      </c>
      <c r="M25" s="20">
        <f t="shared" si="4"/>
        <v>0.59386134064534446</v>
      </c>
      <c r="N25" s="21">
        <v>71</v>
      </c>
      <c r="O25" s="21">
        <v>155</v>
      </c>
      <c r="P25" s="23">
        <f t="shared" si="5"/>
        <v>0.27202680765044812</v>
      </c>
      <c r="Q25" s="23">
        <f t="shared" si="6"/>
        <v>3.8313634880344804E-3</v>
      </c>
    </row>
    <row r="26" spans="1:17" x14ac:dyDescent="0.25">
      <c r="A26" s="25">
        <v>1991</v>
      </c>
      <c r="B26" s="76">
        <v>0.56530555084361311</v>
      </c>
      <c r="C26" s="27">
        <f t="shared" si="7"/>
        <v>9.9099099099099206</v>
      </c>
      <c r="D26" s="26">
        <f t="shared" si="0"/>
        <v>0.50928428003929105</v>
      </c>
      <c r="E26" s="27">
        <v>6</v>
      </c>
      <c r="F26" s="26">
        <f t="shared" si="1"/>
        <v>0.47872722323693356</v>
      </c>
      <c r="G26" s="27">
        <v>0</v>
      </c>
      <c r="H26" s="26">
        <f t="shared" si="8"/>
        <v>0.47872722323693356</v>
      </c>
      <c r="I26" s="27">
        <v>29</v>
      </c>
      <c r="J26" s="28">
        <f t="shared" si="2"/>
        <v>39.87387387387389</v>
      </c>
      <c r="K26" s="26">
        <f t="shared" si="9"/>
        <v>0.33989632849822282</v>
      </c>
      <c r="L26" s="26">
        <f t="shared" si="3"/>
        <v>1.4899565084853603E-2</v>
      </c>
      <c r="M26" s="26">
        <f t="shared" si="4"/>
        <v>0.42239522037305721</v>
      </c>
      <c r="N26" s="27">
        <v>71</v>
      </c>
      <c r="O26" s="27">
        <v>155</v>
      </c>
      <c r="P26" s="29">
        <f t="shared" si="5"/>
        <v>0.19348426223540038</v>
      </c>
      <c r="Q26" s="29">
        <f t="shared" si="6"/>
        <v>2.7251304540197238E-3</v>
      </c>
    </row>
    <row r="27" spans="1:17" x14ac:dyDescent="0.25">
      <c r="A27" s="25">
        <v>1992</v>
      </c>
      <c r="B27" s="76">
        <v>0.53162853161226042</v>
      </c>
      <c r="C27" s="27">
        <f t="shared" si="7"/>
        <v>9.9099099099099206</v>
      </c>
      <c r="D27" s="26">
        <f t="shared" si="0"/>
        <v>0.47894462307410846</v>
      </c>
      <c r="E27" s="27">
        <v>6</v>
      </c>
      <c r="F27" s="26">
        <f t="shared" si="1"/>
        <v>0.45020794568966194</v>
      </c>
      <c r="G27" s="27">
        <v>0</v>
      </c>
      <c r="H27" s="26">
        <f t="shared" si="8"/>
        <v>0.45020794568966194</v>
      </c>
      <c r="I27" s="27">
        <v>29</v>
      </c>
      <c r="J27" s="28">
        <f t="shared" si="2"/>
        <v>39.87387387387389</v>
      </c>
      <c r="K27" s="26">
        <f t="shared" si="9"/>
        <v>0.31964764143965996</v>
      </c>
      <c r="L27" s="26">
        <f t="shared" si="3"/>
        <v>1.4011951405574135E-2</v>
      </c>
      <c r="M27" s="26">
        <f t="shared" si="4"/>
        <v>0.39723181637232391</v>
      </c>
      <c r="N27" s="27">
        <v>71</v>
      </c>
      <c r="O27" s="27">
        <v>155</v>
      </c>
      <c r="P27" s="29">
        <f t="shared" si="5"/>
        <v>0.18195779975764517</v>
      </c>
      <c r="Q27" s="29">
        <f t="shared" si="6"/>
        <v>2.5627859120795093E-3</v>
      </c>
    </row>
    <row r="28" spans="1:17" x14ac:dyDescent="0.25">
      <c r="A28" s="25">
        <v>1993</v>
      </c>
      <c r="B28" s="76">
        <v>0.67181752511959447</v>
      </c>
      <c r="C28" s="27">
        <f t="shared" si="7"/>
        <v>9.9099099099099206</v>
      </c>
      <c r="D28" s="26">
        <f t="shared" si="0"/>
        <v>0.60524101362125626</v>
      </c>
      <c r="E28" s="27">
        <v>6</v>
      </c>
      <c r="F28" s="26">
        <f t="shared" si="1"/>
        <v>0.56892655280398086</v>
      </c>
      <c r="G28" s="27">
        <v>0</v>
      </c>
      <c r="H28" s="26">
        <f t="shared" si="8"/>
        <v>0.56892655280398086</v>
      </c>
      <c r="I28" s="27">
        <v>29</v>
      </c>
      <c r="J28" s="28">
        <f t="shared" si="2"/>
        <v>39.873873873873876</v>
      </c>
      <c r="K28" s="26">
        <f t="shared" si="9"/>
        <v>0.40393785249082642</v>
      </c>
      <c r="L28" s="26">
        <f t="shared" si="3"/>
        <v>1.7706864766721158E-2</v>
      </c>
      <c r="M28" s="26">
        <f t="shared" si="4"/>
        <v>0.50198076270416148</v>
      </c>
      <c r="N28" s="27">
        <v>71</v>
      </c>
      <c r="O28" s="27">
        <v>155</v>
      </c>
      <c r="P28" s="29">
        <f t="shared" si="5"/>
        <v>0.2299395751741643</v>
      </c>
      <c r="Q28" s="29">
        <f t="shared" si="6"/>
        <v>3.2385855658332999E-3</v>
      </c>
    </row>
    <row r="29" spans="1:17" x14ac:dyDescent="0.25">
      <c r="A29" s="25">
        <v>1994</v>
      </c>
      <c r="B29" s="76">
        <v>0.64006308932719913</v>
      </c>
      <c r="C29" s="27">
        <f t="shared" si="7"/>
        <v>9.9099099099099206</v>
      </c>
      <c r="D29" s="26">
        <f t="shared" si="0"/>
        <v>0.57663341380828748</v>
      </c>
      <c r="E29" s="27">
        <v>6</v>
      </c>
      <c r="F29" s="26">
        <f t="shared" si="1"/>
        <v>0.54203540897979019</v>
      </c>
      <c r="G29" s="27">
        <v>0</v>
      </c>
      <c r="H29" s="26">
        <f t="shared" si="8"/>
        <v>0.54203540897979019</v>
      </c>
      <c r="I29" s="27">
        <v>29</v>
      </c>
      <c r="J29" s="28">
        <f t="shared" si="2"/>
        <v>39.873873873873876</v>
      </c>
      <c r="K29" s="26">
        <f t="shared" si="9"/>
        <v>0.38484514037565104</v>
      </c>
      <c r="L29" s="26">
        <f t="shared" si="3"/>
        <v>1.6869923961672376E-2</v>
      </c>
      <c r="M29" s="26">
        <f t="shared" si="4"/>
        <v>0.47825390935143097</v>
      </c>
      <c r="N29" s="27">
        <v>71</v>
      </c>
      <c r="O29" s="27">
        <v>155</v>
      </c>
      <c r="P29" s="29">
        <f t="shared" si="5"/>
        <v>0.2190711455738813</v>
      </c>
      <c r="Q29" s="29">
        <f t="shared" si="6"/>
        <v>3.0855090925898773E-3</v>
      </c>
    </row>
    <row r="30" spans="1:17" x14ac:dyDescent="0.25">
      <c r="A30" s="25">
        <v>1995</v>
      </c>
      <c r="B30" s="76">
        <v>0.61921007514340254</v>
      </c>
      <c r="C30" s="27">
        <f t="shared" si="7"/>
        <v>9.9099099099099206</v>
      </c>
      <c r="D30" s="26">
        <f t="shared" si="0"/>
        <v>0.5578469145436058</v>
      </c>
      <c r="E30" s="27">
        <v>6</v>
      </c>
      <c r="F30" s="26">
        <f t="shared" si="1"/>
        <v>0.52437609967098942</v>
      </c>
      <c r="G30" s="27">
        <v>0</v>
      </c>
      <c r="H30" s="26">
        <f t="shared" si="8"/>
        <v>0.52437609967098942</v>
      </c>
      <c r="I30" s="27">
        <v>29</v>
      </c>
      <c r="J30" s="28">
        <f t="shared" si="2"/>
        <v>39.87387387387389</v>
      </c>
      <c r="K30" s="26">
        <f t="shared" si="9"/>
        <v>0.37230703076640248</v>
      </c>
      <c r="L30" s="26">
        <f t="shared" si="3"/>
        <v>1.6320308197979288E-2</v>
      </c>
      <c r="M30" s="26">
        <f t="shared" si="4"/>
        <v>0.46267257725861383</v>
      </c>
      <c r="N30" s="27">
        <v>71</v>
      </c>
      <c r="O30" s="27">
        <v>155</v>
      </c>
      <c r="P30" s="29">
        <f t="shared" si="5"/>
        <v>0.21193389022813924</v>
      </c>
      <c r="Q30" s="29">
        <f t="shared" si="6"/>
        <v>2.984984369410412E-3</v>
      </c>
    </row>
    <row r="31" spans="1:17" x14ac:dyDescent="0.25">
      <c r="A31" s="19">
        <v>1996</v>
      </c>
      <c r="B31" s="70">
        <v>0.60011135956568673</v>
      </c>
      <c r="C31" s="21">
        <f t="shared" si="7"/>
        <v>9.9099099099099206</v>
      </c>
      <c r="D31" s="20">
        <f t="shared" si="0"/>
        <v>0.54064086447359161</v>
      </c>
      <c r="E31" s="21">
        <v>6</v>
      </c>
      <c r="F31" s="20">
        <f t="shared" si="1"/>
        <v>0.50820241260517607</v>
      </c>
      <c r="G31" s="21">
        <v>0</v>
      </c>
      <c r="H31" s="20">
        <f t="shared" si="8"/>
        <v>0.50820241260517607</v>
      </c>
      <c r="I31" s="21">
        <v>29</v>
      </c>
      <c r="J31" s="22">
        <f t="shared" si="2"/>
        <v>39.873873873873876</v>
      </c>
      <c r="K31" s="20">
        <f t="shared" si="9"/>
        <v>0.36082371294967502</v>
      </c>
      <c r="L31" s="20">
        <f t="shared" si="3"/>
        <v>1.581692988272548E-2</v>
      </c>
      <c r="M31" s="20">
        <f t="shared" si="4"/>
        <v>0.44840205371032599</v>
      </c>
      <c r="N31" s="21">
        <v>71</v>
      </c>
      <c r="O31" s="21">
        <v>155</v>
      </c>
      <c r="P31" s="23">
        <f t="shared" si="5"/>
        <v>0.20539706976408481</v>
      </c>
      <c r="Q31" s="23">
        <f t="shared" si="6"/>
        <v>2.8929164755504902E-3</v>
      </c>
    </row>
    <row r="32" spans="1:17" x14ac:dyDescent="0.25">
      <c r="A32" s="19">
        <v>1997</v>
      </c>
      <c r="B32" s="70">
        <v>0.56063720173535803</v>
      </c>
      <c r="C32" s="21">
        <f t="shared" si="7"/>
        <v>9.9099099099099206</v>
      </c>
      <c r="D32" s="20">
        <f t="shared" si="0"/>
        <v>0.50507856012194408</v>
      </c>
      <c r="E32" s="21">
        <v>6</v>
      </c>
      <c r="F32" s="20">
        <f t="shared" si="1"/>
        <v>0.47477384651462745</v>
      </c>
      <c r="G32" s="21">
        <v>0</v>
      </c>
      <c r="H32" s="20">
        <f t="shared" si="8"/>
        <v>0.47477384651462745</v>
      </c>
      <c r="I32" s="21">
        <v>29</v>
      </c>
      <c r="J32" s="22">
        <f t="shared" si="2"/>
        <v>39.87387387387389</v>
      </c>
      <c r="K32" s="20">
        <f t="shared" si="9"/>
        <v>0.33708943102538547</v>
      </c>
      <c r="L32" s="20">
        <f t="shared" si="3"/>
        <v>1.4776523003852514E-2</v>
      </c>
      <c r="M32" s="20">
        <f t="shared" si="4"/>
        <v>0.4189070388977168</v>
      </c>
      <c r="N32" s="21">
        <v>71</v>
      </c>
      <c r="O32" s="21">
        <v>155</v>
      </c>
      <c r="P32" s="23">
        <f t="shared" si="5"/>
        <v>0.19188645007572835</v>
      </c>
      <c r="Q32" s="23">
        <f t="shared" si="6"/>
        <v>2.7026260574046245E-3</v>
      </c>
    </row>
    <row r="33" spans="1:17" x14ac:dyDescent="0.25">
      <c r="A33" s="19">
        <v>1998</v>
      </c>
      <c r="B33" s="70">
        <v>0.77726733426289774</v>
      </c>
      <c r="C33" s="21">
        <f t="shared" si="7"/>
        <v>9.9099099099099206</v>
      </c>
      <c r="D33" s="20">
        <f t="shared" si="0"/>
        <v>0.70024084167828615</v>
      </c>
      <c r="E33" s="21">
        <v>6</v>
      </c>
      <c r="F33" s="20">
        <f t="shared" si="1"/>
        <v>0.65822639117758897</v>
      </c>
      <c r="G33" s="21">
        <v>0</v>
      </c>
      <c r="H33" s="20">
        <f t="shared" si="8"/>
        <v>0.65822639117758897</v>
      </c>
      <c r="I33" s="21">
        <v>29</v>
      </c>
      <c r="J33" s="22">
        <f t="shared" si="2"/>
        <v>39.873873873873876</v>
      </c>
      <c r="K33" s="20">
        <f t="shared" si="9"/>
        <v>0.4673407377360882</v>
      </c>
      <c r="L33" s="20">
        <f t="shared" si="3"/>
        <v>2.0486169325417566E-2</v>
      </c>
      <c r="M33" s="20">
        <f t="shared" si="4"/>
        <v>0.58077265729092531</v>
      </c>
      <c r="N33" s="21">
        <v>71</v>
      </c>
      <c r="O33" s="21">
        <v>155</v>
      </c>
      <c r="P33" s="23">
        <f t="shared" si="5"/>
        <v>0.26603134624293995</v>
      </c>
      <c r="Q33" s="23">
        <f t="shared" si="6"/>
        <v>3.7469203696188728E-3</v>
      </c>
    </row>
    <row r="34" spans="1:17" x14ac:dyDescent="0.25">
      <c r="A34" s="19">
        <v>1999</v>
      </c>
      <c r="B34" s="70">
        <v>0.47236521649152335</v>
      </c>
      <c r="C34" s="21">
        <f t="shared" si="7"/>
        <v>9.9099099099099206</v>
      </c>
      <c r="D34" s="20">
        <f t="shared" si="0"/>
        <v>0.42555424909146244</v>
      </c>
      <c r="E34" s="21">
        <v>6</v>
      </c>
      <c r="F34" s="20">
        <f t="shared" si="1"/>
        <v>0.4000209941459747</v>
      </c>
      <c r="G34" s="21">
        <v>0</v>
      </c>
      <c r="H34" s="20">
        <f t="shared" si="8"/>
        <v>0.4000209941459747</v>
      </c>
      <c r="I34" s="21">
        <v>29</v>
      </c>
      <c r="J34" s="22">
        <f t="shared" si="2"/>
        <v>39.873873873873876</v>
      </c>
      <c r="K34" s="20">
        <f t="shared" si="9"/>
        <v>0.28401490584364203</v>
      </c>
      <c r="L34" s="20">
        <f t="shared" si="3"/>
        <v>1.2449968475337733E-2</v>
      </c>
      <c r="M34" s="20">
        <f t="shared" si="4"/>
        <v>0.35295038129158707</v>
      </c>
      <c r="N34" s="21">
        <v>71</v>
      </c>
      <c r="O34" s="21">
        <v>155</v>
      </c>
      <c r="P34" s="23">
        <f t="shared" si="5"/>
        <v>0.16167404562388826</v>
      </c>
      <c r="Q34" s="23">
        <f t="shared" si="6"/>
        <v>2.2770992341392712E-3</v>
      </c>
    </row>
    <row r="35" spans="1:17" x14ac:dyDescent="0.25">
      <c r="A35" s="19">
        <v>2000</v>
      </c>
      <c r="B35" s="70">
        <v>0.53201689742727132</v>
      </c>
      <c r="C35" s="21">
        <f t="shared" si="7"/>
        <v>9.9099099099099206</v>
      </c>
      <c r="D35" s="20">
        <f t="shared" si="0"/>
        <v>0.47929450218673086</v>
      </c>
      <c r="E35" s="21">
        <v>6</v>
      </c>
      <c r="F35" s="20">
        <f t="shared" si="1"/>
        <v>0.45053683205552703</v>
      </c>
      <c r="G35" s="21">
        <v>0</v>
      </c>
      <c r="H35" s="20">
        <f t="shared" si="8"/>
        <v>0.45053683205552703</v>
      </c>
      <c r="I35" s="21">
        <v>29</v>
      </c>
      <c r="J35" s="22">
        <f t="shared" si="2"/>
        <v>39.873873873873876</v>
      </c>
      <c r="K35" s="20">
        <f t="shared" si="9"/>
        <v>0.31988115075942419</v>
      </c>
      <c r="L35" s="20">
        <f t="shared" si="3"/>
        <v>1.4022187430550101E-2</v>
      </c>
      <c r="M35" s="20">
        <f t="shared" si="4"/>
        <v>0.39752200256238007</v>
      </c>
      <c r="N35" s="21">
        <v>71</v>
      </c>
      <c r="O35" s="21">
        <v>155</v>
      </c>
      <c r="P35" s="23">
        <f t="shared" si="5"/>
        <v>0.18209072375438057</v>
      </c>
      <c r="Q35" s="23">
        <f t="shared" si="6"/>
        <v>2.5646580810476135E-3</v>
      </c>
    </row>
    <row r="36" spans="1:17" x14ac:dyDescent="0.25">
      <c r="A36" s="25">
        <v>2001</v>
      </c>
      <c r="B36" s="76">
        <v>0.54731574559863472</v>
      </c>
      <c r="C36" s="27">
        <f t="shared" si="7"/>
        <v>9.9099099099099206</v>
      </c>
      <c r="D36" s="26">
        <f t="shared" si="0"/>
        <v>0.49307724828705823</v>
      </c>
      <c r="E36" s="27">
        <v>6</v>
      </c>
      <c r="F36" s="26">
        <f t="shared" si="1"/>
        <v>0.46349261338983472</v>
      </c>
      <c r="G36" s="27">
        <v>0</v>
      </c>
      <c r="H36" s="26">
        <f t="shared" si="8"/>
        <v>0.46349261338983472</v>
      </c>
      <c r="I36" s="27">
        <v>29</v>
      </c>
      <c r="J36" s="28">
        <f t="shared" si="2"/>
        <v>39.87387387387389</v>
      </c>
      <c r="K36" s="26">
        <f t="shared" si="9"/>
        <v>0.32907975550678265</v>
      </c>
      <c r="L36" s="26">
        <f t="shared" si="3"/>
        <v>1.4425413940023349E-2</v>
      </c>
      <c r="M36" s="26">
        <f t="shared" si="4"/>
        <v>0.40895327249269192</v>
      </c>
      <c r="N36" s="27">
        <v>71</v>
      </c>
      <c r="O36" s="27">
        <v>155</v>
      </c>
      <c r="P36" s="29">
        <f t="shared" si="5"/>
        <v>0.18732698288374919</v>
      </c>
      <c r="Q36" s="29">
        <f t="shared" si="6"/>
        <v>2.6384082096302702E-3</v>
      </c>
    </row>
    <row r="37" spans="1:17" x14ac:dyDescent="0.25">
      <c r="A37" s="25">
        <v>2002</v>
      </c>
      <c r="B37" s="76">
        <v>0.41612245904891459</v>
      </c>
      <c r="C37" s="27">
        <f t="shared" si="7"/>
        <v>9.9099099099099206</v>
      </c>
      <c r="D37" s="26">
        <f t="shared" si="0"/>
        <v>0.37488509824226535</v>
      </c>
      <c r="E37" s="27">
        <v>6</v>
      </c>
      <c r="F37" s="26">
        <f t="shared" si="1"/>
        <v>0.35239199234772944</v>
      </c>
      <c r="G37" s="27">
        <v>0</v>
      </c>
      <c r="H37" s="26">
        <f t="shared" si="8"/>
        <v>0.35239199234772944</v>
      </c>
      <c r="I37" s="27">
        <v>29</v>
      </c>
      <c r="J37" s="28">
        <f t="shared" si="2"/>
        <v>39.873873873873876</v>
      </c>
      <c r="K37" s="26">
        <f t="shared" si="9"/>
        <v>0.2501983145668879</v>
      </c>
      <c r="L37" s="26">
        <f t="shared" si="3"/>
        <v>1.0967597350877278E-2</v>
      </c>
      <c r="M37" s="26">
        <f t="shared" si="4"/>
        <v>0.31092590109869539</v>
      </c>
      <c r="N37" s="27">
        <v>71</v>
      </c>
      <c r="O37" s="27">
        <v>155</v>
      </c>
      <c r="P37" s="29">
        <f t="shared" si="5"/>
        <v>0.14242412243875724</v>
      </c>
      <c r="Q37" s="29">
        <f t="shared" si="6"/>
        <v>2.0059735554754541E-3</v>
      </c>
    </row>
    <row r="38" spans="1:17" x14ac:dyDescent="0.25">
      <c r="A38" s="25">
        <v>2003</v>
      </c>
      <c r="B38" s="76">
        <v>0.40468996350500885</v>
      </c>
      <c r="C38" s="27">
        <f t="shared" si="7"/>
        <v>9.9099099099099206</v>
      </c>
      <c r="D38" s="26">
        <f t="shared" si="0"/>
        <v>0.36458555270721515</v>
      </c>
      <c r="E38" s="27">
        <v>6</v>
      </c>
      <c r="F38" s="26">
        <f t="shared" si="1"/>
        <v>0.34271041954478226</v>
      </c>
      <c r="G38" s="27">
        <v>0</v>
      </c>
      <c r="H38" s="26">
        <f t="shared" si="8"/>
        <v>0.34271041954478226</v>
      </c>
      <c r="I38" s="27">
        <v>29</v>
      </c>
      <c r="J38" s="28">
        <f t="shared" si="2"/>
        <v>39.873873873873876</v>
      </c>
      <c r="K38" s="26">
        <f t="shared" si="9"/>
        <v>0.24332439787679538</v>
      </c>
      <c r="L38" s="26">
        <f t="shared" si="3"/>
        <v>1.0666274975421167E-2</v>
      </c>
      <c r="M38" s="26">
        <f t="shared" ref="M38:M43" si="10">+L38*28.3495</f>
        <v>0.30238356241570236</v>
      </c>
      <c r="N38" s="27">
        <v>71</v>
      </c>
      <c r="O38" s="27">
        <v>155</v>
      </c>
      <c r="P38" s="29">
        <f t="shared" si="5"/>
        <v>0.13851118020332173</v>
      </c>
      <c r="Q38" s="29">
        <f t="shared" si="6"/>
        <v>1.9508616930045313E-3</v>
      </c>
    </row>
    <row r="39" spans="1:17" x14ac:dyDescent="0.25">
      <c r="A39" s="25">
        <v>2004</v>
      </c>
      <c r="B39" s="76">
        <v>0.44663024706148419</v>
      </c>
      <c r="C39" s="27">
        <f t="shared" si="7"/>
        <v>9.9099099099099206</v>
      </c>
      <c r="D39" s="26">
        <f t="shared" si="0"/>
        <v>0.402369591947283</v>
      </c>
      <c r="E39" s="27">
        <v>6</v>
      </c>
      <c r="F39" s="26">
        <f t="shared" si="1"/>
        <v>0.378227416430446</v>
      </c>
      <c r="G39" s="27">
        <v>0</v>
      </c>
      <c r="H39" s="26">
        <f t="shared" si="8"/>
        <v>0.378227416430446</v>
      </c>
      <c r="I39" s="27">
        <v>29</v>
      </c>
      <c r="J39" s="28">
        <f t="shared" si="2"/>
        <v>39.87387387387389</v>
      </c>
      <c r="K39" s="26">
        <f t="shared" si="9"/>
        <v>0.26854146566561665</v>
      </c>
      <c r="L39" s="26">
        <f t="shared" si="3"/>
        <v>1.1771680686711963E-2</v>
      </c>
      <c r="M39" s="26">
        <f t="shared" si="10"/>
        <v>0.3337212616279408</v>
      </c>
      <c r="N39" s="27">
        <v>71</v>
      </c>
      <c r="O39" s="27">
        <v>155</v>
      </c>
      <c r="P39" s="29">
        <f t="shared" si="5"/>
        <v>0.15286586822957288</v>
      </c>
      <c r="Q39" s="29">
        <f t="shared" si="6"/>
        <v>2.1530403975996179E-3</v>
      </c>
    </row>
    <row r="40" spans="1:17" x14ac:dyDescent="0.25">
      <c r="A40" s="25">
        <v>2005</v>
      </c>
      <c r="B40" s="76">
        <v>0.47686146633508431</v>
      </c>
      <c r="C40" s="27">
        <f t="shared" si="7"/>
        <v>9.9099099099099206</v>
      </c>
      <c r="D40" s="26">
        <f t="shared" si="0"/>
        <v>0.42960492462620203</v>
      </c>
      <c r="E40" s="27">
        <v>6</v>
      </c>
      <c r="F40" s="26">
        <f t="shared" si="1"/>
        <v>0.40382862914862994</v>
      </c>
      <c r="G40" s="27">
        <v>0</v>
      </c>
      <c r="H40" s="26">
        <f t="shared" si="8"/>
        <v>0.40382862914862994</v>
      </c>
      <c r="I40" s="27">
        <v>29</v>
      </c>
      <c r="J40" s="28">
        <f t="shared" si="2"/>
        <v>39.87387387387389</v>
      </c>
      <c r="K40" s="26">
        <f t="shared" si="9"/>
        <v>0.28671832669552721</v>
      </c>
      <c r="L40" s="26">
        <f t="shared" si="3"/>
        <v>1.2568474594872425E-2</v>
      </c>
      <c r="M40" s="26">
        <f t="shared" si="10"/>
        <v>0.35630997052733582</v>
      </c>
      <c r="N40" s="27">
        <v>71</v>
      </c>
      <c r="O40" s="27">
        <v>155</v>
      </c>
      <c r="P40" s="29">
        <f t="shared" si="5"/>
        <v>0.16321295424155383</v>
      </c>
      <c r="Q40" s="29">
        <f t="shared" si="6"/>
        <v>2.2987740034021665E-3</v>
      </c>
    </row>
    <row r="41" spans="1:17" x14ac:dyDescent="0.25">
      <c r="A41" s="19">
        <v>2006</v>
      </c>
      <c r="B41" s="70">
        <v>0.50524553581977272</v>
      </c>
      <c r="C41" s="21">
        <f t="shared" si="7"/>
        <v>9.9099099099099206</v>
      </c>
      <c r="D41" s="20">
        <f t="shared" si="0"/>
        <v>0.45517615839619158</v>
      </c>
      <c r="E41" s="21">
        <v>6</v>
      </c>
      <c r="F41" s="20">
        <f t="shared" si="1"/>
        <v>0.4278655888924201</v>
      </c>
      <c r="G41" s="21">
        <v>0</v>
      </c>
      <c r="H41" s="20">
        <f t="shared" si="8"/>
        <v>0.4278655888924201</v>
      </c>
      <c r="I41" s="21">
        <v>29</v>
      </c>
      <c r="J41" s="22">
        <f t="shared" si="2"/>
        <v>39.873873873873876</v>
      </c>
      <c r="K41" s="20">
        <f t="shared" si="9"/>
        <v>0.30378456811361826</v>
      </c>
      <c r="L41" s="20">
        <f t="shared" si="3"/>
        <v>1.3316583807720252E-2</v>
      </c>
      <c r="M41" s="20">
        <f t="shared" si="10"/>
        <v>0.37751849265696524</v>
      </c>
      <c r="N41" s="21">
        <v>71</v>
      </c>
      <c r="O41" s="21">
        <v>155</v>
      </c>
      <c r="P41" s="23">
        <f t="shared" si="5"/>
        <v>0.1729278256686744</v>
      </c>
      <c r="Q41" s="23">
        <f t="shared" si="6"/>
        <v>2.4356031784320336E-3</v>
      </c>
    </row>
    <row r="42" spans="1:17" x14ac:dyDescent="0.25">
      <c r="A42" s="19">
        <v>2007</v>
      </c>
      <c r="B42" s="70">
        <v>0.54628819897061132</v>
      </c>
      <c r="C42" s="21">
        <f t="shared" si="7"/>
        <v>9.9099099099099206</v>
      </c>
      <c r="D42" s="20">
        <f t="shared" si="0"/>
        <v>0.49215153060415429</v>
      </c>
      <c r="E42" s="21">
        <v>6</v>
      </c>
      <c r="F42" s="20">
        <f t="shared" si="1"/>
        <v>0.46262243876790504</v>
      </c>
      <c r="G42" s="21">
        <v>0</v>
      </c>
      <c r="H42" s="20">
        <f t="shared" si="8"/>
        <v>0.46262243876790504</v>
      </c>
      <c r="I42" s="21">
        <v>29</v>
      </c>
      <c r="J42" s="22">
        <f t="shared" si="2"/>
        <v>39.873873873873876</v>
      </c>
      <c r="K42" s="20">
        <f t="shared" si="9"/>
        <v>0.32846193152521258</v>
      </c>
      <c r="L42" s="20">
        <f t="shared" si="3"/>
        <v>1.4398331244940825E-2</v>
      </c>
      <c r="M42" s="20">
        <f t="shared" si="10"/>
        <v>0.40818549162844991</v>
      </c>
      <c r="N42" s="21">
        <v>71</v>
      </c>
      <c r="O42" s="21">
        <v>155</v>
      </c>
      <c r="P42" s="23">
        <f t="shared" si="5"/>
        <v>0.18697528971367705</v>
      </c>
      <c r="Q42" s="23">
        <f t="shared" si="6"/>
        <v>2.6334547846996767E-3</v>
      </c>
    </row>
    <row r="43" spans="1:17" x14ac:dyDescent="0.25">
      <c r="A43" s="19">
        <v>2008</v>
      </c>
      <c r="B43" s="70">
        <v>0.57146377167777163</v>
      </c>
      <c r="C43" s="21">
        <f t="shared" si="7"/>
        <v>9.9099099099099206</v>
      </c>
      <c r="D43" s="20">
        <f t="shared" si="0"/>
        <v>0.51483222673673112</v>
      </c>
      <c r="E43" s="21">
        <v>6</v>
      </c>
      <c r="F43" s="20">
        <f t="shared" si="1"/>
        <v>0.48394229313252723</v>
      </c>
      <c r="G43" s="21">
        <v>0</v>
      </c>
      <c r="H43" s="20">
        <f t="shared" si="8"/>
        <v>0.48394229313252723</v>
      </c>
      <c r="I43" s="21">
        <v>29</v>
      </c>
      <c r="J43" s="22">
        <f t="shared" si="2"/>
        <v>39.87387387387389</v>
      </c>
      <c r="K43" s="20">
        <f t="shared" si="9"/>
        <v>0.34359902812409432</v>
      </c>
      <c r="L43" s="20">
        <f t="shared" si="3"/>
        <v>1.5061875205439751E-2</v>
      </c>
      <c r="M43" s="20">
        <f t="shared" si="10"/>
        <v>0.42699663113661418</v>
      </c>
      <c r="N43" s="21">
        <v>71</v>
      </c>
      <c r="O43" s="21">
        <v>155</v>
      </c>
      <c r="P43" s="23">
        <f t="shared" si="5"/>
        <v>0.19559200523032005</v>
      </c>
      <c r="Q43" s="23">
        <f t="shared" si="6"/>
        <v>2.7548169750749303E-3</v>
      </c>
    </row>
    <row r="44" spans="1:17" x14ac:dyDescent="0.25">
      <c r="A44" s="19">
        <v>2009</v>
      </c>
      <c r="B44" s="70">
        <v>0.56695520040134351</v>
      </c>
      <c r="C44" s="21">
        <f t="shared" si="7"/>
        <v>9.9099099099099206</v>
      </c>
      <c r="D44" s="20">
        <f t="shared" si="0"/>
        <v>0.5107704508120211</v>
      </c>
      <c r="E44" s="21">
        <v>6</v>
      </c>
      <c r="F44" s="20">
        <f t="shared" si="1"/>
        <v>0.48012422376329983</v>
      </c>
      <c r="G44" s="21">
        <v>0</v>
      </c>
      <c r="H44" s="20">
        <f t="shared" si="8"/>
        <v>0.48012422376329983</v>
      </c>
      <c r="I44" s="21">
        <v>29</v>
      </c>
      <c r="J44" s="22">
        <f t="shared" si="2"/>
        <v>39.873873873873876</v>
      </c>
      <c r="K44" s="20">
        <f t="shared" si="9"/>
        <v>0.34088819887194288</v>
      </c>
      <c r="L44" s="20">
        <f t="shared" si="3"/>
        <v>1.4943044334112565E-2</v>
      </c>
      <c r="M44" s="20">
        <f t="shared" ref="M44:M49" si="11">+L44*28.3495</f>
        <v>0.42362783534992415</v>
      </c>
      <c r="N44" s="21">
        <v>71</v>
      </c>
      <c r="O44" s="21">
        <v>155</v>
      </c>
      <c r="P44" s="23">
        <f t="shared" si="5"/>
        <v>0.19404887941835236</v>
      </c>
      <c r="Q44" s="23">
        <f t="shared" si="6"/>
        <v>2.7330828087091881E-3</v>
      </c>
    </row>
    <row r="45" spans="1:17" x14ac:dyDescent="0.25">
      <c r="A45" s="19">
        <v>2010</v>
      </c>
      <c r="B45" s="70">
        <v>0.57562067340724055</v>
      </c>
      <c r="C45" s="21">
        <f t="shared" si="7"/>
        <v>9.9099099099099206</v>
      </c>
      <c r="D45" s="20">
        <f t="shared" si="0"/>
        <v>0.5185771832497662</v>
      </c>
      <c r="E45" s="21">
        <v>6</v>
      </c>
      <c r="F45" s="20">
        <f t="shared" si="1"/>
        <v>0.48746255225478025</v>
      </c>
      <c r="G45" s="21">
        <v>0</v>
      </c>
      <c r="H45" s="20">
        <f t="shared" si="8"/>
        <v>0.48746255225478025</v>
      </c>
      <c r="I45" s="21">
        <v>29</v>
      </c>
      <c r="J45" s="22">
        <f t="shared" si="2"/>
        <v>39.873873873873876</v>
      </c>
      <c r="K45" s="20">
        <f t="shared" si="9"/>
        <v>0.34609841210089398</v>
      </c>
      <c r="L45" s="20">
        <f t="shared" si="3"/>
        <v>1.5171437242778914E-2</v>
      </c>
      <c r="M45" s="20">
        <f t="shared" si="11"/>
        <v>0.43010266011416082</v>
      </c>
      <c r="N45" s="21">
        <v>71</v>
      </c>
      <c r="O45" s="21">
        <v>155</v>
      </c>
      <c r="P45" s="23">
        <f t="shared" si="5"/>
        <v>0.1970147668910027</v>
      </c>
      <c r="Q45" s="23">
        <f t="shared" si="6"/>
        <v>2.7748558717042631E-3</v>
      </c>
    </row>
    <row r="46" spans="1:17" x14ac:dyDescent="0.25">
      <c r="A46" s="31">
        <v>2011</v>
      </c>
      <c r="B46" s="80">
        <v>0.56481889753064429</v>
      </c>
      <c r="C46" s="32">
        <f t="shared" si="7"/>
        <v>9.9099099099099206</v>
      </c>
      <c r="D46" s="33">
        <f t="shared" si="0"/>
        <v>0.50884585363121104</v>
      </c>
      <c r="E46" s="32">
        <v>6</v>
      </c>
      <c r="F46" s="33">
        <f t="shared" si="1"/>
        <v>0.47831510241333836</v>
      </c>
      <c r="G46" s="32">
        <v>0</v>
      </c>
      <c r="H46" s="26">
        <f t="shared" si="8"/>
        <v>0.47831510241333836</v>
      </c>
      <c r="I46" s="32">
        <v>29</v>
      </c>
      <c r="J46" s="34">
        <f t="shared" si="2"/>
        <v>39.873873873873876</v>
      </c>
      <c r="K46" s="26">
        <f t="shared" si="9"/>
        <v>0.33960372271347022</v>
      </c>
      <c r="L46" s="33">
        <f t="shared" si="3"/>
        <v>1.4886738529905545E-2</v>
      </c>
      <c r="M46" s="33">
        <f t="shared" si="11"/>
        <v>0.42203159395355722</v>
      </c>
      <c r="N46" s="32">
        <v>71</v>
      </c>
      <c r="O46" s="32">
        <v>155</v>
      </c>
      <c r="P46" s="35">
        <f t="shared" si="5"/>
        <v>0.1933176978755004</v>
      </c>
      <c r="Q46" s="35">
        <f t="shared" si="6"/>
        <v>2.7227844771197242E-3</v>
      </c>
    </row>
    <row r="47" spans="1:17" x14ac:dyDescent="0.25">
      <c r="A47" s="25">
        <v>2012</v>
      </c>
      <c r="B47" s="76">
        <v>0.46950649912076536</v>
      </c>
      <c r="C47" s="27">
        <f t="shared" si="7"/>
        <v>9.9099099099099206</v>
      </c>
      <c r="D47" s="26">
        <f t="shared" ref="D47:D56" si="12">+B47-B47*(C47/100)</f>
        <v>0.42297882803672548</v>
      </c>
      <c r="E47" s="27">
        <v>6</v>
      </c>
      <c r="F47" s="26">
        <f t="shared" ref="F47:F56" si="13">+(D47-D47*(E47)/100)</f>
        <v>0.39760009835452198</v>
      </c>
      <c r="G47" s="27">
        <v>0</v>
      </c>
      <c r="H47" s="26">
        <f t="shared" si="8"/>
        <v>0.39760009835452198</v>
      </c>
      <c r="I47" s="27">
        <v>29</v>
      </c>
      <c r="J47" s="28">
        <f t="shared" ref="J47:J56" si="14">100-(K47/B47*100)</f>
        <v>39.873873873873876</v>
      </c>
      <c r="K47" s="26">
        <f t="shared" si="9"/>
        <v>0.28229606983171063</v>
      </c>
      <c r="L47" s="26">
        <f t="shared" ref="L47:L56" si="15">+(K47/365)*16</f>
        <v>1.2374622239198274E-2</v>
      </c>
      <c r="M47" s="26">
        <f t="shared" si="11"/>
        <v>0.35081435317015147</v>
      </c>
      <c r="N47" s="27">
        <v>71</v>
      </c>
      <c r="O47" s="27">
        <v>155</v>
      </c>
      <c r="P47" s="29">
        <f t="shared" ref="P47:P56" si="16">+Q47*N47</f>
        <v>0.16069560693600488</v>
      </c>
      <c r="Q47" s="29">
        <f t="shared" ref="Q47:Q56" si="17">+M47/O47</f>
        <v>2.2633184075493643E-3</v>
      </c>
    </row>
    <row r="48" spans="1:17" x14ac:dyDescent="0.25">
      <c r="A48" s="25">
        <v>2013</v>
      </c>
      <c r="B48" s="76">
        <v>0.26086975751979419</v>
      </c>
      <c r="C48" s="27">
        <f t="shared" si="7"/>
        <v>9.9099099099099206</v>
      </c>
      <c r="D48" s="26">
        <f t="shared" si="12"/>
        <v>0.23501779956738211</v>
      </c>
      <c r="E48" s="27">
        <v>6</v>
      </c>
      <c r="F48" s="26">
        <f t="shared" si="13"/>
        <v>0.22091673159333919</v>
      </c>
      <c r="G48" s="27">
        <v>0</v>
      </c>
      <c r="H48" s="26">
        <f t="shared" si="8"/>
        <v>0.22091673159333919</v>
      </c>
      <c r="I48" s="27">
        <v>29</v>
      </c>
      <c r="J48" s="28">
        <f t="shared" si="14"/>
        <v>39.87387387387389</v>
      </c>
      <c r="K48" s="26">
        <f t="shared" si="9"/>
        <v>0.15685087943127082</v>
      </c>
      <c r="L48" s="26">
        <f t="shared" si="15"/>
        <v>6.8756549887680363E-3</v>
      </c>
      <c r="M48" s="26">
        <f t="shared" si="11"/>
        <v>0.19492138110407944</v>
      </c>
      <c r="N48" s="27">
        <v>71</v>
      </c>
      <c r="O48" s="27">
        <v>155</v>
      </c>
      <c r="P48" s="29">
        <f t="shared" si="16"/>
        <v>8.9286568118642842E-2</v>
      </c>
      <c r="Q48" s="29">
        <f t="shared" si="17"/>
        <v>1.2575572974456739E-3</v>
      </c>
    </row>
    <row r="49" spans="1:17" x14ac:dyDescent="0.25">
      <c r="A49" s="25">
        <v>2014</v>
      </c>
      <c r="B49" s="76">
        <v>0.51150823104263776</v>
      </c>
      <c r="C49" s="27">
        <f t="shared" si="7"/>
        <v>9.9099099099099206</v>
      </c>
      <c r="D49" s="26">
        <f t="shared" si="12"/>
        <v>0.46081822616453849</v>
      </c>
      <c r="E49" s="27">
        <v>6</v>
      </c>
      <c r="F49" s="26">
        <f t="shared" si="13"/>
        <v>0.43316913259466616</v>
      </c>
      <c r="G49" s="27">
        <v>0</v>
      </c>
      <c r="H49" s="26">
        <f t="shared" si="8"/>
        <v>0.43316913259466616</v>
      </c>
      <c r="I49" s="27">
        <v>29</v>
      </c>
      <c r="J49" s="28">
        <f t="shared" si="14"/>
        <v>39.873873873873876</v>
      </c>
      <c r="K49" s="26">
        <f t="shared" si="9"/>
        <v>0.30755008414221296</v>
      </c>
      <c r="L49" s="26">
        <f t="shared" si="15"/>
        <v>1.3481647524042212E-2</v>
      </c>
      <c r="M49" s="26">
        <f t="shared" si="11"/>
        <v>0.38219796648283466</v>
      </c>
      <c r="N49" s="27">
        <v>71</v>
      </c>
      <c r="O49" s="27">
        <v>155</v>
      </c>
      <c r="P49" s="29">
        <f t="shared" si="16"/>
        <v>0.17507132658245975</v>
      </c>
      <c r="Q49" s="29">
        <f t="shared" si="17"/>
        <v>2.4657933321473205E-3</v>
      </c>
    </row>
    <row r="50" spans="1:17" x14ac:dyDescent="0.25">
      <c r="A50" s="31">
        <v>2015</v>
      </c>
      <c r="B50" s="80">
        <v>0.58646622586606179</v>
      </c>
      <c r="C50" s="32">
        <f t="shared" si="7"/>
        <v>9.9099099099099206</v>
      </c>
      <c r="D50" s="33">
        <f t="shared" si="12"/>
        <v>0.52834795123068623</v>
      </c>
      <c r="E50" s="32">
        <v>6</v>
      </c>
      <c r="F50" s="33">
        <f t="shared" si="13"/>
        <v>0.49664707415684506</v>
      </c>
      <c r="G50" s="32">
        <v>0</v>
      </c>
      <c r="H50" s="33">
        <f t="shared" si="8"/>
        <v>0.49664707415684506</v>
      </c>
      <c r="I50" s="32">
        <v>29</v>
      </c>
      <c r="J50" s="34">
        <f t="shared" si="14"/>
        <v>39.873873873873876</v>
      </c>
      <c r="K50" s="33">
        <f t="shared" si="9"/>
        <v>0.35261942265135998</v>
      </c>
      <c r="L50" s="33">
        <f t="shared" si="15"/>
        <v>1.5457289760059615E-2</v>
      </c>
      <c r="M50" s="33">
        <f>+L50*28.3495</f>
        <v>0.43820643605281007</v>
      </c>
      <c r="N50" s="32">
        <v>71</v>
      </c>
      <c r="O50" s="32">
        <v>155</v>
      </c>
      <c r="P50" s="35">
        <f t="shared" si="16"/>
        <v>0.20072681909515816</v>
      </c>
      <c r="Q50" s="35">
        <f t="shared" si="17"/>
        <v>2.8271382971149037E-3</v>
      </c>
    </row>
    <row r="51" spans="1:17" x14ac:dyDescent="0.25">
      <c r="A51" s="36">
        <v>2016</v>
      </c>
      <c r="B51" s="83">
        <v>0.64290175554129592</v>
      </c>
      <c r="C51" s="38">
        <f t="shared" si="7"/>
        <v>9.9099099099099206</v>
      </c>
      <c r="D51" s="37">
        <f t="shared" si="12"/>
        <v>0.57919077075792413</v>
      </c>
      <c r="E51" s="38">
        <v>6</v>
      </c>
      <c r="F51" s="37">
        <f t="shared" si="13"/>
        <v>0.5444393245124487</v>
      </c>
      <c r="G51" s="38">
        <v>0</v>
      </c>
      <c r="H51" s="37">
        <f t="shared" si="8"/>
        <v>0.5444393245124487</v>
      </c>
      <c r="I51" s="38">
        <v>29</v>
      </c>
      <c r="J51" s="39">
        <f t="shared" si="14"/>
        <v>39.87387387387389</v>
      </c>
      <c r="K51" s="37">
        <f t="shared" si="9"/>
        <v>0.38655192040383857</v>
      </c>
      <c r="L51" s="37">
        <f t="shared" si="15"/>
        <v>1.6944741716332649E-2</v>
      </c>
      <c r="M51" s="37">
        <f>+L51*28.3495</f>
        <v>0.48037495528717239</v>
      </c>
      <c r="N51" s="38">
        <v>71</v>
      </c>
      <c r="O51" s="38">
        <v>155</v>
      </c>
      <c r="P51" s="40">
        <f t="shared" si="16"/>
        <v>0.22004272145412412</v>
      </c>
      <c r="Q51" s="40">
        <f t="shared" si="17"/>
        <v>3.099193259917241E-3</v>
      </c>
    </row>
    <row r="52" spans="1:17" ht="13.2" customHeight="1" x14ac:dyDescent="0.25">
      <c r="A52" s="41">
        <v>2017</v>
      </c>
      <c r="B52" s="86">
        <v>0.58251205983542198</v>
      </c>
      <c r="C52" s="43">
        <f t="shared" si="7"/>
        <v>9.9099099099099206</v>
      </c>
      <c r="D52" s="42">
        <f t="shared" si="12"/>
        <v>0.52478563949137114</v>
      </c>
      <c r="E52" s="43">
        <v>6</v>
      </c>
      <c r="F52" s="42">
        <f t="shared" si="13"/>
        <v>0.49329850112188889</v>
      </c>
      <c r="G52" s="43">
        <v>0</v>
      </c>
      <c r="H52" s="42">
        <f>F52-(F52*G52/100)</f>
        <v>0.49329850112188889</v>
      </c>
      <c r="I52" s="43">
        <v>29</v>
      </c>
      <c r="J52" s="45">
        <f t="shared" si="14"/>
        <v>39.873873873873876</v>
      </c>
      <c r="K52" s="42">
        <f>+H52-H52*I52/100</f>
        <v>0.35024193579654112</v>
      </c>
      <c r="L52" s="42">
        <f t="shared" si="15"/>
        <v>1.5353071158204543E-2</v>
      </c>
      <c r="M52" s="42">
        <f>+L52*28.3495</f>
        <v>0.43525189079951965</v>
      </c>
      <c r="N52" s="43">
        <v>71</v>
      </c>
      <c r="O52" s="43">
        <v>155</v>
      </c>
      <c r="P52" s="47">
        <f t="shared" si="16"/>
        <v>0.19937344675332835</v>
      </c>
      <c r="Q52" s="47">
        <f t="shared" si="17"/>
        <v>2.8080767148356105E-3</v>
      </c>
    </row>
    <row r="53" spans="1:17" ht="13.2" customHeight="1" x14ac:dyDescent="0.25">
      <c r="A53" s="41">
        <v>2018</v>
      </c>
      <c r="B53" s="86">
        <v>0.52940754529464551</v>
      </c>
      <c r="C53" s="43">
        <f t="shared" si="7"/>
        <v>9.9099099099099206</v>
      </c>
      <c r="D53" s="42">
        <f t="shared" si="12"/>
        <v>0.47694373449968058</v>
      </c>
      <c r="E53" s="43">
        <v>6</v>
      </c>
      <c r="F53" s="42">
        <f t="shared" si="13"/>
        <v>0.44832711042969975</v>
      </c>
      <c r="G53" s="43">
        <v>0</v>
      </c>
      <c r="H53" s="42">
        <f>F53-(F53*G53/100)</f>
        <v>0.44832711042969975</v>
      </c>
      <c r="I53" s="43">
        <v>29</v>
      </c>
      <c r="J53" s="45">
        <f t="shared" si="14"/>
        <v>39.873873873873876</v>
      </c>
      <c r="K53" s="42">
        <f>+H53-H53*I53/100</f>
        <v>0.31831224840508682</v>
      </c>
      <c r="L53" s="42">
        <f t="shared" si="15"/>
        <v>1.3953413628716134E-2</v>
      </c>
      <c r="M53" s="42">
        <f>+L53*28.3495</f>
        <v>0.39557229966728802</v>
      </c>
      <c r="N53" s="43">
        <v>71</v>
      </c>
      <c r="O53" s="43">
        <v>155</v>
      </c>
      <c r="P53" s="47">
        <f t="shared" si="16"/>
        <v>0.18119763404114483</v>
      </c>
      <c r="Q53" s="47">
        <f t="shared" si="17"/>
        <v>2.5520793526921806E-3</v>
      </c>
    </row>
    <row r="54" spans="1:17" ht="13.2" customHeight="1" x14ac:dyDescent="0.25">
      <c r="A54" s="41">
        <v>2019</v>
      </c>
      <c r="B54" s="86">
        <v>0.54465893937732923</v>
      </c>
      <c r="C54" s="43">
        <f t="shared" si="7"/>
        <v>9.9099099099099206</v>
      </c>
      <c r="D54" s="42">
        <f t="shared" si="12"/>
        <v>0.49068372916876501</v>
      </c>
      <c r="E54" s="43">
        <v>6</v>
      </c>
      <c r="F54" s="42">
        <f t="shared" si="13"/>
        <v>0.4612427054186391</v>
      </c>
      <c r="G54" s="43">
        <v>0</v>
      </c>
      <c r="H54" s="42">
        <f>F54-(F54*G54/100)</f>
        <v>0.4612427054186391</v>
      </c>
      <c r="I54" s="43">
        <v>29</v>
      </c>
      <c r="J54" s="45">
        <f t="shared" si="14"/>
        <v>39.87387387387389</v>
      </c>
      <c r="K54" s="42">
        <f>+H54-H54*I54/100</f>
        <v>0.32748232084723372</v>
      </c>
      <c r="L54" s="42">
        <f t="shared" si="15"/>
        <v>1.4355389407002025E-2</v>
      </c>
      <c r="M54" s="42">
        <f>+L54*28.3495</f>
        <v>0.40696811199380389</v>
      </c>
      <c r="N54" s="43">
        <v>71</v>
      </c>
      <c r="O54" s="43">
        <v>155</v>
      </c>
      <c r="P54" s="47">
        <f t="shared" si="16"/>
        <v>0.18641765130038759</v>
      </c>
      <c r="Q54" s="47">
        <f t="shared" si="17"/>
        <v>2.6256007225406702E-3</v>
      </c>
    </row>
    <row r="55" spans="1:17" ht="13.2" customHeight="1" x14ac:dyDescent="0.25">
      <c r="A55" s="41">
        <v>2020</v>
      </c>
      <c r="B55" s="86">
        <v>0.45485753494388326</v>
      </c>
      <c r="C55" s="43">
        <f t="shared" si="7"/>
        <v>9.9099099099099206</v>
      </c>
      <c r="D55" s="42">
        <f t="shared" si="12"/>
        <v>0.4097815630125074</v>
      </c>
      <c r="E55" s="43">
        <v>6</v>
      </c>
      <c r="F55" s="42">
        <f t="shared" si="13"/>
        <v>0.38519466923175694</v>
      </c>
      <c r="G55" s="43">
        <v>0</v>
      </c>
      <c r="H55" s="42">
        <f t="shared" ref="H55:H56" si="18">F55-(F55*G55/100)</f>
        <v>0.38519466923175694</v>
      </c>
      <c r="I55" s="43">
        <v>29</v>
      </c>
      <c r="J55" s="45">
        <f t="shared" si="14"/>
        <v>39.87387387387389</v>
      </c>
      <c r="K55" s="42">
        <f t="shared" ref="K55:K56" si="19">+H55-H55*I55/100</f>
        <v>0.27348821515454741</v>
      </c>
      <c r="L55" s="42">
        <f t="shared" si="15"/>
        <v>1.1988524499925365E-2</v>
      </c>
      <c r="M55" s="42">
        <f t="shared" ref="M55:M56" si="20">+L55*28.3495</f>
        <v>0.33986867531063414</v>
      </c>
      <c r="N55" s="43">
        <v>71</v>
      </c>
      <c r="O55" s="43">
        <v>155</v>
      </c>
      <c r="P55" s="47">
        <f t="shared" si="16"/>
        <v>0.15568178030358079</v>
      </c>
      <c r="Q55" s="47">
        <f t="shared" si="17"/>
        <v>2.1927011310363493E-3</v>
      </c>
    </row>
    <row r="56" spans="1:17" ht="13.8" customHeight="1" thickBot="1" x14ac:dyDescent="0.3">
      <c r="A56" s="132">
        <v>2021</v>
      </c>
      <c r="B56" s="162">
        <v>0.41804108725386557</v>
      </c>
      <c r="C56" s="134">
        <f t="shared" si="7"/>
        <v>9.9099099099099206</v>
      </c>
      <c r="D56" s="133">
        <f t="shared" si="12"/>
        <v>0.37661359212059958</v>
      </c>
      <c r="E56" s="134">
        <v>6</v>
      </c>
      <c r="F56" s="133">
        <f t="shared" si="13"/>
        <v>0.35401677659336361</v>
      </c>
      <c r="G56" s="134">
        <v>0</v>
      </c>
      <c r="H56" s="133">
        <f t="shared" si="18"/>
        <v>0.35401677659336361</v>
      </c>
      <c r="I56" s="134">
        <v>29</v>
      </c>
      <c r="J56" s="135">
        <f t="shared" si="14"/>
        <v>39.873873873873876</v>
      </c>
      <c r="K56" s="133">
        <f t="shared" si="19"/>
        <v>0.25135191138128815</v>
      </c>
      <c r="L56" s="133">
        <f t="shared" si="15"/>
        <v>1.1018165978357837E-2</v>
      </c>
      <c r="M56" s="133">
        <f t="shared" si="20"/>
        <v>0.31235949640345551</v>
      </c>
      <c r="N56" s="134">
        <v>71</v>
      </c>
      <c r="O56" s="134">
        <v>155</v>
      </c>
      <c r="P56" s="136">
        <f t="shared" si="16"/>
        <v>0.14308080157835704</v>
      </c>
      <c r="Q56" s="136">
        <f t="shared" si="17"/>
        <v>2.0152225574416485E-3</v>
      </c>
    </row>
    <row r="57" spans="1:17" ht="15" customHeight="1" thickTop="1" x14ac:dyDescent="0.25">
      <c r="A57" s="24" t="s">
        <v>195</v>
      </c>
      <c r="C57" s="24"/>
      <c r="E57" s="24"/>
      <c r="G57" s="24"/>
      <c r="H57" s="24"/>
      <c r="I57" s="24"/>
      <c r="J57" s="24"/>
      <c r="N57" s="24"/>
      <c r="O57" s="24"/>
    </row>
    <row r="58" spans="1:17" x14ac:dyDescent="0.25">
      <c r="A58" s="24"/>
      <c r="C58" s="24"/>
      <c r="E58" s="24"/>
      <c r="G58" s="24"/>
      <c r="H58" s="24"/>
      <c r="I58" s="24"/>
      <c r="J58" s="24"/>
      <c r="N58" s="24"/>
      <c r="O58" s="24"/>
    </row>
    <row r="59" spans="1:17" ht="15" customHeight="1" x14ac:dyDescent="0.25">
      <c r="A59" s="24" t="s">
        <v>97</v>
      </c>
      <c r="C59" s="24"/>
      <c r="E59" s="24"/>
      <c r="G59" s="24"/>
      <c r="H59" s="24"/>
      <c r="I59" s="24"/>
      <c r="J59" s="24"/>
      <c r="N59" s="24"/>
      <c r="O59" s="24"/>
    </row>
    <row r="60" spans="1:17" ht="15" customHeight="1" x14ac:dyDescent="0.25">
      <c r="A60" s="24" t="s">
        <v>104</v>
      </c>
      <c r="C60" s="24"/>
      <c r="E60" s="24"/>
      <c r="G60" s="24"/>
      <c r="H60" s="24"/>
      <c r="I60" s="24"/>
      <c r="J60" s="24"/>
      <c r="N60" s="24"/>
      <c r="O60" s="24"/>
    </row>
    <row r="61" spans="1:17" ht="15" customHeight="1" x14ac:dyDescent="0.25">
      <c r="A61" s="181" t="s">
        <v>196</v>
      </c>
      <c r="C61" s="24"/>
      <c r="E61" s="24"/>
      <c r="G61" s="24"/>
      <c r="H61" s="24"/>
      <c r="I61" s="24"/>
      <c r="J61" s="24"/>
      <c r="N61" s="24"/>
      <c r="O61" s="24"/>
    </row>
    <row r="62" spans="1:17" ht="15" customHeight="1" x14ac:dyDescent="0.25">
      <c r="A62" s="24" t="s">
        <v>99</v>
      </c>
      <c r="C62" s="24"/>
      <c r="E62" s="24"/>
      <c r="G62" s="24"/>
      <c r="H62" s="24"/>
      <c r="I62" s="24"/>
      <c r="J62" s="24"/>
      <c r="N62" s="24"/>
      <c r="O62" s="24"/>
    </row>
    <row r="63" spans="1:17" ht="15" customHeight="1" x14ac:dyDescent="0.25">
      <c r="A63" s="24" t="s">
        <v>100</v>
      </c>
      <c r="C63" s="24"/>
      <c r="E63" s="24"/>
      <c r="G63" s="24"/>
      <c r="H63" s="24"/>
      <c r="I63" s="24"/>
      <c r="J63" s="24"/>
      <c r="N63" s="24"/>
      <c r="O63" s="24"/>
    </row>
    <row r="64" spans="1:17" x14ac:dyDescent="0.25">
      <c r="A64" s="24"/>
      <c r="C64" s="24"/>
      <c r="E64" s="24"/>
      <c r="G64" s="24"/>
      <c r="H64" s="24"/>
      <c r="I64" s="24"/>
      <c r="J64" s="24"/>
      <c r="N64" s="24"/>
      <c r="O64" s="24"/>
    </row>
    <row r="65" spans="1:15" ht="15" customHeight="1" x14ac:dyDescent="0.25">
      <c r="A65" s="24" t="s">
        <v>192</v>
      </c>
      <c r="C65" s="24"/>
      <c r="E65" s="24"/>
      <c r="G65" s="24"/>
      <c r="H65" s="24"/>
      <c r="I65" s="24"/>
      <c r="J65" s="24"/>
      <c r="N65" s="24"/>
      <c r="O65" s="24"/>
    </row>
    <row r="66" spans="1:15" x14ac:dyDescent="0.25">
      <c r="A66" s="24"/>
      <c r="C66" s="24"/>
      <c r="E66" s="24"/>
      <c r="G66" s="24"/>
      <c r="H66" s="24"/>
      <c r="I66" s="24"/>
      <c r="J66" s="24"/>
      <c r="N66" s="24"/>
      <c r="O66" s="24"/>
    </row>
    <row r="67" spans="1:15" x14ac:dyDescent="0.25">
      <c r="A67" s="24"/>
      <c r="C67" s="24"/>
      <c r="E67" s="24"/>
      <c r="G67" s="24"/>
      <c r="H67" s="24"/>
      <c r="I67" s="24"/>
      <c r="J67" s="24"/>
      <c r="N67" s="24"/>
      <c r="O67" s="24"/>
    </row>
    <row r="68" spans="1:15" x14ac:dyDescent="0.25">
      <c r="A68" s="24"/>
      <c r="C68" s="24"/>
      <c r="E68" s="24"/>
      <c r="G68" s="24"/>
      <c r="H68" s="24"/>
      <c r="I68" s="24"/>
      <c r="J68" s="24"/>
      <c r="N68" s="24"/>
      <c r="O68" s="24"/>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V67"/>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105</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2.0579742848873432</v>
      </c>
      <c r="C5" s="21">
        <v>4</v>
      </c>
      <c r="D5" s="20">
        <f t="shared" ref="D5:D46" si="0">+B5-B5*(C5/100)</f>
        <v>1.9756553134918495</v>
      </c>
      <c r="E5" s="21">
        <v>6.9630651551219875</v>
      </c>
      <c r="F5" s="21">
        <f t="shared" ref="F5:F46" si="1">+(D5-D5*(E5)/100)</f>
        <v>1.8380891467727825</v>
      </c>
      <c r="G5" s="21">
        <v>47</v>
      </c>
      <c r="H5" s="21">
        <f>F5-(F5*G5/100)</f>
        <v>0.97418724778957477</v>
      </c>
      <c r="I5" s="21">
        <v>44</v>
      </c>
      <c r="J5" s="22">
        <f t="shared" ref="J5:J52" si="2">100-(K5/B5*100)</f>
        <v>73.491172228518593</v>
      </c>
      <c r="K5" s="23">
        <f>+H5-H5*(I5)/100</f>
        <v>0.54554485876216186</v>
      </c>
      <c r="L5" s="23">
        <f t="shared" ref="L5:L46" si="3">+(K5/365)*16</f>
        <v>2.3914295178615316E-2</v>
      </c>
      <c r="M5" s="23">
        <f t="shared" ref="M5:M37" si="4">+L5*28.3495</f>
        <v>0.6779583111661549</v>
      </c>
      <c r="N5" s="21">
        <v>61</v>
      </c>
      <c r="O5" s="21">
        <v>212</v>
      </c>
      <c r="P5" s="21">
        <f t="shared" ref="P5:P46" si="5">+Q5*N5</f>
        <v>0.19507291028837476</v>
      </c>
      <c r="Q5" s="23">
        <f t="shared" ref="Q5:Q46" si="6">+M5/O5</f>
        <v>3.1979165621045043E-3</v>
      </c>
      <c r="R5" s="24"/>
    </row>
    <row r="6" spans="1:22" x14ac:dyDescent="0.25">
      <c r="A6" s="25">
        <v>1971</v>
      </c>
      <c r="B6" s="26">
        <v>2.2545116387201767</v>
      </c>
      <c r="C6" s="27">
        <v>4</v>
      </c>
      <c r="D6" s="26">
        <f t="shared" si="0"/>
        <v>2.1643311731713695</v>
      </c>
      <c r="E6" s="27">
        <v>6.9630651551219875</v>
      </c>
      <c r="F6" s="27">
        <f t="shared" si="1"/>
        <v>2.0136273834108307</v>
      </c>
      <c r="G6" s="27">
        <v>47</v>
      </c>
      <c r="H6" s="27">
        <f t="shared" ref="H6:H52" si="7">F6-(F6*G6/100)</f>
        <v>1.0672225132077404</v>
      </c>
      <c r="I6" s="27">
        <v>44</v>
      </c>
      <c r="J6" s="28">
        <f t="shared" si="2"/>
        <v>73.491172228518593</v>
      </c>
      <c r="K6" s="29">
        <f t="shared" ref="K6:K52" si="8">+H6-H6*(I6)/100</f>
        <v>0.59764460739633463</v>
      </c>
      <c r="L6" s="29">
        <f t="shared" si="3"/>
        <v>2.6198119776277683E-2</v>
      </c>
      <c r="M6" s="29">
        <f t="shared" si="4"/>
        <v>0.74270359659758411</v>
      </c>
      <c r="N6" s="27">
        <v>61</v>
      </c>
      <c r="O6" s="27">
        <v>212</v>
      </c>
      <c r="P6" s="27">
        <f t="shared" si="5"/>
        <v>0.21370244996439919</v>
      </c>
      <c r="Q6" s="29">
        <f t="shared" si="6"/>
        <v>3.5033188518753967E-3</v>
      </c>
      <c r="R6" s="24"/>
    </row>
    <row r="7" spans="1:22" x14ac:dyDescent="0.25">
      <c r="A7" s="25">
        <v>1972</v>
      </c>
      <c r="B7" s="26">
        <v>1.8660999344237179</v>
      </c>
      <c r="C7" s="27">
        <v>4</v>
      </c>
      <c r="D7" s="26">
        <f t="shared" si="0"/>
        <v>1.7914559370467691</v>
      </c>
      <c r="E7" s="27">
        <v>6.9630651551219875</v>
      </c>
      <c r="F7" s="27">
        <f t="shared" si="1"/>
        <v>1.6667156929249014</v>
      </c>
      <c r="G7" s="27">
        <v>47</v>
      </c>
      <c r="H7" s="27">
        <f t="shared" si="7"/>
        <v>0.88335931725019767</v>
      </c>
      <c r="I7" s="27">
        <v>44</v>
      </c>
      <c r="J7" s="28">
        <f t="shared" si="2"/>
        <v>73.491172228518607</v>
      </c>
      <c r="K7" s="29">
        <f t="shared" si="8"/>
        <v>0.49468121766011069</v>
      </c>
      <c r="L7" s="29">
        <f t="shared" si="3"/>
        <v>2.1684656116607592E-2</v>
      </c>
      <c r="M7" s="29">
        <f t="shared" si="4"/>
        <v>0.61474915857776691</v>
      </c>
      <c r="N7" s="27">
        <v>61</v>
      </c>
      <c r="O7" s="27">
        <v>212</v>
      </c>
      <c r="P7" s="27">
        <f t="shared" si="5"/>
        <v>0.17688537110020652</v>
      </c>
      <c r="Q7" s="29">
        <f t="shared" si="6"/>
        <v>2.8997601819705987E-3</v>
      </c>
      <c r="R7" s="24"/>
    </row>
    <row r="8" spans="1:22" x14ac:dyDescent="0.25">
      <c r="A8" s="25">
        <v>1973</v>
      </c>
      <c r="B8" s="26">
        <v>1.9393227006659239</v>
      </c>
      <c r="C8" s="27">
        <v>4</v>
      </c>
      <c r="D8" s="26">
        <f t="shared" si="0"/>
        <v>1.861749792639287</v>
      </c>
      <c r="E8" s="27">
        <v>6.9630651551219875</v>
      </c>
      <c r="F8" s="27">
        <f t="shared" si="1"/>
        <v>1.732114941552465</v>
      </c>
      <c r="G8" s="27">
        <v>47</v>
      </c>
      <c r="H8" s="27">
        <f t="shared" si="7"/>
        <v>0.91802091902280647</v>
      </c>
      <c r="I8" s="27">
        <v>44</v>
      </c>
      <c r="J8" s="28">
        <f t="shared" si="2"/>
        <v>73.491172228518593</v>
      </c>
      <c r="K8" s="29">
        <f t="shared" si="8"/>
        <v>0.5140917146527717</v>
      </c>
      <c r="L8" s="29">
        <f t="shared" si="3"/>
        <v>2.2535527217655747E-2</v>
      </c>
      <c r="M8" s="29">
        <f t="shared" si="4"/>
        <v>0.63887092885693153</v>
      </c>
      <c r="N8" s="27">
        <v>61</v>
      </c>
      <c r="O8" s="27">
        <v>212</v>
      </c>
      <c r="P8" s="27">
        <f t="shared" si="5"/>
        <v>0.18382606915223029</v>
      </c>
      <c r="Q8" s="29">
        <f t="shared" si="6"/>
        <v>3.0135421172496771E-3</v>
      </c>
      <c r="R8" s="24"/>
    </row>
    <row r="9" spans="1:22" x14ac:dyDescent="0.25">
      <c r="A9" s="25">
        <v>1974</v>
      </c>
      <c r="B9" s="26">
        <v>2.0108954971540212</v>
      </c>
      <c r="C9" s="27">
        <v>4</v>
      </c>
      <c r="D9" s="26">
        <f t="shared" si="0"/>
        <v>1.9304596772678604</v>
      </c>
      <c r="E9" s="27">
        <v>6.9630651551219875</v>
      </c>
      <c r="F9" s="27">
        <f t="shared" si="1"/>
        <v>1.7960405121463416</v>
      </c>
      <c r="G9" s="27">
        <v>47</v>
      </c>
      <c r="H9" s="27">
        <f t="shared" si="7"/>
        <v>0.95190147143756099</v>
      </c>
      <c r="I9" s="27">
        <v>44</v>
      </c>
      <c r="J9" s="28">
        <f t="shared" si="2"/>
        <v>73.491172228518593</v>
      </c>
      <c r="K9" s="29">
        <f t="shared" si="8"/>
        <v>0.53306482400503419</v>
      </c>
      <c r="L9" s="29">
        <f t="shared" si="3"/>
        <v>2.3367225161864513E-2</v>
      </c>
      <c r="M9" s="29">
        <f t="shared" si="4"/>
        <v>0.662449149726278</v>
      </c>
      <c r="N9" s="27">
        <v>61</v>
      </c>
      <c r="O9" s="27">
        <v>212</v>
      </c>
      <c r="P9" s="27">
        <f t="shared" si="5"/>
        <v>0.19061036855331584</v>
      </c>
      <c r="Q9" s="29">
        <f t="shared" si="6"/>
        <v>3.1247601402182926E-3</v>
      </c>
      <c r="R9" s="24"/>
    </row>
    <row r="10" spans="1:22" x14ac:dyDescent="0.25">
      <c r="A10" s="25">
        <v>1975</v>
      </c>
      <c r="B10" s="26">
        <v>1.9523474975689872</v>
      </c>
      <c r="C10" s="27">
        <v>4</v>
      </c>
      <c r="D10" s="26">
        <f t="shared" si="0"/>
        <v>1.8742535976662278</v>
      </c>
      <c r="E10" s="27">
        <v>6.9630651551219875</v>
      </c>
      <c r="F10" s="27">
        <f t="shared" si="1"/>
        <v>1.7437480984885103</v>
      </c>
      <c r="G10" s="27">
        <v>47</v>
      </c>
      <c r="H10" s="27">
        <f t="shared" si="7"/>
        <v>0.92418649219891058</v>
      </c>
      <c r="I10" s="27">
        <v>44</v>
      </c>
      <c r="J10" s="28">
        <f t="shared" si="2"/>
        <v>73.491172228518593</v>
      </c>
      <c r="K10" s="29">
        <f t="shared" si="8"/>
        <v>0.51754443563138985</v>
      </c>
      <c r="L10" s="29">
        <f t="shared" si="3"/>
        <v>2.2686879370143118E-2</v>
      </c>
      <c r="M10" s="29">
        <f t="shared" si="4"/>
        <v>0.6431616867038723</v>
      </c>
      <c r="N10" s="27">
        <v>61</v>
      </c>
      <c r="O10" s="27">
        <v>212</v>
      </c>
      <c r="P10" s="27">
        <f t="shared" si="5"/>
        <v>0.18506067400441609</v>
      </c>
      <c r="Q10" s="29">
        <f t="shared" si="6"/>
        <v>3.0337815410560014E-3</v>
      </c>
      <c r="R10" s="24"/>
    </row>
    <row r="11" spans="1:22" x14ac:dyDescent="0.25">
      <c r="A11" s="19">
        <v>1976</v>
      </c>
      <c r="B11" s="20">
        <v>1.8943780372647918</v>
      </c>
      <c r="C11" s="21">
        <v>4</v>
      </c>
      <c r="D11" s="20">
        <f t="shared" si="0"/>
        <v>1.8186029157742001</v>
      </c>
      <c r="E11" s="21">
        <v>6.9630651551219875</v>
      </c>
      <c r="F11" s="21">
        <f t="shared" si="1"/>
        <v>1.6919724098358944</v>
      </c>
      <c r="G11" s="21">
        <v>47</v>
      </c>
      <c r="H11" s="21">
        <f t="shared" si="7"/>
        <v>0.89674537721302394</v>
      </c>
      <c r="I11" s="21">
        <v>44</v>
      </c>
      <c r="J11" s="22">
        <f t="shared" si="2"/>
        <v>73.491172228518607</v>
      </c>
      <c r="K11" s="23">
        <f t="shared" si="8"/>
        <v>0.50217741123929338</v>
      </c>
      <c r="L11" s="23">
        <f t="shared" si="3"/>
        <v>2.2013256383092313E-2</v>
      </c>
      <c r="M11" s="23">
        <f t="shared" si="4"/>
        <v>0.62406481183247553</v>
      </c>
      <c r="N11" s="21">
        <v>61</v>
      </c>
      <c r="O11" s="21">
        <v>212</v>
      </c>
      <c r="P11" s="21">
        <f t="shared" si="5"/>
        <v>0.17956581849896702</v>
      </c>
      <c r="Q11" s="23">
        <f t="shared" si="6"/>
        <v>2.9437019426060166E-3</v>
      </c>
      <c r="R11" s="24"/>
    </row>
    <row r="12" spans="1:22" x14ac:dyDescent="0.25">
      <c r="A12" s="19">
        <v>1977</v>
      </c>
      <c r="B12" s="20">
        <v>2.1103299129934898</v>
      </c>
      <c r="C12" s="21">
        <v>4</v>
      </c>
      <c r="D12" s="20">
        <f t="shared" si="0"/>
        <v>2.0259167164737502</v>
      </c>
      <c r="E12" s="21">
        <v>6.9630651551219875</v>
      </c>
      <c r="F12" s="21">
        <f t="shared" si="1"/>
        <v>1.8848508155171748</v>
      </c>
      <c r="G12" s="21">
        <v>47</v>
      </c>
      <c r="H12" s="21">
        <f t="shared" si="7"/>
        <v>0.9989709322241026</v>
      </c>
      <c r="I12" s="21">
        <v>44</v>
      </c>
      <c r="J12" s="22">
        <f t="shared" si="2"/>
        <v>73.491172228518607</v>
      </c>
      <c r="K12" s="23">
        <f t="shared" si="8"/>
        <v>0.5594237220454974</v>
      </c>
      <c r="L12" s="23">
        <f t="shared" si="3"/>
        <v>2.4522683706103995E-2</v>
      </c>
      <c r="M12" s="23">
        <f t="shared" si="4"/>
        <v>0.69520582172619516</v>
      </c>
      <c r="N12" s="21">
        <v>61</v>
      </c>
      <c r="O12" s="21">
        <v>212</v>
      </c>
      <c r="P12" s="21">
        <f t="shared" si="5"/>
        <v>0.20003563738348068</v>
      </c>
      <c r="Q12" s="23">
        <f t="shared" si="6"/>
        <v>3.2792727439914867E-3</v>
      </c>
      <c r="R12" s="24"/>
    </row>
    <row r="13" spans="1:22" x14ac:dyDescent="0.25">
      <c r="A13" s="19">
        <v>1978</v>
      </c>
      <c r="B13" s="20">
        <v>2.1338558857127383</v>
      </c>
      <c r="C13" s="21">
        <v>4</v>
      </c>
      <c r="D13" s="20">
        <f t="shared" si="0"/>
        <v>2.0485016502842286</v>
      </c>
      <c r="E13" s="21">
        <v>6.9630651551219875</v>
      </c>
      <c r="F13" s="21">
        <f t="shared" si="1"/>
        <v>1.9058631456711885</v>
      </c>
      <c r="G13" s="21">
        <v>47</v>
      </c>
      <c r="H13" s="21">
        <f t="shared" si="7"/>
        <v>1.0101074672057297</v>
      </c>
      <c r="I13" s="21">
        <v>44</v>
      </c>
      <c r="J13" s="22">
        <f t="shared" si="2"/>
        <v>73.491172228518607</v>
      </c>
      <c r="K13" s="23">
        <f t="shared" si="8"/>
        <v>0.5656601816352087</v>
      </c>
      <c r="L13" s="23">
        <f t="shared" si="3"/>
        <v>2.4796062756611888E-2</v>
      </c>
      <c r="M13" s="23">
        <f t="shared" si="4"/>
        <v>0.70295598111856872</v>
      </c>
      <c r="N13" s="21">
        <v>61</v>
      </c>
      <c r="O13" s="21">
        <v>212</v>
      </c>
      <c r="P13" s="21">
        <f t="shared" si="5"/>
        <v>0.20226563607656931</v>
      </c>
      <c r="Q13" s="23">
        <f t="shared" si="6"/>
        <v>3.3158300996158903E-3</v>
      </c>
      <c r="R13" s="24"/>
    </row>
    <row r="14" spans="1:22" x14ac:dyDescent="0.25">
      <c r="A14" s="19">
        <v>1979</v>
      </c>
      <c r="B14" s="20">
        <v>1.9116476447859201</v>
      </c>
      <c r="C14" s="21">
        <v>4</v>
      </c>
      <c r="D14" s="20">
        <f t="shared" si="0"/>
        <v>1.8351817389944833</v>
      </c>
      <c r="E14" s="21">
        <v>6.9630651551219875</v>
      </c>
      <c r="F14" s="21">
        <f t="shared" si="1"/>
        <v>1.7073968387933967</v>
      </c>
      <c r="G14" s="21">
        <v>47</v>
      </c>
      <c r="H14" s="21">
        <f t="shared" si="7"/>
        <v>0.90492032456050031</v>
      </c>
      <c r="I14" s="21">
        <v>44</v>
      </c>
      <c r="J14" s="22">
        <f t="shared" si="2"/>
        <v>73.491172228518593</v>
      </c>
      <c r="K14" s="23">
        <f t="shared" si="8"/>
        <v>0.50675538175388013</v>
      </c>
      <c r="L14" s="23">
        <f t="shared" si="3"/>
        <v>2.221393454263584E-2</v>
      </c>
      <c r="M14" s="23">
        <f t="shared" si="4"/>
        <v>0.62975393731645468</v>
      </c>
      <c r="N14" s="21">
        <v>61</v>
      </c>
      <c r="O14" s="21">
        <v>212</v>
      </c>
      <c r="P14" s="21">
        <f t="shared" si="5"/>
        <v>0.1812027838504893</v>
      </c>
      <c r="Q14" s="23">
        <f t="shared" si="6"/>
        <v>2.9705374401719558E-3</v>
      </c>
      <c r="R14" s="24"/>
    </row>
    <row r="15" spans="1:22" x14ac:dyDescent="0.25">
      <c r="A15" s="19">
        <v>1980</v>
      </c>
      <c r="B15" s="20">
        <v>1.9172580381627815</v>
      </c>
      <c r="C15" s="21">
        <v>4</v>
      </c>
      <c r="D15" s="20">
        <f t="shared" si="0"/>
        <v>1.8405677166362702</v>
      </c>
      <c r="E15" s="21">
        <v>6.9630651551219875</v>
      </c>
      <c r="F15" s="21">
        <f t="shared" si="1"/>
        <v>1.7124077873027457</v>
      </c>
      <c r="G15" s="21">
        <v>47</v>
      </c>
      <c r="H15" s="21">
        <f t="shared" si="7"/>
        <v>0.90757612727045522</v>
      </c>
      <c r="I15" s="21">
        <v>44</v>
      </c>
      <c r="J15" s="22">
        <f t="shared" si="2"/>
        <v>73.491172228518593</v>
      </c>
      <c r="K15" s="23">
        <f t="shared" si="8"/>
        <v>0.50824263127145497</v>
      </c>
      <c r="L15" s="23">
        <f t="shared" si="3"/>
        <v>2.2279129042036383E-2</v>
      </c>
      <c r="M15" s="23">
        <f t="shared" si="4"/>
        <v>0.63160216877721043</v>
      </c>
      <c r="N15" s="21">
        <v>61</v>
      </c>
      <c r="O15" s="21">
        <v>212</v>
      </c>
      <c r="P15" s="21">
        <f t="shared" si="5"/>
        <v>0.181734586299103</v>
      </c>
      <c r="Q15" s="23">
        <f t="shared" si="6"/>
        <v>2.9792555131000491E-3</v>
      </c>
      <c r="R15" s="24"/>
    </row>
    <row r="16" spans="1:22" x14ac:dyDescent="0.25">
      <c r="A16" s="25">
        <v>1981</v>
      </c>
      <c r="B16" s="26">
        <v>2.0081769220353194</v>
      </c>
      <c r="C16" s="27">
        <v>4</v>
      </c>
      <c r="D16" s="26">
        <f t="shared" si="0"/>
        <v>1.9278498451539066</v>
      </c>
      <c r="E16" s="27">
        <v>6.9630651551219875</v>
      </c>
      <c r="F16" s="27">
        <f t="shared" si="1"/>
        <v>1.7936124043429218</v>
      </c>
      <c r="G16" s="27">
        <v>47</v>
      </c>
      <c r="H16" s="27">
        <f t="shared" si="7"/>
        <v>0.95061457430174845</v>
      </c>
      <c r="I16" s="27">
        <v>44</v>
      </c>
      <c r="J16" s="28">
        <f t="shared" si="2"/>
        <v>73.491172228518593</v>
      </c>
      <c r="K16" s="29">
        <f t="shared" si="8"/>
        <v>0.53234416160897913</v>
      </c>
      <c r="L16" s="29">
        <f t="shared" si="3"/>
        <v>2.3335634481489495E-2</v>
      </c>
      <c r="M16" s="29">
        <f t="shared" si="4"/>
        <v>0.6615535697329864</v>
      </c>
      <c r="N16" s="27">
        <v>61</v>
      </c>
      <c r="O16" s="27">
        <v>212</v>
      </c>
      <c r="P16" s="27">
        <f t="shared" si="5"/>
        <v>0.19035267808354797</v>
      </c>
      <c r="Q16" s="29">
        <f t="shared" si="6"/>
        <v>3.1205357062876718E-3</v>
      </c>
      <c r="R16" s="24"/>
    </row>
    <row r="17" spans="1:18" x14ac:dyDescent="0.25">
      <c r="A17" s="25">
        <v>1982</v>
      </c>
      <c r="B17" s="26">
        <v>2.0652327206184542</v>
      </c>
      <c r="C17" s="27">
        <v>4</v>
      </c>
      <c r="D17" s="26">
        <f t="shared" si="0"/>
        <v>1.982623411793716</v>
      </c>
      <c r="E17" s="27">
        <v>6.9630651551219875</v>
      </c>
      <c r="F17" s="27">
        <f t="shared" si="1"/>
        <v>1.8445720518498172</v>
      </c>
      <c r="G17" s="27">
        <v>47</v>
      </c>
      <c r="H17" s="27">
        <f t="shared" si="7"/>
        <v>0.97762318748040322</v>
      </c>
      <c r="I17" s="27">
        <v>44</v>
      </c>
      <c r="J17" s="28">
        <f t="shared" si="2"/>
        <v>73.491172228518593</v>
      </c>
      <c r="K17" s="29">
        <f t="shared" si="8"/>
        <v>0.54746898498902574</v>
      </c>
      <c r="L17" s="29">
        <f t="shared" si="3"/>
        <v>2.3998640437875102E-2</v>
      </c>
      <c r="M17" s="29">
        <f t="shared" si="4"/>
        <v>0.68034945709354022</v>
      </c>
      <c r="N17" s="27">
        <v>61</v>
      </c>
      <c r="O17" s="27">
        <v>212</v>
      </c>
      <c r="P17" s="27">
        <f t="shared" si="5"/>
        <v>0.1957609286920092</v>
      </c>
      <c r="Q17" s="29">
        <f t="shared" si="6"/>
        <v>3.2091955523280199E-3</v>
      </c>
      <c r="R17" s="24"/>
    </row>
    <row r="18" spans="1:18" x14ac:dyDescent="0.25">
      <c r="A18" s="25">
        <v>1983</v>
      </c>
      <c r="B18" s="26">
        <v>2.3189026324135744</v>
      </c>
      <c r="C18" s="27">
        <v>4</v>
      </c>
      <c r="D18" s="26">
        <f t="shared" si="0"/>
        <v>2.2261465271170313</v>
      </c>
      <c r="E18" s="27">
        <v>6.9630651551219875</v>
      </c>
      <c r="F18" s="27">
        <f t="shared" si="1"/>
        <v>2.0711384939853872</v>
      </c>
      <c r="G18" s="27">
        <v>47</v>
      </c>
      <c r="H18" s="27">
        <f t="shared" si="7"/>
        <v>1.0977034018122551</v>
      </c>
      <c r="I18" s="27">
        <v>44</v>
      </c>
      <c r="J18" s="28">
        <f t="shared" si="2"/>
        <v>73.491172228518593</v>
      </c>
      <c r="K18" s="29">
        <f t="shared" si="8"/>
        <v>0.61471390501486289</v>
      </c>
      <c r="L18" s="29">
        <f t="shared" si="3"/>
        <v>2.6946362959555634E-2</v>
      </c>
      <c r="M18" s="29">
        <f t="shared" si="4"/>
        <v>0.76391591672192238</v>
      </c>
      <c r="N18" s="27">
        <v>61</v>
      </c>
      <c r="O18" s="27">
        <v>212</v>
      </c>
      <c r="P18" s="27">
        <f t="shared" si="5"/>
        <v>0.21980599490583616</v>
      </c>
      <c r="Q18" s="29">
        <f t="shared" si="6"/>
        <v>3.6033769656694452E-3</v>
      </c>
      <c r="R18" s="24"/>
    </row>
    <row r="19" spans="1:18" x14ac:dyDescent="0.25">
      <c r="A19" s="25">
        <v>1984</v>
      </c>
      <c r="B19" s="26">
        <v>2.1550736028209103</v>
      </c>
      <c r="C19" s="27">
        <v>4</v>
      </c>
      <c r="D19" s="26">
        <f t="shared" si="0"/>
        <v>2.0688706587080739</v>
      </c>
      <c r="E19" s="27">
        <v>6.9630651551219875</v>
      </c>
      <c r="F19" s="27">
        <f t="shared" si="1"/>
        <v>1.9248138467670293</v>
      </c>
      <c r="G19" s="27">
        <v>47</v>
      </c>
      <c r="H19" s="27">
        <f t="shared" si="7"/>
        <v>1.0201513387865253</v>
      </c>
      <c r="I19" s="27">
        <v>44</v>
      </c>
      <c r="J19" s="28">
        <f t="shared" si="2"/>
        <v>73.491172228518593</v>
      </c>
      <c r="K19" s="29">
        <f t="shared" si="8"/>
        <v>0.57128474972045429</v>
      </c>
      <c r="L19" s="29">
        <f t="shared" si="3"/>
        <v>2.5042619165828135E-2</v>
      </c>
      <c r="M19" s="29">
        <f t="shared" si="4"/>
        <v>0.70994573204164468</v>
      </c>
      <c r="N19" s="27">
        <v>61</v>
      </c>
      <c r="O19" s="27">
        <v>212</v>
      </c>
      <c r="P19" s="27">
        <f t="shared" si="5"/>
        <v>0.20427683799311475</v>
      </c>
      <c r="Q19" s="29">
        <f t="shared" si="6"/>
        <v>3.3488006228379464E-3</v>
      </c>
      <c r="R19" s="24"/>
    </row>
    <row r="20" spans="1:18" x14ac:dyDescent="0.25">
      <c r="A20" s="25">
        <v>1985</v>
      </c>
      <c r="B20" s="26">
        <v>2.2981707008944361</v>
      </c>
      <c r="C20" s="27">
        <v>4</v>
      </c>
      <c r="D20" s="26">
        <f t="shared" si="0"/>
        <v>2.2062438728586589</v>
      </c>
      <c r="E20" s="27">
        <v>6.9630651551219875</v>
      </c>
      <c r="F20" s="27">
        <f t="shared" si="1"/>
        <v>2.0526216745106236</v>
      </c>
      <c r="G20" s="27">
        <v>47</v>
      </c>
      <c r="H20" s="27">
        <f t="shared" si="7"/>
        <v>1.0878894874906304</v>
      </c>
      <c r="I20" s="27">
        <v>44</v>
      </c>
      <c r="J20" s="28">
        <f t="shared" si="2"/>
        <v>73.491172228518593</v>
      </c>
      <c r="K20" s="29">
        <f t="shared" si="8"/>
        <v>0.60921811299475304</v>
      </c>
      <c r="L20" s="29">
        <f t="shared" si="3"/>
        <v>2.6705451528537118E-2</v>
      </c>
      <c r="M20" s="29">
        <f t="shared" si="4"/>
        <v>0.75708619810826305</v>
      </c>
      <c r="N20" s="27">
        <v>61</v>
      </c>
      <c r="O20" s="27">
        <v>212</v>
      </c>
      <c r="P20" s="27">
        <f t="shared" si="5"/>
        <v>0.21784084002171719</v>
      </c>
      <c r="Q20" s="29">
        <f t="shared" si="6"/>
        <v>3.5711613118314294E-3</v>
      </c>
      <c r="R20" s="24"/>
    </row>
    <row r="21" spans="1:18" x14ac:dyDescent="0.25">
      <c r="A21" s="19">
        <v>1986</v>
      </c>
      <c r="B21" s="20">
        <v>2.4700631786277634</v>
      </c>
      <c r="C21" s="21">
        <v>4</v>
      </c>
      <c r="D21" s="20">
        <f t="shared" si="0"/>
        <v>2.3712606514826526</v>
      </c>
      <c r="E21" s="21">
        <v>6.9630651551219875</v>
      </c>
      <c r="F21" s="21">
        <f t="shared" si="1"/>
        <v>2.2061482273221453</v>
      </c>
      <c r="G21" s="21">
        <v>47</v>
      </c>
      <c r="H21" s="21">
        <f t="shared" si="7"/>
        <v>1.1692585604807371</v>
      </c>
      <c r="I21" s="21">
        <v>44</v>
      </c>
      <c r="J21" s="22">
        <f t="shared" si="2"/>
        <v>73.491172228518607</v>
      </c>
      <c r="K21" s="23">
        <f t="shared" si="8"/>
        <v>0.65478479386921273</v>
      </c>
      <c r="L21" s="23">
        <f t="shared" si="3"/>
        <v>2.8702895073718915E-2</v>
      </c>
      <c r="M21" s="23">
        <f t="shared" si="4"/>
        <v>0.81371272389239435</v>
      </c>
      <c r="N21" s="21">
        <v>61</v>
      </c>
      <c r="O21" s="21">
        <v>212</v>
      </c>
      <c r="P21" s="21">
        <f t="shared" si="5"/>
        <v>0.23413432149733987</v>
      </c>
      <c r="Q21" s="23">
        <f t="shared" si="6"/>
        <v>3.838267565530162E-3</v>
      </c>
      <c r="R21" s="24"/>
    </row>
    <row r="22" spans="1:18" x14ac:dyDescent="0.25">
      <c r="A22" s="19">
        <v>1987</v>
      </c>
      <c r="B22" s="20">
        <v>2.4790556860669026</v>
      </c>
      <c r="C22" s="21">
        <v>4</v>
      </c>
      <c r="D22" s="20">
        <f t="shared" si="0"/>
        <v>2.3798934586242266</v>
      </c>
      <c r="E22" s="21">
        <v>6.9630651551219875</v>
      </c>
      <c r="F22" s="21">
        <f t="shared" si="1"/>
        <v>2.2141799264777355</v>
      </c>
      <c r="G22" s="21">
        <v>47</v>
      </c>
      <c r="H22" s="21">
        <f t="shared" si="7"/>
        <v>1.1735153610331999</v>
      </c>
      <c r="I22" s="21">
        <v>44</v>
      </c>
      <c r="J22" s="22">
        <f t="shared" si="2"/>
        <v>73.491172228518593</v>
      </c>
      <c r="K22" s="23">
        <f t="shared" si="8"/>
        <v>0.65716860217859197</v>
      </c>
      <c r="L22" s="23">
        <f t="shared" si="3"/>
        <v>2.880739078043143E-2</v>
      </c>
      <c r="M22" s="23">
        <f t="shared" si="4"/>
        <v>0.81667512492984085</v>
      </c>
      <c r="N22" s="21">
        <v>61</v>
      </c>
      <c r="O22" s="21">
        <v>212</v>
      </c>
      <c r="P22" s="21">
        <f t="shared" si="5"/>
        <v>0.2349867104750957</v>
      </c>
      <c r="Q22" s="23">
        <f t="shared" si="6"/>
        <v>3.8522411553294379E-3</v>
      </c>
      <c r="R22" s="24"/>
    </row>
    <row r="23" spans="1:18" x14ac:dyDescent="0.25">
      <c r="A23" s="19">
        <v>1988</v>
      </c>
      <c r="B23" s="20">
        <v>2.4702825219996645</v>
      </c>
      <c r="C23" s="21">
        <v>4</v>
      </c>
      <c r="D23" s="20">
        <f t="shared" si="0"/>
        <v>2.3714712211196778</v>
      </c>
      <c r="E23" s="21">
        <v>6.9630651551219875</v>
      </c>
      <c r="F23" s="21">
        <f t="shared" si="1"/>
        <v>2.2063441348581474</v>
      </c>
      <c r="G23" s="21">
        <v>47</v>
      </c>
      <c r="H23" s="21">
        <f t="shared" si="7"/>
        <v>1.1693623914748181</v>
      </c>
      <c r="I23" s="21">
        <v>44</v>
      </c>
      <c r="J23" s="22">
        <f t="shared" si="2"/>
        <v>73.491172228518607</v>
      </c>
      <c r="K23" s="23">
        <f t="shared" si="8"/>
        <v>0.65484293922589809</v>
      </c>
      <c r="L23" s="23">
        <f t="shared" si="3"/>
        <v>2.8705443911272246E-2</v>
      </c>
      <c r="M23" s="23">
        <f t="shared" si="4"/>
        <v>0.81378498216261252</v>
      </c>
      <c r="N23" s="21">
        <v>61</v>
      </c>
      <c r="O23" s="21">
        <v>212</v>
      </c>
      <c r="P23" s="21">
        <f t="shared" si="5"/>
        <v>0.23415511279207246</v>
      </c>
      <c r="Q23" s="23">
        <f t="shared" si="6"/>
        <v>3.8386084064274176E-3</v>
      </c>
      <c r="R23" s="24"/>
    </row>
    <row r="24" spans="1:18" x14ac:dyDescent="0.25">
      <c r="A24" s="19">
        <v>1989</v>
      </c>
      <c r="B24" s="20">
        <v>2.3870093898239002</v>
      </c>
      <c r="C24" s="21">
        <v>4</v>
      </c>
      <c r="D24" s="20">
        <f t="shared" si="0"/>
        <v>2.2915290142309441</v>
      </c>
      <c r="E24" s="21">
        <v>6.9630651551219902</v>
      </c>
      <c r="F24" s="21">
        <f t="shared" si="1"/>
        <v>2.131968355921519</v>
      </c>
      <c r="G24" s="21">
        <v>47</v>
      </c>
      <c r="H24" s="21">
        <f t="shared" si="7"/>
        <v>1.129943228638405</v>
      </c>
      <c r="I24" s="21">
        <v>44</v>
      </c>
      <c r="J24" s="22">
        <f t="shared" si="2"/>
        <v>73.491172228518593</v>
      </c>
      <c r="K24" s="23">
        <f t="shared" si="8"/>
        <v>0.63276820803750677</v>
      </c>
      <c r="L24" s="23">
        <f t="shared" si="3"/>
        <v>2.7737784461918106E-2</v>
      </c>
      <c r="M24" s="23">
        <f t="shared" si="4"/>
        <v>0.7863523206031473</v>
      </c>
      <c r="N24" s="21">
        <v>61</v>
      </c>
      <c r="O24" s="21">
        <v>212</v>
      </c>
      <c r="P24" s="21">
        <f t="shared" si="5"/>
        <v>0.22626175262637729</v>
      </c>
      <c r="Q24" s="23">
        <f t="shared" si="6"/>
        <v>3.7092090594488081E-3</v>
      </c>
      <c r="R24" s="24"/>
    </row>
    <row r="25" spans="1:18" x14ac:dyDescent="0.25">
      <c r="A25" s="19">
        <v>1990</v>
      </c>
      <c r="B25" s="20">
        <v>2.6004930446917265</v>
      </c>
      <c r="C25" s="21">
        <v>4</v>
      </c>
      <c r="D25" s="20">
        <f t="shared" si="0"/>
        <v>2.4964733229040572</v>
      </c>
      <c r="E25" s="21">
        <v>6.9630651551219875</v>
      </c>
      <c r="F25" s="21">
        <f t="shared" si="1"/>
        <v>2.3226422588500086</v>
      </c>
      <c r="G25" s="21">
        <v>47</v>
      </c>
      <c r="H25" s="21">
        <f t="shared" si="7"/>
        <v>1.2310003971905046</v>
      </c>
      <c r="I25" s="21">
        <v>44</v>
      </c>
      <c r="J25" s="22">
        <f t="shared" si="2"/>
        <v>73.491172228518593</v>
      </c>
      <c r="K25" s="23">
        <f t="shared" si="8"/>
        <v>0.6893602224266826</v>
      </c>
      <c r="L25" s="23">
        <f t="shared" si="3"/>
        <v>3.0218530298155948E-2</v>
      </c>
      <c r="M25" s="23">
        <f t="shared" si="4"/>
        <v>0.85668022468757199</v>
      </c>
      <c r="N25" s="21">
        <v>61</v>
      </c>
      <c r="O25" s="21">
        <v>212</v>
      </c>
      <c r="P25" s="21">
        <f t="shared" si="5"/>
        <v>0.24649761182048061</v>
      </c>
      <c r="Q25" s="23">
        <f t="shared" si="6"/>
        <v>4.0409444560734527E-3</v>
      </c>
      <c r="R25" s="24"/>
    </row>
    <row r="26" spans="1:18" x14ac:dyDescent="0.25">
      <c r="A26" s="25">
        <v>1991</v>
      </c>
      <c r="B26" s="26">
        <v>2.5963976195864045</v>
      </c>
      <c r="C26" s="27">
        <v>4</v>
      </c>
      <c r="D26" s="26">
        <f t="shared" si="0"/>
        <v>2.4925417148029485</v>
      </c>
      <c r="E26" s="27">
        <v>6.9630651551219875</v>
      </c>
      <c r="F26" s="27">
        <f t="shared" si="1"/>
        <v>2.3189844111826243</v>
      </c>
      <c r="G26" s="27">
        <v>47</v>
      </c>
      <c r="H26" s="27">
        <f t="shared" si="7"/>
        <v>1.229061737926791</v>
      </c>
      <c r="I26" s="27">
        <v>44</v>
      </c>
      <c r="J26" s="28">
        <f t="shared" si="2"/>
        <v>73.491172228518593</v>
      </c>
      <c r="K26" s="29">
        <f t="shared" si="8"/>
        <v>0.68827457323900298</v>
      </c>
      <c r="L26" s="29">
        <f t="shared" si="3"/>
        <v>3.0170940196778212E-2</v>
      </c>
      <c r="M26" s="29">
        <f t="shared" si="4"/>
        <v>0.85533106910856394</v>
      </c>
      <c r="N26" s="27">
        <v>61</v>
      </c>
      <c r="O26" s="27">
        <v>212</v>
      </c>
      <c r="P26" s="27">
        <f t="shared" si="5"/>
        <v>0.24610941139444528</v>
      </c>
      <c r="Q26" s="29">
        <f t="shared" si="6"/>
        <v>4.0345805146630373E-3</v>
      </c>
      <c r="R26" s="24"/>
    </row>
    <row r="27" spans="1:18" x14ac:dyDescent="0.25">
      <c r="A27" s="25">
        <v>1992</v>
      </c>
      <c r="B27" s="26">
        <v>2.5254531491219132</v>
      </c>
      <c r="C27" s="27">
        <v>4</v>
      </c>
      <c r="D27" s="26">
        <f t="shared" si="0"/>
        <v>2.4244350231570366</v>
      </c>
      <c r="E27" s="27">
        <v>6.9630651551219875</v>
      </c>
      <c r="F27" s="27">
        <f t="shared" si="1"/>
        <v>2.2556200328510152</v>
      </c>
      <c r="G27" s="27">
        <v>47</v>
      </c>
      <c r="H27" s="27">
        <f t="shared" si="7"/>
        <v>1.1954786174110381</v>
      </c>
      <c r="I27" s="27">
        <v>44</v>
      </c>
      <c r="J27" s="28">
        <f t="shared" si="2"/>
        <v>73.491172228518593</v>
      </c>
      <c r="K27" s="29">
        <f t="shared" si="8"/>
        <v>0.66946802575018138</v>
      </c>
      <c r="L27" s="29">
        <f t="shared" si="3"/>
        <v>2.9346543594528499E-2</v>
      </c>
      <c r="M27" s="29">
        <f t="shared" si="4"/>
        <v>0.83195983763308567</v>
      </c>
      <c r="N27" s="27">
        <v>61</v>
      </c>
      <c r="O27" s="27">
        <v>212</v>
      </c>
      <c r="P27" s="27">
        <f t="shared" si="5"/>
        <v>0.23938467026235011</v>
      </c>
      <c r="Q27" s="29">
        <f t="shared" si="6"/>
        <v>3.9243388567598379E-3</v>
      </c>
      <c r="R27" s="24"/>
    </row>
    <row r="28" spans="1:18" x14ac:dyDescent="0.25">
      <c r="A28" s="25">
        <v>1993</v>
      </c>
      <c r="B28" s="26">
        <v>2.6336308706930209</v>
      </c>
      <c r="C28" s="27">
        <v>4</v>
      </c>
      <c r="D28" s="26">
        <f t="shared" si="0"/>
        <v>2.5282856358653003</v>
      </c>
      <c r="E28" s="27">
        <v>6.9630651551219875</v>
      </c>
      <c r="F28" s="27">
        <f t="shared" si="1"/>
        <v>2.352239459732409</v>
      </c>
      <c r="G28" s="27">
        <v>47</v>
      </c>
      <c r="H28" s="27">
        <f t="shared" si="7"/>
        <v>1.2466869136581769</v>
      </c>
      <c r="I28" s="27">
        <v>44</v>
      </c>
      <c r="J28" s="28">
        <f t="shared" si="2"/>
        <v>73.491172228518593</v>
      </c>
      <c r="K28" s="29">
        <f t="shared" si="8"/>
        <v>0.69814467164857896</v>
      </c>
      <c r="L28" s="29">
        <f t="shared" si="3"/>
        <v>3.0603602044869213E-2</v>
      </c>
      <c r="M28" s="29">
        <f t="shared" si="4"/>
        <v>0.86759681617101969</v>
      </c>
      <c r="N28" s="27">
        <v>61</v>
      </c>
      <c r="O28" s="27">
        <v>212</v>
      </c>
      <c r="P28" s="27">
        <f t="shared" si="5"/>
        <v>0.24963870653977452</v>
      </c>
      <c r="Q28" s="29">
        <f t="shared" si="6"/>
        <v>4.0924378121274512E-3</v>
      </c>
      <c r="R28" s="24"/>
    </row>
    <row r="29" spans="1:18" x14ac:dyDescent="0.25">
      <c r="A29" s="25">
        <v>1994</v>
      </c>
      <c r="B29" s="26">
        <v>2.6534195686452686</v>
      </c>
      <c r="C29" s="27">
        <v>4</v>
      </c>
      <c r="D29" s="26">
        <f t="shared" si="0"/>
        <v>2.547282785899458</v>
      </c>
      <c r="E29" s="27">
        <v>6.9630651551219875</v>
      </c>
      <c r="F29" s="27">
        <f t="shared" si="1"/>
        <v>2.3699138258320724</v>
      </c>
      <c r="G29" s="27">
        <v>47</v>
      </c>
      <c r="H29" s="27">
        <f t="shared" si="7"/>
        <v>1.2560543276909983</v>
      </c>
      <c r="I29" s="27">
        <v>44</v>
      </c>
      <c r="J29" s="28">
        <f t="shared" si="2"/>
        <v>73.491172228518593</v>
      </c>
      <c r="K29" s="29">
        <f t="shared" si="8"/>
        <v>0.70339042350695902</v>
      </c>
      <c r="L29" s="29">
        <f t="shared" si="3"/>
        <v>3.0833552811263956E-2</v>
      </c>
      <c r="M29" s="29">
        <f t="shared" si="4"/>
        <v>0.87411580542292744</v>
      </c>
      <c r="N29" s="27">
        <v>61</v>
      </c>
      <c r="O29" s="27">
        <v>212</v>
      </c>
      <c r="P29" s="27">
        <f t="shared" si="5"/>
        <v>0.25151445344716306</v>
      </c>
      <c r="Q29" s="29">
        <f t="shared" si="6"/>
        <v>4.1231877614289029E-3</v>
      </c>
      <c r="R29" s="24"/>
    </row>
    <row r="30" spans="1:18" x14ac:dyDescent="0.25">
      <c r="A30" s="25">
        <v>1995</v>
      </c>
      <c r="B30" s="26">
        <v>2.8344312642429186</v>
      </c>
      <c r="C30" s="27">
        <v>4</v>
      </c>
      <c r="D30" s="26">
        <f t="shared" si="0"/>
        <v>2.7210540136732018</v>
      </c>
      <c r="E30" s="27">
        <v>6.9630651551219875</v>
      </c>
      <c r="F30" s="27">
        <f t="shared" si="1"/>
        <v>2.5315852497950746</v>
      </c>
      <c r="G30" s="27">
        <v>47</v>
      </c>
      <c r="H30" s="27">
        <f t="shared" si="7"/>
        <v>1.3417401823913895</v>
      </c>
      <c r="I30" s="27">
        <v>44</v>
      </c>
      <c r="J30" s="28">
        <f t="shared" si="2"/>
        <v>73.491172228518607</v>
      </c>
      <c r="K30" s="29">
        <f t="shared" si="8"/>
        <v>0.75137450213917811</v>
      </c>
      <c r="L30" s="29">
        <f t="shared" si="3"/>
        <v>3.2936964477333838E-2</v>
      </c>
      <c r="M30" s="29">
        <f t="shared" si="4"/>
        <v>0.93374647445017567</v>
      </c>
      <c r="N30" s="27">
        <v>61</v>
      </c>
      <c r="O30" s="27">
        <v>212</v>
      </c>
      <c r="P30" s="27">
        <f t="shared" si="5"/>
        <v>0.26867233462953166</v>
      </c>
      <c r="Q30" s="29">
        <f t="shared" si="6"/>
        <v>4.4044645021234698E-3</v>
      </c>
      <c r="R30" s="24"/>
    </row>
    <row r="31" spans="1:18" x14ac:dyDescent="0.25">
      <c r="A31" s="19">
        <v>1996</v>
      </c>
      <c r="B31" s="20">
        <v>2.8577928107670667</v>
      </c>
      <c r="C31" s="21">
        <v>4</v>
      </c>
      <c r="D31" s="20">
        <f t="shared" si="0"/>
        <v>2.743481098336384</v>
      </c>
      <c r="E31" s="21">
        <v>6.9630651551219875</v>
      </c>
      <c r="F31" s="21">
        <f t="shared" si="1"/>
        <v>2.5524507219407653</v>
      </c>
      <c r="G31" s="21">
        <v>47</v>
      </c>
      <c r="H31" s="21">
        <f t="shared" si="7"/>
        <v>1.3527988826286057</v>
      </c>
      <c r="I31" s="21">
        <v>44</v>
      </c>
      <c r="J31" s="22">
        <f t="shared" si="2"/>
        <v>73.491172228518593</v>
      </c>
      <c r="K31" s="23">
        <f t="shared" si="8"/>
        <v>0.75756737427201915</v>
      </c>
      <c r="L31" s="23">
        <f t="shared" si="3"/>
        <v>3.3208432844800836E-2</v>
      </c>
      <c r="M31" s="23">
        <f t="shared" si="4"/>
        <v>0.94144246693368128</v>
      </c>
      <c r="N31" s="21">
        <v>61</v>
      </c>
      <c r="O31" s="21">
        <v>212</v>
      </c>
      <c r="P31" s="21">
        <f t="shared" si="5"/>
        <v>0.27088674756110642</v>
      </c>
      <c r="Q31" s="23">
        <f t="shared" si="6"/>
        <v>4.4407663534607612E-3</v>
      </c>
      <c r="R31" s="24"/>
    </row>
    <row r="32" spans="1:18" x14ac:dyDescent="0.25">
      <c r="A32" s="19">
        <v>1997</v>
      </c>
      <c r="B32" s="20">
        <v>2.7561247051886792</v>
      </c>
      <c r="C32" s="21">
        <v>4</v>
      </c>
      <c r="D32" s="20">
        <f t="shared" si="0"/>
        <v>2.6458797169811321</v>
      </c>
      <c r="E32" s="21">
        <v>6.9630651551219875</v>
      </c>
      <c r="F32" s="21">
        <f t="shared" si="1"/>
        <v>2.4616453883615788</v>
      </c>
      <c r="G32" s="21">
        <v>47</v>
      </c>
      <c r="H32" s="21">
        <f t="shared" si="7"/>
        <v>1.3046720558316367</v>
      </c>
      <c r="I32" s="21">
        <v>44</v>
      </c>
      <c r="J32" s="22">
        <f t="shared" si="2"/>
        <v>73.491172228518593</v>
      </c>
      <c r="K32" s="23">
        <f t="shared" si="8"/>
        <v>0.73061635126571656</v>
      </c>
      <c r="L32" s="23">
        <f t="shared" si="3"/>
        <v>3.2027018137675244E-2</v>
      </c>
      <c r="M32" s="23">
        <f t="shared" si="4"/>
        <v>0.90794995069402429</v>
      </c>
      <c r="N32" s="21">
        <v>61</v>
      </c>
      <c r="O32" s="21">
        <v>212</v>
      </c>
      <c r="P32" s="21">
        <f t="shared" si="5"/>
        <v>0.26124974996384659</v>
      </c>
      <c r="Q32" s="23">
        <f t="shared" si="6"/>
        <v>4.2827827862925672E-3</v>
      </c>
      <c r="R32" s="24"/>
    </row>
    <row r="33" spans="1:18" x14ac:dyDescent="0.25">
      <c r="A33" s="19">
        <v>1998</v>
      </c>
      <c r="B33" s="20">
        <v>2.4607429740811138</v>
      </c>
      <c r="C33" s="21">
        <v>4</v>
      </c>
      <c r="D33" s="20">
        <f t="shared" si="0"/>
        <v>2.3623132551178694</v>
      </c>
      <c r="E33" s="21">
        <v>6.9630651551219875</v>
      </c>
      <c r="F33" s="21">
        <f t="shared" si="1"/>
        <v>2.1978238439959292</v>
      </c>
      <c r="G33" s="21">
        <v>47</v>
      </c>
      <c r="H33" s="21">
        <f t="shared" si="7"/>
        <v>1.1648466373178425</v>
      </c>
      <c r="I33" s="21">
        <v>44</v>
      </c>
      <c r="J33" s="22">
        <f t="shared" si="2"/>
        <v>73.491172228518593</v>
      </c>
      <c r="K33" s="23">
        <f t="shared" si="8"/>
        <v>0.65231411689799179</v>
      </c>
      <c r="L33" s="23">
        <f t="shared" si="3"/>
        <v>2.8594591425665394E-2</v>
      </c>
      <c r="M33" s="23">
        <f t="shared" si="4"/>
        <v>0.81064236962190106</v>
      </c>
      <c r="N33" s="21">
        <v>61</v>
      </c>
      <c r="O33" s="21">
        <v>212</v>
      </c>
      <c r="P33" s="21">
        <f t="shared" si="5"/>
        <v>0.23325087050441493</v>
      </c>
      <c r="Q33" s="23">
        <f t="shared" si="6"/>
        <v>3.823784762367458E-3</v>
      </c>
      <c r="R33" s="24"/>
    </row>
    <row r="34" spans="1:18" x14ac:dyDescent="0.25">
      <c r="A34" s="19">
        <v>1999</v>
      </c>
      <c r="B34" s="20">
        <v>2.6099046725944053</v>
      </c>
      <c r="C34" s="21">
        <v>4</v>
      </c>
      <c r="D34" s="20">
        <f t="shared" si="0"/>
        <v>2.5055084856906289</v>
      </c>
      <c r="E34" s="21">
        <v>6.9630651551219875</v>
      </c>
      <c r="F34" s="21">
        <f t="shared" si="1"/>
        <v>2.3310482973648803</v>
      </c>
      <c r="G34" s="21">
        <v>47</v>
      </c>
      <c r="H34" s="21">
        <f t="shared" si="7"/>
        <v>1.2354555976033865</v>
      </c>
      <c r="I34" s="21">
        <v>44</v>
      </c>
      <c r="J34" s="22">
        <f t="shared" si="2"/>
        <v>73.491172228518593</v>
      </c>
      <c r="K34" s="23">
        <f t="shared" si="8"/>
        <v>0.6918551346578965</v>
      </c>
      <c r="L34" s="23">
        <f t="shared" si="3"/>
        <v>3.0327896313770804E-2</v>
      </c>
      <c r="M34" s="23">
        <f t="shared" si="4"/>
        <v>0.85978069654724543</v>
      </c>
      <c r="N34" s="21">
        <v>61</v>
      </c>
      <c r="O34" s="21">
        <v>212</v>
      </c>
      <c r="P34" s="21">
        <f t="shared" si="5"/>
        <v>0.24738972872349985</v>
      </c>
      <c r="Q34" s="23">
        <f t="shared" si="6"/>
        <v>4.055569323336063E-3</v>
      </c>
      <c r="R34" s="24"/>
    </row>
    <row r="35" spans="1:18" x14ac:dyDescent="0.25">
      <c r="A35" s="19">
        <v>2000</v>
      </c>
      <c r="B35" s="20">
        <v>2.441200634929674</v>
      </c>
      <c r="C35" s="21">
        <v>4</v>
      </c>
      <c r="D35" s="20">
        <f t="shared" si="0"/>
        <v>2.343552609532487</v>
      </c>
      <c r="E35" s="21">
        <v>6.9630651551219875</v>
      </c>
      <c r="F35" s="21">
        <f t="shared" si="1"/>
        <v>2.1803695143861783</v>
      </c>
      <c r="G35" s="21">
        <v>47</v>
      </c>
      <c r="H35" s="21">
        <f t="shared" si="7"/>
        <v>1.1555958426246744</v>
      </c>
      <c r="I35" s="21">
        <v>44</v>
      </c>
      <c r="J35" s="22">
        <f t="shared" si="2"/>
        <v>73.491172228518607</v>
      </c>
      <c r="K35" s="23">
        <f t="shared" si="8"/>
        <v>0.64713367186981763</v>
      </c>
      <c r="L35" s="23">
        <f t="shared" si="3"/>
        <v>2.8367503424430361E-2</v>
      </c>
      <c r="M35" s="23">
        <f t="shared" si="4"/>
        <v>0.80420453833088845</v>
      </c>
      <c r="N35" s="21">
        <v>61</v>
      </c>
      <c r="O35" s="21">
        <v>212</v>
      </c>
      <c r="P35" s="21">
        <f t="shared" si="5"/>
        <v>0.23139847565181224</v>
      </c>
      <c r="Q35" s="23">
        <f t="shared" si="6"/>
        <v>3.7934176336362662E-3</v>
      </c>
      <c r="R35" s="24"/>
    </row>
    <row r="36" spans="1:18" x14ac:dyDescent="0.25">
      <c r="A36" s="25">
        <v>2001</v>
      </c>
      <c r="B36" s="26">
        <v>2.9654494878814659</v>
      </c>
      <c r="C36" s="27">
        <v>4</v>
      </c>
      <c r="D36" s="26">
        <f t="shared" si="0"/>
        <v>2.8468315083662072</v>
      </c>
      <c r="E36" s="27">
        <v>6.9630651551219875</v>
      </c>
      <c r="F36" s="27">
        <f t="shared" si="1"/>
        <v>2.6486047755821263</v>
      </c>
      <c r="G36" s="27">
        <v>47</v>
      </c>
      <c r="H36" s="27">
        <f t="shared" si="7"/>
        <v>1.4037605310585271</v>
      </c>
      <c r="I36" s="27">
        <v>44</v>
      </c>
      <c r="J36" s="28">
        <f t="shared" si="2"/>
        <v>73.491172228518593</v>
      </c>
      <c r="K36" s="29">
        <f t="shared" si="8"/>
        <v>0.78610589739277514</v>
      </c>
      <c r="L36" s="29">
        <f t="shared" si="3"/>
        <v>3.4459436598039461E-2</v>
      </c>
      <c r="M36" s="29">
        <f t="shared" si="4"/>
        <v>0.9769077978361197</v>
      </c>
      <c r="N36" s="27">
        <v>61</v>
      </c>
      <c r="O36" s="27">
        <v>212</v>
      </c>
      <c r="P36" s="27">
        <f t="shared" si="5"/>
        <v>0.2810913946603929</v>
      </c>
      <c r="Q36" s="29">
        <f t="shared" si="6"/>
        <v>4.6080556501703757E-3</v>
      </c>
      <c r="R36" s="24"/>
    </row>
    <row r="37" spans="1:18" x14ac:dyDescent="0.25">
      <c r="A37" s="25">
        <v>2002</v>
      </c>
      <c r="B37" s="26">
        <v>3.3354700233859513</v>
      </c>
      <c r="C37" s="27">
        <v>4</v>
      </c>
      <c r="D37" s="26">
        <f t="shared" si="0"/>
        <v>3.2020512224505131</v>
      </c>
      <c r="E37" s="27">
        <v>6.9630651551219875</v>
      </c>
      <c r="F37" s="27">
        <f t="shared" si="1"/>
        <v>2.9790903095309038</v>
      </c>
      <c r="G37" s="27">
        <v>47</v>
      </c>
      <c r="H37" s="27">
        <f t="shared" si="7"/>
        <v>1.578917864051379</v>
      </c>
      <c r="I37" s="27">
        <v>44</v>
      </c>
      <c r="J37" s="28">
        <f t="shared" si="2"/>
        <v>73.491172228518593</v>
      </c>
      <c r="K37" s="29">
        <f t="shared" si="8"/>
        <v>0.88419400386877223</v>
      </c>
      <c r="L37" s="29">
        <f t="shared" si="3"/>
        <v>3.8759189210685906E-2</v>
      </c>
      <c r="M37" s="29">
        <f t="shared" si="4"/>
        <v>1.0988036345283401</v>
      </c>
      <c r="N37" s="27">
        <v>61</v>
      </c>
      <c r="O37" s="27">
        <v>212</v>
      </c>
      <c r="P37" s="27">
        <f t="shared" si="5"/>
        <v>0.31616519672749405</v>
      </c>
      <c r="Q37" s="29">
        <f t="shared" si="6"/>
        <v>5.1830360119261322E-3</v>
      </c>
      <c r="R37" s="24"/>
    </row>
    <row r="38" spans="1:18" x14ac:dyDescent="0.25">
      <c r="A38" s="25">
        <v>2003</v>
      </c>
      <c r="B38" s="26">
        <v>3.3269788514501295</v>
      </c>
      <c r="C38" s="27">
        <v>4</v>
      </c>
      <c r="D38" s="26">
        <f t="shared" si="0"/>
        <v>3.1938996973921245</v>
      </c>
      <c r="E38" s="27">
        <v>6.9630651551219875</v>
      </c>
      <c r="F38" s="27">
        <f t="shared" si="1"/>
        <v>2.9715063804734667</v>
      </c>
      <c r="G38" s="27">
        <v>47</v>
      </c>
      <c r="H38" s="27">
        <f t="shared" si="7"/>
        <v>1.5748983816509372</v>
      </c>
      <c r="I38" s="27">
        <v>44</v>
      </c>
      <c r="J38" s="28">
        <f t="shared" si="2"/>
        <v>73.491172228518593</v>
      </c>
      <c r="K38" s="29">
        <f t="shared" si="8"/>
        <v>0.88194309372452484</v>
      </c>
      <c r="L38" s="29">
        <f t="shared" si="3"/>
        <v>3.8660519176965474E-2</v>
      </c>
      <c r="M38" s="29">
        <f t="shared" ref="M38:M43" si="9">+L38*28.3495</f>
        <v>1.0960063884073827</v>
      </c>
      <c r="N38" s="27">
        <v>61</v>
      </c>
      <c r="O38" s="27">
        <v>212</v>
      </c>
      <c r="P38" s="27">
        <f t="shared" si="5"/>
        <v>0.31536032873986014</v>
      </c>
      <c r="Q38" s="29">
        <f t="shared" si="6"/>
        <v>5.1698414547518053E-3</v>
      </c>
      <c r="R38" s="24"/>
    </row>
    <row r="39" spans="1:18" x14ac:dyDescent="0.25">
      <c r="A39" s="25">
        <v>2004</v>
      </c>
      <c r="B39" s="26">
        <v>3.1234499802852151</v>
      </c>
      <c r="C39" s="27">
        <v>4</v>
      </c>
      <c r="D39" s="26">
        <f t="shared" si="0"/>
        <v>2.9985119810738063</v>
      </c>
      <c r="E39" s="27">
        <v>6.9630651551219875</v>
      </c>
      <c r="F39" s="27">
        <f t="shared" si="1"/>
        <v>2.7897236381474979</v>
      </c>
      <c r="G39" s="27">
        <v>47</v>
      </c>
      <c r="H39" s="27">
        <f t="shared" si="7"/>
        <v>1.4785535282181739</v>
      </c>
      <c r="I39" s="27">
        <v>44</v>
      </c>
      <c r="J39" s="28">
        <f t="shared" si="2"/>
        <v>73.491172228518607</v>
      </c>
      <c r="K39" s="29">
        <f t="shared" si="8"/>
        <v>0.82798997580217737</v>
      </c>
      <c r="L39" s="29">
        <f t="shared" si="3"/>
        <v>3.629545099406805E-2</v>
      </c>
      <c r="M39" s="29">
        <f t="shared" si="9"/>
        <v>1.0289578879563321</v>
      </c>
      <c r="N39" s="27">
        <v>61</v>
      </c>
      <c r="O39" s="27">
        <v>212</v>
      </c>
      <c r="P39" s="27">
        <f t="shared" si="5"/>
        <v>0.29606807153460502</v>
      </c>
      <c r="Q39" s="29">
        <f t="shared" si="6"/>
        <v>4.8535749431902458E-3</v>
      </c>
      <c r="R39" s="24"/>
    </row>
    <row r="40" spans="1:18" x14ac:dyDescent="0.25">
      <c r="A40" s="25">
        <v>2005</v>
      </c>
      <c r="B40" s="26">
        <v>2.9458936606232284</v>
      </c>
      <c r="C40" s="27">
        <v>4</v>
      </c>
      <c r="D40" s="26">
        <f t="shared" si="0"/>
        <v>2.8280579141982991</v>
      </c>
      <c r="E40" s="27">
        <v>6.9630651551219875</v>
      </c>
      <c r="F40" s="27">
        <f t="shared" si="1"/>
        <v>2.6311383990080879</v>
      </c>
      <c r="G40" s="27">
        <v>47</v>
      </c>
      <c r="H40" s="27">
        <f t="shared" si="7"/>
        <v>1.3945033514742866</v>
      </c>
      <c r="I40" s="27">
        <v>44</v>
      </c>
      <c r="J40" s="28">
        <f t="shared" si="2"/>
        <v>73.491172228518593</v>
      </c>
      <c r="K40" s="29">
        <f t="shared" si="8"/>
        <v>0.78092187682560055</v>
      </c>
      <c r="L40" s="29">
        <f t="shared" si="3"/>
        <v>3.4232191860848242E-2</v>
      </c>
      <c r="M40" s="29">
        <f t="shared" si="9"/>
        <v>0.97046552315911716</v>
      </c>
      <c r="N40" s="27">
        <v>61</v>
      </c>
      <c r="O40" s="27">
        <v>212</v>
      </c>
      <c r="P40" s="27">
        <f t="shared" si="5"/>
        <v>0.27923772128634977</v>
      </c>
      <c r="Q40" s="29">
        <f t="shared" si="6"/>
        <v>4.5776675620713076E-3</v>
      </c>
      <c r="R40" s="24"/>
    </row>
    <row r="41" spans="1:18" x14ac:dyDescent="0.25">
      <c r="A41" s="19">
        <v>2006</v>
      </c>
      <c r="B41" s="20">
        <v>4.147230213208756</v>
      </c>
      <c r="C41" s="21">
        <v>4</v>
      </c>
      <c r="D41" s="20">
        <f t="shared" si="0"/>
        <v>3.9813410046804059</v>
      </c>
      <c r="E41" s="21">
        <v>6.9630651551219875</v>
      </c>
      <c r="F41" s="21">
        <f t="shared" si="1"/>
        <v>3.704117636476921</v>
      </c>
      <c r="G41" s="21">
        <v>47</v>
      </c>
      <c r="H41" s="21">
        <f t="shared" si="7"/>
        <v>1.9631823473327681</v>
      </c>
      <c r="I41" s="21">
        <v>44</v>
      </c>
      <c r="J41" s="22">
        <f t="shared" si="2"/>
        <v>73.491172228518593</v>
      </c>
      <c r="K41" s="23">
        <f t="shared" si="8"/>
        <v>1.09938211450635</v>
      </c>
      <c r="L41" s="23">
        <f t="shared" si="3"/>
        <v>4.8192092690689317E-2</v>
      </c>
      <c r="M41" s="23">
        <f t="shared" si="9"/>
        <v>1.3662217317346967</v>
      </c>
      <c r="N41" s="21">
        <v>61</v>
      </c>
      <c r="O41" s="21">
        <v>212</v>
      </c>
      <c r="P41" s="21">
        <f t="shared" si="5"/>
        <v>0.39311096998026651</v>
      </c>
      <c r="Q41" s="23">
        <f t="shared" si="6"/>
        <v>6.4444421308240416E-3</v>
      </c>
      <c r="R41" s="24"/>
    </row>
    <row r="42" spans="1:18" x14ac:dyDescent="0.25">
      <c r="A42" s="19">
        <v>2007</v>
      </c>
      <c r="B42" s="20">
        <v>2.8076178243822096</v>
      </c>
      <c r="C42" s="21">
        <v>4</v>
      </c>
      <c r="D42" s="20">
        <f t="shared" si="0"/>
        <v>2.6953131114069211</v>
      </c>
      <c r="E42" s="21">
        <v>6.5899132109023073</v>
      </c>
      <c r="F42" s="21">
        <f t="shared" si="1"/>
        <v>2.5176943166031345</v>
      </c>
      <c r="G42" s="21">
        <v>47</v>
      </c>
      <c r="H42" s="21">
        <f t="shared" si="7"/>
        <v>1.3343779877996613</v>
      </c>
      <c r="I42" s="21">
        <v>44</v>
      </c>
      <c r="J42" s="22">
        <f t="shared" si="2"/>
        <v>73.384850791355973</v>
      </c>
      <c r="K42" s="23">
        <f t="shared" si="8"/>
        <v>0.74725167316781038</v>
      </c>
      <c r="L42" s="23">
        <f t="shared" si="3"/>
        <v>3.2756237727904015E-2</v>
      </c>
      <c r="M42" s="23">
        <f t="shared" si="9"/>
        <v>0.9286229614672149</v>
      </c>
      <c r="N42" s="21">
        <v>61</v>
      </c>
      <c r="O42" s="21">
        <v>212</v>
      </c>
      <c r="P42" s="21">
        <f t="shared" si="5"/>
        <v>0.26719811627122692</v>
      </c>
      <c r="Q42" s="23">
        <f t="shared" si="6"/>
        <v>4.3802969880529005E-3</v>
      </c>
      <c r="R42" s="24"/>
    </row>
    <row r="43" spans="1:18" x14ac:dyDescent="0.25">
      <c r="A43" s="19">
        <v>2008</v>
      </c>
      <c r="B43" s="20">
        <v>1.9667992727541266</v>
      </c>
      <c r="C43" s="21">
        <v>4</v>
      </c>
      <c r="D43" s="20">
        <f t="shared" si="0"/>
        <v>1.8881273018439615</v>
      </c>
      <c r="E43" s="21">
        <v>6.2167612666826271</v>
      </c>
      <c r="F43" s="21">
        <f t="shared" si="1"/>
        <v>1.7707469350772662</v>
      </c>
      <c r="G43" s="21">
        <v>47</v>
      </c>
      <c r="H43" s="21">
        <f t="shared" si="7"/>
        <v>0.93849587559095116</v>
      </c>
      <c r="I43" s="21">
        <v>44</v>
      </c>
      <c r="J43" s="22">
        <f t="shared" si="2"/>
        <v>73.278529354193353</v>
      </c>
      <c r="K43" s="23">
        <f t="shared" si="8"/>
        <v>0.52555769033093269</v>
      </c>
      <c r="L43" s="23">
        <f t="shared" si="3"/>
        <v>2.3038145329575131E-2</v>
      </c>
      <c r="M43" s="23">
        <f t="shared" si="9"/>
        <v>0.65311990102079009</v>
      </c>
      <c r="N43" s="21">
        <v>61</v>
      </c>
      <c r="O43" s="21">
        <v>212</v>
      </c>
      <c r="P43" s="21">
        <f t="shared" si="5"/>
        <v>0.18792600925598207</v>
      </c>
      <c r="Q43" s="23">
        <f t="shared" si="6"/>
        <v>3.0807542500980666E-3</v>
      </c>
      <c r="R43" s="24"/>
    </row>
    <row r="44" spans="1:18" x14ac:dyDescent="0.25">
      <c r="A44" s="19">
        <v>2009</v>
      </c>
      <c r="B44" s="20">
        <v>3.1220054154172145</v>
      </c>
      <c r="C44" s="21">
        <v>4</v>
      </c>
      <c r="D44" s="20">
        <f t="shared" si="0"/>
        <v>2.9971251988005259</v>
      </c>
      <c r="E44" s="21">
        <v>5.8436093224629468</v>
      </c>
      <c r="F44" s="21">
        <f t="shared" si="1"/>
        <v>2.8219849112775321</v>
      </c>
      <c r="G44" s="21">
        <v>47</v>
      </c>
      <c r="H44" s="21">
        <f t="shared" si="7"/>
        <v>1.4956520029770919</v>
      </c>
      <c r="I44" s="21">
        <v>44</v>
      </c>
      <c r="J44" s="22">
        <f t="shared" si="2"/>
        <v>73.172207917030732</v>
      </c>
      <c r="K44" s="23">
        <f t="shared" si="8"/>
        <v>0.83756512166717145</v>
      </c>
      <c r="L44" s="23">
        <f t="shared" si="3"/>
        <v>3.6715183415547241E-2</v>
      </c>
      <c r="M44" s="23">
        <f t="shared" ref="M44:M49" si="10">+L44*28.3495</f>
        <v>1.0408570922390565</v>
      </c>
      <c r="N44" s="21">
        <v>61</v>
      </c>
      <c r="O44" s="21">
        <v>212</v>
      </c>
      <c r="P44" s="21">
        <f t="shared" si="5"/>
        <v>0.2994918991819927</v>
      </c>
      <c r="Q44" s="23">
        <f t="shared" si="6"/>
        <v>4.9097032652785687E-3</v>
      </c>
      <c r="R44" s="24"/>
    </row>
    <row r="45" spans="1:18" x14ac:dyDescent="0.25">
      <c r="A45" s="19">
        <v>2010</v>
      </c>
      <c r="B45" s="20">
        <v>2.7888867264278216</v>
      </c>
      <c r="C45" s="21">
        <v>4</v>
      </c>
      <c r="D45" s="20">
        <f t="shared" si="0"/>
        <v>2.6773312573707089</v>
      </c>
      <c r="E45" s="21">
        <v>5.4704573782432666</v>
      </c>
      <c r="F45" s="21">
        <f t="shared" si="1"/>
        <v>2.5308689920618597</v>
      </c>
      <c r="G45" s="21">
        <v>47</v>
      </c>
      <c r="H45" s="21">
        <f t="shared" si="7"/>
        <v>1.3413605657927856</v>
      </c>
      <c r="I45" s="21">
        <v>44</v>
      </c>
      <c r="J45" s="22">
        <f t="shared" si="2"/>
        <v>73.065886479868098</v>
      </c>
      <c r="K45" s="23">
        <f t="shared" si="8"/>
        <v>0.75116191684395994</v>
      </c>
      <c r="L45" s="23">
        <f t="shared" si="3"/>
        <v>3.2927645669872219E-2</v>
      </c>
      <c r="M45" s="23">
        <f t="shared" si="10"/>
        <v>0.93348229091804247</v>
      </c>
      <c r="N45" s="21">
        <v>61</v>
      </c>
      <c r="O45" s="21">
        <v>212</v>
      </c>
      <c r="P45" s="21">
        <f t="shared" si="5"/>
        <v>0.26859631955660657</v>
      </c>
      <c r="Q45" s="23">
        <f t="shared" si="6"/>
        <v>4.4032183533869928E-3</v>
      </c>
      <c r="R45" s="24"/>
    </row>
    <row r="46" spans="1:18" x14ac:dyDescent="0.25">
      <c r="A46" s="31">
        <v>2011</v>
      </c>
      <c r="B46" s="26">
        <v>3.4627814215788999</v>
      </c>
      <c r="C46" s="32">
        <v>4</v>
      </c>
      <c r="D46" s="33">
        <f t="shared" si="0"/>
        <v>3.324270164715744</v>
      </c>
      <c r="E46" s="27">
        <v>5.0973054340235864</v>
      </c>
      <c r="F46" s="32">
        <f t="shared" si="1"/>
        <v>3.1548219609680634</v>
      </c>
      <c r="G46" s="32">
        <v>47</v>
      </c>
      <c r="H46" s="27">
        <f t="shared" si="7"/>
        <v>1.6720556393130734</v>
      </c>
      <c r="I46" s="32">
        <v>44</v>
      </c>
      <c r="J46" s="34">
        <f t="shared" si="2"/>
        <v>72.959565042705478</v>
      </c>
      <c r="K46" s="29">
        <f t="shared" si="8"/>
        <v>0.93635115801532109</v>
      </c>
      <c r="L46" s="35">
        <f t="shared" si="3"/>
        <v>4.1045530214370241E-2</v>
      </c>
      <c r="M46" s="35">
        <f t="shared" si="10"/>
        <v>1.163620258812289</v>
      </c>
      <c r="N46" s="32">
        <v>61</v>
      </c>
      <c r="O46" s="32">
        <v>212</v>
      </c>
      <c r="P46" s="32">
        <f t="shared" si="5"/>
        <v>0.33481526314881904</v>
      </c>
      <c r="Q46" s="35">
        <f t="shared" si="6"/>
        <v>5.4887748057183446E-3</v>
      </c>
      <c r="R46" s="24"/>
    </row>
    <row r="47" spans="1:18" x14ac:dyDescent="0.25">
      <c r="A47" s="25">
        <v>2012</v>
      </c>
      <c r="B47" s="26">
        <v>3.9437921694758948</v>
      </c>
      <c r="C47" s="27">
        <v>4</v>
      </c>
      <c r="D47" s="26">
        <f t="shared" ref="D47:D52" si="11">+B47-B47*(C47/100)</f>
        <v>3.7860404826968592</v>
      </c>
      <c r="E47" s="32">
        <v>5.0973054340235864</v>
      </c>
      <c r="F47" s="27">
        <f t="shared" ref="F47:F52" si="12">+(D47-D47*(E47)/100)</f>
        <v>3.5930544354380194</v>
      </c>
      <c r="G47" s="27">
        <v>47</v>
      </c>
      <c r="H47" s="27">
        <f t="shared" si="7"/>
        <v>1.9043188507821502</v>
      </c>
      <c r="I47" s="27">
        <v>44</v>
      </c>
      <c r="J47" s="28">
        <f t="shared" si="2"/>
        <v>72.959565042705464</v>
      </c>
      <c r="K47" s="29">
        <f t="shared" si="8"/>
        <v>1.0664185564380042</v>
      </c>
      <c r="L47" s="29">
        <f t="shared" ref="L47:L52" si="13">+(K47/365)*16</f>
        <v>4.6747114802761829E-2</v>
      </c>
      <c r="M47" s="29">
        <f t="shared" si="10"/>
        <v>1.3252573311008964</v>
      </c>
      <c r="N47" s="27">
        <v>61</v>
      </c>
      <c r="O47" s="27">
        <v>212</v>
      </c>
      <c r="P47" s="27">
        <f t="shared" ref="P47:P52" si="14">+Q47*N47</f>
        <v>0.38132404338280512</v>
      </c>
      <c r="Q47" s="29">
        <f t="shared" ref="Q47:Q52" si="15">+M47/O47</f>
        <v>6.2512138259476248E-3</v>
      </c>
      <c r="R47" s="24"/>
    </row>
    <row r="48" spans="1:18" x14ac:dyDescent="0.25">
      <c r="A48" s="25">
        <v>2013</v>
      </c>
      <c r="B48" s="26">
        <v>3.4817763637302197</v>
      </c>
      <c r="C48" s="27">
        <v>4</v>
      </c>
      <c r="D48" s="26">
        <f t="shared" si="11"/>
        <v>3.3425053091810111</v>
      </c>
      <c r="E48" s="32">
        <v>5.0973054340235864</v>
      </c>
      <c r="F48" s="27">
        <f t="shared" si="12"/>
        <v>3.1721276044236006</v>
      </c>
      <c r="G48" s="27">
        <v>47</v>
      </c>
      <c r="H48" s="27">
        <f t="shared" si="7"/>
        <v>1.6812276303445082</v>
      </c>
      <c r="I48" s="27">
        <v>44</v>
      </c>
      <c r="J48" s="28">
        <f t="shared" si="2"/>
        <v>72.959565042705464</v>
      </c>
      <c r="K48" s="29">
        <f t="shared" si="8"/>
        <v>0.94148747299292457</v>
      </c>
      <c r="L48" s="29">
        <f t="shared" si="13"/>
        <v>4.1270683747635047E-2</v>
      </c>
      <c r="M48" s="29">
        <f t="shared" si="10"/>
        <v>1.1700032489035797</v>
      </c>
      <c r="N48" s="27">
        <v>61</v>
      </c>
      <c r="O48" s="27">
        <v>212</v>
      </c>
      <c r="P48" s="27">
        <f t="shared" si="14"/>
        <v>0.3366518782222564</v>
      </c>
      <c r="Q48" s="29">
        <f t="shared" si="15"/>
        <v>5.5188832495451871E-3</v>
      </c>
      <c r="R48" s="24"/>
    </row>
    <row r="49" spans="1:18" x14ac:dyDescent="0.25">
      <c r="A49" s="25">
        <v>2014</v>
      </c>
      <c r="B49" s="26">
        <v>3.4238877216813153</v>
      </c>
      <c r="C49" s="27">
        <v>4</v>
      </c>
      <c r="D49" s="26">
        <f t="shared" si="11"/>
        <v>3.2869322128140626</v>
      </c>
      <c r="E49" s="32">
        <v>5.0973054340235864</v>
      </c>
      <c r="F49" s="27">
        <f t="shared" si="12"/>
        <v>3.1193872385176196</v>
      </c>
      <c r="G49" s="27">
        <v>47</v>
      </c>
      <c r="H49" s="27">
        <f t="shared" si="7"/>
        <v>1.6532752364143384</v>
      </c>
      <c r="I49" s="27">
        <v>44</v>
      </c>
      <c r="J49" s="28">
        <f t="shared" si="2"/>
        <v>72.959565042705464</v>
      </c>
      <c r="K49" s="29">
        <f t="shared" si="8"/>
        <v>0.9258341323920295</v>
      </c>
      <c r="L49" s="29">
        <f t="shared" si="13"/>
        <v>4.0584509913075266E-2</v>
      </c>
      <c r="M49" s="29">
        <f t="shared" si="10"/>
        <v>1.1505505637807272</v>
      </c>
      <c r="N49" s="27">
        <v>61</v>
      </c>
      <c r="O49" s="27">
        <v>212</v>
      </c>
      <c r="P49" s="27">
        <f t="shared" si="14"/>
        <v>0.33105464335200169</v>
      </c>
      <c r="Q49" s="29">
        <f t="shared" si="15"/>
        <v>5.4271253008524867E-3</v>
      </c>
      <c r="R49" s="24"/>
    </row>
    <row r="50" spans="1:18" x14ac:dyDescent="0.25">
      <c r="A50" s="31">
        <v>2015</v>
      </c>
      <c r="B50" s="33">
        <v>3.5988426026786109</v>
      </c>
      <c r="C50" s="32">
        <v>4</v>
      </c>
      <c r="D50" s="33">
        <f t="shared" si="11"/>
        <v>3.4548888985714665</v>
      </c>
      <c r="E50" s="32">
        <v>5.0973054340235864</v>
      </c>
      <c r="F50" s="32">
        <f t="shared" si="12"/>
        <v>3.2787826590051057</v>
      </c>
      <c r="G50" s="32">
        <v>47</v>
      </c>
      <c r="H50" s="27">
        <f t="shared" si="7"/>
        <v>1.737754809272706</v>
      </c>
      <c r="I50" s="32">
        <v>44</v>
      </c>
      <c r="J50" s="34">
        <f t="shared" si="2"/>
        <v>72.959565042705464</v>
      </c>
      <c r="K50" s="29">
        <f t="shared" si="8"/>
        <v>0.9731426931927154</v>
      </c>
      <c r="L50" s="35">
        <f t="shared" si="13"/>
        <v>4.2658309838584783E-2</v>
      </c>
      <c r="M50" s="35">
        <f t="shared" ref="M50:M57" si="16">+L50*28.3495</f>
        <v>1.2093417547689593</v>
      </c>
      <c r="N50" s="32">
        <v>61</v>
      </c>
      <c r="O50" s="32">
        <v>212</v>
      </c>
      <c r="P50" s="32">
        <f t="shared" si="14"/>
        <v>0.3479709766080496</v>
      </c>
      <c r="Q50" s="35">
        <f t="shared" si="15"/>
        <v>5.7044422394762232E-3</v>
      </c>
      <c r="R50" s="24"/>
    </row>
    <row r="51" spans="1:18" x14ac:dyDescent="0.25">
      <c r="A51" s="36">
        <v>2016</v>
      </c>
      <c r="B51" s="37">
        <v>4.1495496606863771</v>
      </c>
      <c r="C51" s="38">
        <v>4</v>
      </c>
      <c r="D51" s="37">
        <f t="shared" si="11"/>
        <v>3.9835676742589219</v>
      </c>
      <c r="E51" s="43">
        <v>5.0973054340235864</v>
      </c>
      <c r="F51" s="38">
        <f t="shared" si="12"/>
        <v>3.7805130627309147</v>
      </c>
      <c r="G51" s="38">
        <v>47</v>
      </c>
      <c r="H51" s="21">
        <f t="shared" si="7"/>
        <v>2.003671923247385</v>
      </c>
      <c r="I51" s="38">
        <v>44</v>
      </c>
      <c r="J51" s="39">
        <f t="shared" si="2"/>
        <v>72.959565042705464</v>
      </c>
      <c r="K51" s="23">
        <f t="shared" si="8"/>
        <v>1.1220562770185356</v>
      </c>
      <c r="L51" s="40">
        <f t="shared" si="13"/>
        <v>4.9186028581634435E-2</v>
      </c>
      <c r="M51" s="40">
        <f t="shared" si="16"/>
        <v>1.3943993172750453</v>
      </c>
      <c r="N51" s="38">
        <v>61</v>
      </c>
      <c r="O51" s="38">
        <v>212</v>
      </c>
      <c r="P51" s="38">
        <f t="shared" si="14"/>
        <v>0.40121867148008378</v>
      </c>
      <c r="Q51" s="40">
        <f t="shared" si="15"/>
        <v>6.5773552701653077E-3</v>
      </c>
      <c r="R51" s="24"/>
    </row>
    <row r="52" spans="1:18" x14ac:dyDescent="0.25">
      <c r="A52" s="36">
        <v>2017</v>
      </c>
      <c r="B52" s="37">
        <v>4.2612500886764986</v>
      </c>
      <c r="C52" s="38">
        <v>4</v>
      </c>
      <c r="D52" s="37">
        <f t="shared" si="11"/>
        <v>4.0908000851294384</v>
      </c>
      <c r="E52" s="38">
        <v>5.0973054340235864</v>
      </c>
      <c r="F52" s="38">
        <f t="shared" si="12"/>
        <v>3.8822795100950942</v>
      </c>
      <c r="G52" s="38">
        <v>47</v>
      </c>
      <c r="H52" s="21">
        <f t="shared" si="7"/>
        <v>2.0576081403503999</v>
      </c>
      <c r="I52" s="38">
        <v>44</v>
      </c>
      <c r="J52" s="39">
        <f t="shared" si="2"/>
        <v>72.959565042705464</v>
      </c>
      <c r="K52" s="23">
        <f t="shared" si="8"/>
        <v>1.152260558596224</v>
      </c>
      <c r="L52" s="40">
        <f t="shared" si="13"/>
        <v>5.0510051883670096E-2</v>
      </c>
      <c r="M52" s="40">
        <f t="shared" si="16"/>
        <v>1.4319347158761053</v>
      </c>
      <c r="N52" s="38">
        <v>61</v>
      </c>
      <c r="O52" s="38">
        <v>212</v>
      </c>
      <c r="P52" s="38">
        <f t="shared" si="14"/>
        <v>0.41201895126623783</v>
      </c>
      <c r="Q52" s="40">
        <f t="shared" si="15"/>
        <v>6.7544090371514402E-3</v>
      </c>
      <c r="R52" s="24"/>
    </row>
    <row r="53" spans="1:18" x14ac:dyDescent="0.25">
      <c r="A53" s="41">
        <v>2018</v>
      </c>
      <c r="B53" s="42">
        <v>4.2286185986249478</v>
      </c>
      <c r="C53" s="43">
        <v>4</v>
      </c>
      <c r="D53" s="42">
        <f>+B53-B53*(C53/100)</f>
        <v>4.0594738546799496</v>
      </c>
      <c r="E53" s="43">
        <v>5.0973054340235864</v>
      </c>
      <c r="F53" s="43">
        <f>+(D53-D53*(E53)/100)</f>
        <v>3.8525500732925817</v>
      </c>
      <c r="G53" s="43">
        <v>47</v>
      </c>
      <c r="H53" s="44">
        <f>F53-(F53*G53/100)</f>
        <v>2.0418515388450684</v>
      </c>
      <c r="I53" s="43">
        <v>44</v>
      </c>
      <c r="J53" s="45">
        <f>100-(K53/B53*100)</f>
        <v>72.959565042705464</v>
      </c>
      <c r="K53" s="46">
        <f>+H53-H53*(I53)/100</f>
        <v>1.1434368617532384</v>
      </c>
      <c r="L53" s="47">
        <f>+(K53/365)*16</f>
        <v>5.0123259693292642E-2</v>
      </c>
      <c r="M53" s="47">
        <f t="shared" si="16"/>
        <v>1.4209693506749996</v>
      </c>
      <c r="N53" s="43">
        <v>61</v>
      </c>
      <c r="O53" s="43">
        <v>212</v>
      </c>
      <c r="P53" s="43">
        <f>+Q53*N53</f>
        <v>0.40886382259988197</v>
      </c>
      <c r="Q53" s="47">
        <f>+M53/O53</f>
        <v>6.702685616391508E-3</v>
      </c>
      <c r="R53" s="24"/>
    </row>
    <row r="54" spans="1:18" x14ac:dyDescent="0.25">
      <c r="A54" s="41">
        <v>2019</v>
      </c>
      <c r="B54" s="42">
        <v>4.8833078615270606</v>
      </c>
      <c r="C54" s="43">
        <v>4</v>
      </c>
      <c r="D54" s="42">
        <f>+B54-B54*(C54/100)</f>
        <v>4.6879755470659781</v>
      </c>
      <c r="E54" s="43">
        <v>5.0973054340235864</v>
      </c>
      <c r="F54" s="43">
        <f>+(D54-D54*(E54)/100)</f>
        <v>4.4490151147596873</v>
      </c>
      <c r="G54" s="43">
        <v>47</v>
      </c>
      <c r="H54" s="44">
        <f>F54-(F54*G54/100)</f>
        <v>2.357978010822634</v>
      </c>
      <c r="I54" s="43">
        <v>44</v>
      </c>
      <c r="J54" s="45">
        <f>100-(K54/B54*100)</f>
        <v>72.959565042705478</v>
      </c>
      <c r="K54" s="46">
        <f>+H54-H54*(I54)/100</f>
        <v>1.320467686060675</v>
      </c>
      <c r="L54" s="47">
        <f>+(K54/365)*16</f>
        <v>5.7883515005399455E-2</v>
      </c>
      <c r="M54" s="47">
        <f t="shared" si="16"/>
        <v>1.6409687086455718</v>
      </c>
      <c r="N54" s="43">
        <v>61</v>
      </c>
      <c r="O54" s="43">
        <v>212</v>
      </c>
      <c r="P54" s="43">
        <f>+Q54*N54</f>
        <v>0.47216552465745221</v>
      </c>
      <c r="Q54" s="47">
        <f>+M54/O54</f>
        <v>7.7404184370074135E-3</v>
      </c>
      <c r="R54" s="24"/>
    </row>
    <row r="55" spans="1:18" ht="13.2" customHeight="1" x14ac:dyDescent="0.25">
      <c r="A55" s="41">
        <v>2020</v>
      </c>
      <c r="B55" s="42">
        <v>4.8993301209713742</v>
      </c>
      <c r="C55" s="43">
        <v>4</v>
      </c>
      <c r="D55" s="42">
        <f>+B55-B55*(C55/100)</f>
        <v>4.7033569161325195</v>
      </c>
      <c r="E55" s="43">
        <v>5.0973054340235864</v>
      </c>
      <c r="F55" s="43">
        <f>+(D55-D55*(E55)/100)</f>
        <v>4.4636124484649722</v>
      </c>
      <c r="G55" s="43">
        <v>47</v>
      </c>
      <c r="H55" s="44">
        <f>F55-(F55*G55/100)</f>
        <v>2.3657145976864355</v>
      </c>
      <c r="I55" s="43">
        <v>44</v>
      </c>
      <c r="J55" s="45">
        <f>100-(K55/B55*100)</f>
        <v>72.959565042705464</v>
      </c>
      <c r="K55" s="46">
        <f>+H55-H55*(I55)/100</f>
        <v>1.324800174704404</v>
      </c>
      <c r="L55" s="47">
        <f>+(K55/365)*16</f>
        <v>5.8073432315809491E-2</v>
      </c>
      <c r="M55" s="47">
        <f t="shared" si="16"/>
        <v>1.646352769437041</v>
      </c>
      <c r="N55" s="43">
        <v>61</v>
      </c>
      <c r="O55" s="43">
        <v>212</v>
      </c>
      <c r="P55" s="43">
        <f>+Q55*N55</f>
        <v>0.47371471196065806</v>
      </c>
      <c r="Q55" s="47">
        <f>+M55/O55</f>
        <v>7.7658149501747221E-3</v>
      </c>
    </row>
    <row r="56" spans="1:18" ht="13.2" customHeight="1" x14ac:dyDescent="0.25">
      <c r="A56" s="25">
        <v>2021</v>
      </c>
      <c r="B56" s="26">
        <v>4.9120036780457079</v>
      </c>
      <c r="C56" s="27">
        <v>4</v>
      </c>
      <c r="D56" s="26">
        <f t="shared" ref="D56:D57" si="17">+B56-B56*(C56/100)</f>
        <v>4.7155235309238792</v>
      </c>
      <c r="E56" s="27">
        <v>5.0973054340235864</v>
      </c>
      <c r="F56" s="32">
        <f t="shared" ref="F56:F57" si="18">+(D56-D56*(E56)/100)</f>
        <v>4.4751588937394358</v>
      </c>
      <c r="G56" s="27">
        <v>47</v>
      </c>
      <c r="H56" s="27">
        <f t="shared" ref="H56:H57" si="19">F56-(F56*G56/100)</f>
        <v>2.3718342136819013</v>
      </c>
      <c r="I56" s="27">
        <v>44</v>
      </c>
      <c r="J56" s="34">
        <f t="shared" ref="J56:J57" si="20">100-(K56/B56*100)</f>
        <v>72.959565042705464</v>
      </c>
      <c r="K56" s="35">
        <f t="shared" ref="K56:K57" si="21">+H56-H56*(I56)/100</f>
        <v>1.3282271596618647</v>
      </c>
      <c r="L56" s="35">
        <f t="shared" ref="L56:L57" si="22">+(K56/365)*16</f>
        <v>5.8223656313944751E-2</v>
      </c>
      <c r="M56" s="35">
        <f t="shared" si="16"/>
        <v>1.6506115446721767</v>
      </c>
      <c r="N56" s="27">
        <v>61</v>
      </c>
      <c r="O56" s="27">
        <v>212</v>
      </c>
      <c r="P56" s="32">
        <f t="shared" ref="P56:P57" si="23">+Q56*N56</f>
        <v>0.47494011426888105</v>
      </c>
      <c r="Q56" s="35">
        <f t="shared" ref="Q56:Q57" si="24">+M56/O56</f>
        <v>7.7859035126046075E-3</v>
      </c>
    </row>
    <row r="57" spans="1:18" ht="13.8" thickBot="1" x14ac:dyDescent="0.3">
      <c r="A57" s="150">
        <v>2022</v>
      </c>
      <c r="B57" s="133">
        <v>4.937622802077871</v>
      </c>
      <c r="C57" s="140">
        <v>4</v>
      </c>
      <c r="D57" s="139">
        <f t="shared" si="17"/>
        <v>4.7401178899947558</v>
      </c>
      <c r="E57" s="140">
        <v>5.0973054340235864</v>
      </c>
      <c r="F57" s="134">
        <f t="shared" si="18"/>
        <v>4.4984996032089288</v>
      </c>
      <c r="G57" s="140">
        <v>47</v>
      </c>
      <c r="H57" s="141">
        <f t="shared" si="19"/>
        <v>2.3842047897007324</v>
      </c>
      <c r="I57" s="140">
        <v>44</v>
      </c>
      <c r="J57" s="135">
        <f t="shared" si="20"/>
        <v>72.959565042705478</v>
      </c>
      <c r="K57" s="136">
        <f t="shared" si="21"/>
        <v>1.3351546822324101</v>
      </c>
      <c r="L57" s="136">
        <f t="shared" si="22"/>
        <v>5.8527328536215235E-2</v>
      </c>
      <c r="M57" s="136">
        <f t="shared" si="16"/>
        <v>1.6592205003374338</v>
      </c>
      <c r="N57" s="144">
        <v>61</v>
      </c>
      <c r="O57" s="134">
        <v>212</v>
      </c>
      <c r="P57" s="134">
        <f t="shared" si="23"/>
        <v>0.4774172194367145</v>
      </c>
      <c r="Q57" s="136">
        <f t="shared" si="24"/>
        <v>7.8265117940444998E-3</v>
      </c>
    </row>
    <row r="58" spans="1:18" ht="15" customHeight="1" thickTop="1" x14ac:dyDescent="0.25">
      <c r="A58" s="131" t="s">
        <v>195</v>
      </c>
    </row>
    <row r="59" spans="1:18" x14ac:dyDescent="0.25">
      <c r="A59" s="9"/>
    </row>
    <row r="60" spans="1:18" ht="15" customHeight="1" x14ac:dyDescent="0.25">
      <c r="A60" s="53" t="s">
        <v>97</v>
      </c>
    </row>
    <row r="61" spans="1:18" ht="15" customHeight="1" x14ac:dyDescent="0.25">
      <c r="A61" s="53" t="s">
        <v>104</v>
      </c>
    </row>
    <row r="62" spans="1:18" ht="15" customHeight="1" x14ac:dyDescent="0.25">
      <c r="A62" s="164" t="s">
        <v>196</v>
      </c>
    </row>
    <row r="63" spans="1:18" ht="15" customHeight="1" x14ac:dyDescent="0.25">
      <c r="A63" s="56" t="s">
        <v>99</v>
      </c>
    </row>
    <row r="64" spans="1:18" ht="15" customHeight="1" x14ac:dyDescent="0.25">
      <c r="A64" s="56" t="s">
        <v>100</v>
      </c>
    </row>
    <row r="65" spans="1:1" x14ac:dyDescent="0.25">
      <c r="A65" s="57"/>
    </row>
    <row r="66" spans="1:1" ht="15" customHeight="1" x14ac:dyDescent="0.25">
      <c r="A66" s="9" t="s">
        <v>192</v>
      </c>
    </row>
    <row r="67" spans="1:1" x14ac:dyDescent="0.25">
      <c r="A67" s="54"/>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pageSetUpPr fitToPage="1"/>
  </sheetPr>
  <dimension ref="A1:V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163</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0.35370296315081051</v>
      </c>
      <c r="C5" s="21">
        <f>(1-1/1.25)*100</f>
        <v>19.999999999999996</v>
      </c>
      <c r="D5" s="20">
        <f t="shared" ref="D5:D46" si="0">+B5-B5*(C5/100)</f>
        <v>0.28296237052064843</v>
      </c>
      <c r="E5" s="21">
        <v>6</v>
      </c>
      <c r="F5" s="21">
        <f t="shared" ref="F5:F46" si="1">+(D5-D5*(E5)/100)</f>
        <v>0.2659846282894095</v>
      </c>
      <c r="G5" s="21">
        <v>0</v>
      </c>
      <c r="H5" s="21">
        <f>F5-(F5*G5/100)</f>
        <v>0.2659846282894095</v>
      </c>
      <c r="I5" s="21">
        <v>35</v>
      </c>
      <c r="J5" s="22">
        <f t="shared" ref="J5:J46" si="2">100-(K5/B5*100)</f>
        <v>51.12</v>
      </c>
      <c r="K5" s="20">
        <f>+H5-H5*I5/100</f>
        <v>0.17289000838811619</v>
      </c>
      <c r="L5" s="20">
        <f t="shared" ref="L5:L46" si="3">+(K5/365)*16</f>
        <v>7.5787400937256414E-3</v>
      </c>
      <c r="M5" s="20">
        <f t="shared" ref="M5:M37" si="4">+L5*28.3495</f>
        <v>0.21485349228707507</v>
      </c>
      <c r="N5" s="21">
        <v>83</v>
      </c>
      <c r="O5" s="21">
        <v>173</v>
      </c>
      <c r="P5" s="20">
        <f t="shared" ref="P5:P46" si="5">+Q5*N5</f>
        <v>0.10307999918975279</v>
      </c>
      <c r="Q5" s="23">
        <f t="shared" ref="Q5:Q46" si="6">+M5/O5</f>
        <v>1.2419277010813589E-3</v>
      </c>
      <c r="R5" s="24"/>
    </row>
    <row r="6" spans="1:22" x14ac:dyDescent="0.25">
      <c r="A6" s="25">
        <v>1971</v>
      </c>
      <c r="B6" s="76">
        <v>0.32926259625062004</v>
      </c>
      <c r="C6" s="27">
        <f t="shared" ref="C6:C56" si="7">(1-1/1.25)*100</f>
        <v>19.999999999999996</v>
      </c>
      <c r="D6" s="26">
        <f t="shared" si="0"/>
        <v>0.26341007700049607</v>
      </c>
      <c r="E6" s="27">
        <v>6</v>
      </c>
      <c r="F6" s="27">
        <f t="shared" si="1"/>
        <v>0.24760547238046632</v>
      </c>
      <c r="G6" s="27">
        <v>0</v>
      </c>
      <c r="H6" s="27">
        <f t="shared" ref="H6:H51" si="8">F6-(F6*G6/100)</f>
        <v>0.24760547238046632</v>
      </c>
      <c r="I6" s="27">
        <v>35</v>
      </c>
      <c r="J6" s="28">
        <f t="shared" si="2"/>
        <v>51.11999999999999</v>
      </c>
      <c r="K6" s="26">
        <f t="shared" ref="K6:K51" si="9">+H6-H6*I6/100</f>
        <v>0.16094355704730312</v>
      </c>
      <c r="L6" s="26">
        <f t="shared" si="3"/>
        <v>7.0550600349502737E-3</v>
      </c>
      <c r="M6" s="26">
        <f t="shared" si="4"/>
        <v>0.20000742446082279</v>
      </c>
      <c r="N6" s="27">
        <v>83</v>
      </c>
      <c r="O6" s="27">
        <v>173</v>
      </c>
      <c r="P6" s="26">
        <f t="shared" si="5"/>
        <v>9.5957319249990111E-2</v>
      </c>
      <c r="Q6" s="29">
        <f t="shared" si="6"/>
        <v>1.1561122801203628E-3</v>
      </c>
      <c r="R6" s="24"/>
    </row>
    <row r="7" spans="1:22" x14ac:dyDescent="0.25">
      <c r="A7" s="25">
        <v>1972</v>
      </c>
      <c r="B7" s="76">
        <v>0.38292773564050764</v>
      </c>
      <c r="C7" s="27">
        <f t="shared" si="7"/>
        <v>19.999999999999996</v>
      </c>
      <c r="D7" s="26">
        <f t="shared" si="0"/>
        <v>0.30634218851240613</v>
      </c>
      <c r="E7" s="27">
        <v>6</v>
      </c>
      <c r="F7" s="27">
        <f t="shared" si="1"/>
        <v>0.28796165720166178</v>
      </c>
      <c r="G7" s="27">
        <v>0</v>
      </c>
      <c r="H7" s="27">
        <f t="shared" si="8"/>
        <v>0.28796165720166178</v>
      </c>
      <c r="I7" s="27">
        <v>35</v>
      </c>
      <c r="J7" s="28">
        <f t="shared" si="2"/>
        <v>51.11999999999999</v>
      </c>
      <c r="K7" s="26">
        <f t="shared" si="9"/>
        <v>0.18717507718108017</v>
      </c>
      <c r="L7" s="26">
        <f t="shared" si="3"/>
        <v>8.2049348901295418E-3</v>
      </c>
      <c r="M7" s="26">
        <f t="shared" si="4"/>
        <v>0.23260580166772743</v>
      </c>
      <c r="N7" s="27">
        <v>83</v>
      </c>
      <c r="O7" s="27">
        <v>173</v>
      </c>
      <c r="P7" s="26">
        <f t="shared" si="5"/>
        <v>0.11159700311226228</v>
      </c>
      <c r="Q7" s="29">
        <f t="shared" si="6"/>
        <v>1.3445422061718348E-3</v>
      </c>
      <c r="R7" s="24"/>
    </row>
    <row r="8" spans="1:22" x14ac:dyDescent="0.25">
      <c r="A8" s="25">
        <v>1973</v>
      </c>
      <c r="B8" s="76">
        <v>0.29139866640869433</v>
      </c>
      <c r="C8" s="27">
        <f t="shared" si="7"/>
        <v>19.999999999999996</v>
      </c>
      <c r="D8" s="26">
        <f t="shared" si="0"/>
        <v>0.23311893312695547</v>
      </c>
      <c r="E8" s="27">
        <v>6</v>
      </c>
      <c r="F8" s="27">
        <f t="shared" si="1"/>
        <v>0.21913179713933814</v>
      </c>
      <c r="G8" s="27">
        <v>0</v>
      </c>
      <c r="H8" s="27">
        <f t="shared" si="8"/>
        <v>0.21913179713933814</v>
      </c>
      <c r="I8" s="27">
        <v>35</v>
      </c>
      <c r="J8" s="28">
        <f t="shared" si="2"/>
        <v>51.12</v>
      </c>
      <c r="K8" s="26">
        <f t="shared" si="9"/>
        <v>0.14243566814056979</v>
      </c>
      <c r="L8" s="26">
        <f t="shared" si="3"/>
        <v>6.2437553157510045E-3</v>
      </c>
      <c r="M8" s="26">
        <f t="shared" si="4"/>
        <v>0.1770073413238831</v>
      </c>
      <c r="N8" s="27">
        <v>83</v>
      </c>
      <c r="O8" s="27">
        <v>173</v>
      </c>
      <c r="P8" s="26">
        <f t="shared" si="5"/>
        <v>8.4922597282556619E-2</v>
      </c>
      <c r="Q8" s="29">
        <f t="shared" si="6"/>
        <v>1.0231638226814051E-3</v>
      </c>
      <c r="R8" s="24"/>
    </row>
    <row r="9" spans="1:22" x14ac:dyDescent="0.25">
      <c r="A9" s="25">
        <v>1974</v>
      </c>
      <c r="B9" s="76">
        <v>0.34661498031367199</v>
      </c>
      <c r="C9" s="27">
        <f t="shared" si="7"/>
        <v>19.999999999999996</v>
      </c>
      <c r="D9" s="26">
        <f t="shared" si="0"/>
        <v>0.2772919842509376</v>
      </c>
      <c r="E9" s="27">
        <v>6</v>
      </c>
      <c r="F9" s="27">
        <f t="shared" si="1"/>
        <v>0.26065446519588131</v>
      </c>
      <c r="G9" s="27">
        <v>0</v>
      </c>
      <c r="H9" s="27">
        <f t="shared" si="8"/>
        <v>0.26065446519588131</v>
      </c>
      <c r="I9" s="27">
        <v>35</v>
      </c>
      <c r="J9" s="28">
        <f t="shared" si="2"/>
        <v>51.120000000000012</v>
      </c>
      <c r="K9" s="26">
        <f t="shared" si="9"/>
        <v>0.16942540237732284</v>
      </c>
      <c r="L9" s="26">
        <f t="shared" si="3"/>
        <v>7.4268669535264807E-3</v>
      </c>
      <c r="M9" s="26">
        <f t="shared" si="4"/>
        <v>0.21054796469899895</v>
      </c>
      <c r="N9" s="27">
        <v>83</v>
      </c>
      <c r="O9" s="27">
        <v>173</v>
      </c>
      <c r="P9" s="26">
        <f t="shared" si="5"/>
        <v>0.10101434144518447</v>
      </c>
      <c r="Q9" s="29">
        <f t="shared" si="6"/>
        <v>1.2170402583757164E-3</v>
      </c>
      <c r="R9" s="24"/>
    </row>
    <row r="10" spans="1:22" x14ac:dyDescent="0.25">
      <c r="A10" s="25">
        <v>1975</v>
      </c>
      <c r="B10" s="76">
        <v>0.35536849513596602</v>
      </c>
      <c r="C10" s="27">
        <f t="shared" si="7"/>
        <v>19.999999999999996</v>
      </c>
      <c r="D10" s="26">
        <f t="shared" si="0"/>
        <v>0.28429479610877284</v>
      </c>
      <c r="E10" s="27">
        <v>6</v>
      </c>
      <c r="F10" s="27">
        <f t="shared" si="1"/>
        <v>0.26723710834224645</v>
      </c>
      <c r="G10" s="27">
        <v>0</v>
      </c>
      <c r="H10" s="27">
        <f t="shared" si="8"/>
        <v>0.26723710834224645</v>
      </c>
      <c r="I10" s="27">
        <v>35</v>
      </c>
      <c r="J10" s="28">
        <f t="shared" si="2"/>
        <v>51.12</v>
      </c>
      <c r="K10" s="26">
        <f t="shared" si="9"/>
        <v>0.1737041204224602</v>
      </c>
      <c r="L10" s="26">
        <f t="shared" si="3"/>
        <v>7.614427196600995E-3</v>
      </c>
      <c r="M10" s="26">
        <f t="shared" si="4"/>
        <v>0.2158652038100399</v>
      </c>
      <c r="N10" s="27">
        <v>83</v>
      </c>
      <c r="O10" s="27">
        <v>173</v>
      </c>
      <c r="P10" s="26">
        <f t="shared" si="5"/>
        <v>0.10356538679903647</v>
      </c>
      <c r="Q10" s="29">
        <f t="shared" si="6"/>
        <v>1.2477757445667045E-3</v>
      </c>
      <c r="R10" s="24"/>
    </row>
    <row r="11" spans="1:22" x14ac:dyDescent="0.25">
      <c r="A11" s="19">
        <v>1976</v>
      </c>
      <c r="B11" s="70">
        <v>0.1684935904785928</v>
      </c>
      <c r="C11" s="21">
        <f t="shared" si="7"/>
        <v>19.999999999999996</v>
      </c>
      <c r="D11" s="20">
        <f t="shared" si="0"/>
        <v>0.13479487238287424</v>
      </c>
      <c r="E11" s="21">
        <v>6</v>
      </c>
      <c r="F11" s="21">
        <f t="shared" si="1"/>
        <v>0.12670718003990178</v>
      </c>
      <c r="G11" s="21">
        <v>0</v>
      </c>
      <c r="H11" s="21">
        <f t="shared" si="8"/>
        <v>0.12670718003990178</v>
      </c>
      <c r="I11" s="21">
        <v>35</v>
      </c>
      <c r="J11" s="22">
        <f t="shared" si="2"/>
        <v>51.120000000000005</v>
      </c>
      <c r="K11" s="20">
        <f t="shared" si="9"/>
        <v>8.2359667025936154E-2</v>
      </c>
      <c r="L11" s="20">
        <f t="shared" si="3"/>
        <v>3.6102867737396668E-3</v>
      </c>
      <c r="M11" s="20">
        <f t="shared" si="4"/>
        <v>0.10234982489213268</v>
      </c>
      <c r="N11" s="21">
        <v>83</v>
      </c>
      <c r="O11" s="21">
        <v>173</v>
      </c>
      <c r="P11" s="20">
        <f t="shared" si="5"/>
        <v>4.9104251248826662E-2</v>
      </c>
      <c r="Q11" s="23">
        <f t="shared" si="6"/>
        <v>5.9161748492562245E-4</v>
      </c>
      <c r="R11" s="24"/>
    </row>
    <row r="12" spans="1:22" x14ac:dyDescent="0.25">
      <c r="A12" s="19">
        <v>1977</v>
      </c>
      <c r="B12" s="70">
        <v>0.3490526201081553</v>
      </c>
      <c r="C12" s="21">
        <f t="shared" si="7"/>
        <v>19.999999999999996</v>
      </c>
      <c r="D12" s="20">
        <f t="shared" si="0"/>
        <v>0.27924209608652428</v>
      </c>
      <c r="E12" s="21">
        <v>6</v>
      </c>
      <c r="F12" s="21">
        <f t="shared" si="1"/>
        <v>0.26248757032133285</v>
      </c>
      <c r="G12" s="21">
        <v>0</v>
      </c>
      <c r="H12" s="21">
        <f t="shared" si="8"/>
        <v>0.26248757032133285</v>
      </c>
      <c r="I12" s="21">
        <v>35</v>
      </c>
      <c r="J12" s="22">
        <f t="shared" si="2"/>
        <v>51.11999999999999</v>
      </c>
      <c r="K12" s="20">
        <f t="shared" si="9"/>
        <v>0.17061692070886636</v>
      </c>
      <c r="L12" s="20">
        <f t="shared" si="3"/>
        <v>7.4790978940872926E-3</v>
      </c>
      <c r="M12" s="20">
        <f t="shared" si="4"/>
        <v>0.2120286857484277</v>
      </c>
      <c r="N12" s="21">
        <v>83</v>
      </c>
      <c r="O12" s="21">
        <v>173</v>
      </c>
      <c r="P12" s="20">
        <f t="shared" si="5"/>
        <v>0.10172474518566184</v>
      </c>
      <c r="Q12" s="23">
        <f t="shared" si="6"/>
        <v>1.2255993395862872E-3</v>
      </c>
      <c r="R12" s="24"/>
    </row>
    <row r="13" spans="1:22" x14ac:dyDescent="0.25">
      <c r="A13" s="19">
        <v>1978</v>
      </c>
      <c r="B13" s="70">
        <v>0.33358042994810966</v>
      </c>
      <c r="C13" s="21">
        <f t="shared" si="7"/>
        <v>19.999999999999996</v>
      </c>
      <c r="D13" s="20">
        <f t="shared" si="0"/>
        <v>0.26686434395848774</v>
      </c>
      <c r="E13" s="21">
        <v>6</v>
      </c>
      <c r="F13" s="21">
        <f t="shared" si="1"/>
        <v>0.25085248332097848</v>
      </c>
      <c r="G13" s="21">
        <v>0</v>
      </c>
      <c r="H13" s="21">
        <f t="shared" si="8"/>
        <v>0.25085248332097848</v>
      </c>
      <c r="I13" s="21">
        <v>35</v>
      </c>
      <c r="J13" s="22">
        <f t="shared" si="2"/>
        <v>51.11999999999999</v>
      </c>
      <c r="K13" s="20">
        <f t="shared" si="9"/>
        <v>0.16305411415863602</v>
      </c>
      <c r="L13" s="20">
        <f t="shared" si="3"/>
        <v>7.1475776069539077E-3</v>
      </c>
      <c r="M13" s="20">
        <f t="shared" si="4"/>
        <v>0.20263025136833979</v>
      </c>
      <c r="N13" s="21">
        <v>83</v>
      </c>
      <c r="O13" s="21">
        <v>173</v>
      </c>
      <c r="P13" s="20">
        <f t="shared" si="5"/>
        <v>9.7215669731631218E-2</v>
      </c>
      <c r="Q13" s="23">
        <f t="shared" si="6"/>
        <v>1.1712731292967617E-3</v>
      </c>
      <c r="R13" s="24"/>
    </row>
    <row r="14" spans="1:22" x14ac:dyDescent="0.25">
      <c r="A14" s="19">
        <v>1979</v>
      </c>
      <c r="B14" s="70">
        <v>0.26549065783919484</v>
      </c>
      <c r="C14" s="21">
        <f t="shared" si="7"/>
        <v>19.999999999999996</v>
      </c>
      <c r="D14" s="20">
        <f t="shared" si="0"/>
        <v>0.21239252627135588</v>
      </c>
      <c r="E14" s="21">
        <v>6</v>
      </c>
      <c r="F14" s="21">
        <f t="shared" si="1"/>
        <v>0.19964897469507453</v>
      </c>
      <c r="G14" s="21">
        <v>0</v>
      </c>
      <c r="H14" s="21">
        <f t="shared" si="8"/>
        <v>0.19964897469507453</v>
      </c>
      <c r="I14" s="21">
        <v>35</v>
      </c>
      <c r="J14" s="22">
        <f t="shared" si="2"/>
        <v>51.12</v>
      </c>
      <c r="K14" s="20">
        <f t="shared" si="9"/>
        <v>0.12977183355179844</v>
      </c>
      <c r="L14" s="20">
        <f t="shared" si="3"/>
        <v>5.6886283200788361E-3</v>
      </c>
      <c r="M14" s="20">
        <f t="shared" si="4"/>
        <v>0.16126976856007497</v>
      </c>
      <c r="N14" s="21">
        <v>83</v>
      </c>
      <c r="O14" s="21">
        <v>173</v>
      </c>
      <c r="P14" s="20">
        <f t="shared" si="5"/>
        <v>7.7372201101076427E-2</v>
      </c>
      <c r="Q14" s="23">
        <f t="shared" si="6"/>
        <v>9.3219519398887263E-4</v>
      </c>
      <c r="R14" s="24"/>
    </row>
    <row r="15" spans="1:22" x14ac:dyDescent="0.25">
      <c r="A15" s="19">
        <v>1980</v>
      </c>
      <c r="B15" s="70">
        <v>0.33263658958573022</v>
      </c>
      <c r="C15" s="21">
        <f t="shared" si="7"/>
        <v>19.999999999999996</v>
      </c>
      <c r="D15" s="20">
        <f t="shared" si="0"/>
        <v>0.26610927166858422</v>
      </c>
      <c r="E15" s="21">
        <v>6</v>
      </c>
      <c r="F15" s="21">
        <f t="shared" si="1"/>
        <v>0.25014271536846916</v>
      </c>
      <c r="G15" s="21">
        <v>0</v>
      </c>
      <c r="H15" s="21">
        <f t="shared" si="8"/>
        <v>0.25014271536846916</v>
      </c>
      <c r="I15" s="21">
        <v>35</v>
      </c>
      <c r="J15" s="22">
        <f t="shared" si="2"/>
        <v>51.11999999999999</v>
      </c>
      <c r="K15" s="20">
        <f t="shared" si="9"/>
        <v>0.16259276498950495</v>
      </c>
      <c r="L15" s="20">
        <f t="shared" si="3"/>
        <v>7.1273540817317236E-3</v>
      </c>
      <c r="M15" s="20">
        <f t="shared" si="4"/>
        <v>0.2020569245400535</v>
      </c>
      <c r="N15" s="21">
        <v>83</v>
      </c>
      <c r="O15" s="21">
        <v>173</v>
      </c>
      <c r="P15" s="20">
        <f t="shared" si="5"/>
        <v>9.6940605415170175E-2</v>
      </c>
      <c r="Q15" s="23">
        <f t="shared" si="6"/>
        <v>1.1679591013875924E-3</v>
      </c>
      <c r="R15" s="24"/>
    </row>
    <row r="16" spans="1:22" x14ac:dyDescent="0.25">
      <c r="A16" s="25">
        <v>1981</v>
      </c>
      <c r="B16" s="76">
        <v>0.24188358279049954</v>
      </c>
      <c r="C16" s="27">
        <f t="shared" si="7"/>
        <v>19.999999999999996</v>
      </c>
      <c r="D16" s="26">
        <f t="shared" si="0"/>
        <v>0.19350686623239965</v>
      </c>
      <c r="E16" s="27">
        <v>6</v>
      </c>
      <c r="F16" s="27">
        <f t="shared" si="1"/>
        <v>0.18189645425845569</v>
      </c>
      <c r="G16" s="27">
        <v>0</v>
      </c>
      <c r="H16" s="27">
        <f t="shared" si="8"/>
        <v>0.18189645425845569</v>
      </c>
      <c r="I16" s="27">
        <v>35</v>
      </c>
      <c r="J16" s="28">
        <f t="shared" si="2"/>
        <v>51.11999999999999</v>
      </c>
      <c r="K16" s="26">
        <f t="shared" si="9"/>
        <v>0.11823269526799619</v>
      </c>
      <c r="L16" s="26">
        <f t="shared" si="3"/>
        <v>5.1828030802409291E-3</v>
      </c>
      <c r="M16" s="26">
        <f t="shared" si="4"/>
        <v>0.14692987592329021</v>
      </c>
      <c r="N16" s="27">
        <v>83</v>
      </c>
      <c r="O16" s="27">
        <v>173</v>
      </c>
      <c r="P16" s="26">
        <f t="shared" si="5"/>
        <v>7.0492368217532297E-2</v>
      </c>
      <c r="Q16" s="29">
        <f t="shared" si="6"/>
        <v>8.4930564117508792E-4</v>
      </c>
      <c r="R16" s="24"/>
    </row>
    <row r="17" spans="1:18" x14ac:dyDescent="0.25">
      <c r="A17" s="25">
        <v>1982</v>
      </c>
      <c r="B17" s="76">
        <v>0.29017434148190258</v>
      </c>
      <c r="C17" s="27">
        <f t="shared" si="7"/>
        <v>19.999999999999996</v>
      </c>
      <c r="D17" s="26">
        <f t="shared" si="0"/>
        <v>0.23213947318552208</v>
      </c>
      <c r="E17" s="27">
        <v>6</v>
      </c>
      <c r="F17" s="27">
        <f t="shared" si="1"/>
        <v>0.21821110479439076</v>
      </c>
      <c r="G17" s="27">
        <v>0</v>
      </c>
      <c r="H17" s="27">
        <f t="shared" si="8"/>
        <v>0.21821110479439076</v>
      </c>
      <c r="I17" s="27">
        <v>35</v>
      </c>
      <c r="J17" s="28">
        <f t="shared" si="2"/>
        <v>51.11999999999999</v>
      </c>
      <c r="K17" s="26">
        <f t="shared" si="9"/>
        <v>0.141837218116354</v>
      </c>
      <c r="L17" s="26">
        <f t="shared" si="3"/>
        <v>6.2175218900319563E-3</v>
      </c>
      <c r="M17" s="26">
        <f t="shared" si="4"/>
        <v>0.17626363682146093</v>
      </c>
      <c r="N17" s="27">
        <v>83</v>
      </c>
      <c r="O17" s="27">
        <v>173</v>
      </c>
      <c r="P17" s="26">
        <f t="shared" si="5"/>
        <v>8.4565791076192234E-2</v>
      </c>
      <c r="Q17" s="29">
        <f t="shared" si="6"/>
        <v>1.0188649527252077E-3</v>
      </c>
      <c r="R17" s="24"/>
    </row>
    <row r="18" spans="1:18" x14ac:dyDescent="0.25">
      <c r="A18" s="25">
        <v>1983</v>
      </c>
      <c r="B18" s="76">
        <v>0.3846449316495027</v>
      </c>
      <c r="C18" s="27">
        <f t="shared" si="7"/>
        <v>19.999999999999996</v>
      </c>
      <c r="D18" s="26">
        <f t="shared" si="0"/>
        <v>0.30771594531960217</v>
      </c>
      <c r="E18" s="27">
        <v>6</v>
      </c>
      <c r="F18" s="27">
        <f t="shared" si="1"/>
        <v>0.28925298860042603</v>
      </c>
      <c r="G18" s="27">
        <v>0</v>
      </c>
      <c r="H18" s="27">
        <f t="shared" si="8"/>
        <v>0.28925298860042603</v>
      </c>
      <c r="I18" s="27">
        <v>35</v>
      </c>
      <c r="J18" s="28">
        <f t="shared" si="2"/>
        <v>51.11999999999999</v>
      </c>
      <c r="K18" s="26">
        <f t="shared" si="9"/>
        <v>0.18801444259027694</v>
      </c>
      <c r="L18" s="26">
        <f t="shared" si="3"/>
        <v>8.2417289902587156E-3</v>
      </c>
      <c r="M18" s="26">
        <f t="shared" si="4"/>
        <v>0.23364889600933944</v>
      </c>
      <c r="N18" s="27">
        <v>83</v>
      </c>
      <c r="O18" s="27">
        <v>173</v>
      </c>
      <c r="P18" s="26">
        <f t="shared" si="5"/>
        <v>0.1120974472183536</v>
      </c>
      <c r="Q18" s="29">
        <f t="shared" si="6"/>
        <v>1.3505716532331759E-3</v>
      </c>
      <c r="R18" s="24"/>
    </row>
    <row r="19" spans="1:18" x14ac:dyDescent="0.25">
      <c r="A19" s="25">
        <v>1984</v>
      </c>
      <c r="B19" s="76">
        <v>0.35011931558549259</v>
      </c>
      <c r="C19" s="27">
        <f t="shared" si="7"/>
        <v>19.999999999999996</v>
      </c>
      <c r="D19" s="26">
        <f t="shared" si="0"/>
        <v>0.28009545246839407</v>
      </c>
      <c r="E19" s="27">
        <v>6</v>
      </c>
      <c r="F19" s="27">
        <f t="shared" si="1"/>
        <v>0.26328972532029044</v>
      </c>
      <c r="G19" s="27">
        <v>0</v>
      </c>
      <c r="H19" s="27">
        <f t="shared" si="8"/>
        <v>0.26328972532029044</v>
      </c>
      <c r="I19" s="27">
        <v>35</v>
      </c>
      <c r="J19" s="28">
        <f t="shared" si="2"/>
        <v>51.12</v>
      </c>
      <c r="K19" s="26">
        <f t="shared" si="9"/>
        <v>0.17113832145818877</v>
      </c>
      <c r="L19" s="26">
        <f t="shared" si="3"/>
        <v>7.5019538173452614E-3</v>
      </c>
      <c r="M19" s="26">
        <f t="shared" si="4"/>
        <v>0.21267663974482948</v>
      </c>
      <c r="N19" s="27">
        <v>83</v>
      </c>
      <c r="O19" s="27">
        <v>173</v>
      </c>
      <c r="P19" s="26">
        <f t="shared" si="5"/>
        <v>0.10203561328798177</v>
      </c>
      <c r="Q19" s="29">
        <f t="shared" si="6"/>
        <v>1.2293447384094189E-3</v>
      </c>
      <c r="R19" s="24"/>
    </row>
    <row r="20" spans="1:18" x14ac:dyDescent="0.25">
      <c r="A20" s="25">
        <v>1985</v>
      </c>
      <c r="B20" s="76">
        <v>0.50636149388172735</v>
      </c>
      <c r="C20" s="27">
        <f t="shared" si="7"/>
        <v>19.999999999999996</v>
      </c>
      <c r="D20" s="26">
        <f t="shared" si="0"/>
        <v>0.40508919510538188</v>
      </c>
      <c r="E20" s="27">
        <v>6</v>
      </c>
      <c r="F20" s="27">
        <f t="shared" si="1"/>
        <v>0.38078384339905896</v>
      </c>
      <c r="G20" s="27">
        <v>0</v>
      </c>
      <c r="H20" s="27">
        <f t="shared" si="8"/>
        <v>0.38078384339905896</v>
      </c>
      <c r="I20" s="27">
        <v>35</v>
      </c>
      <c r="J20" s="28">
        <f t="shared" si="2"/>
        <v>51.12</v>
      </c>
      <c r="K20" s="26">
        <f t="shared" si="9"/>
        <v>0.24750949820938833</v>
      </c>
      <c r="L20" s="26">
        <f t="shared" si="3"/>
        <v>1.0849731428356749E-2</v>
      </c>
      <c r="M20" s="26">
        <f t="shared" si="4"/>
        <v>0.30758446112819965</v>
      </c>
      <c r="N20" s="27">
        <v>83</v>
      </c>
      <c r="O20" s="27">
        <v>173</v>
      </c>
      <c r="P20" s="26">
        <f t="shared" si="5"/>
        <v>0.14756942354705532</v>
      </c>
      <c r="Q20" s="29">
        <f t="shared" si="6"/>
        <v>1.7779448620127147E-3</v>
      </c>
      <c r="R20" s="24"/>
    </row>
    <row r="21" spans="1:18" x14ac:dyDescent="0.25">
      <c r="A21" s="19">
        <v>1986</v>
      </c>
      <c r="B21" s="70">
        <v>0.51526899950550797</v>
      </c>
      <c r="C21" s="21">
        <f t="shared" si="7"/>
        <v>19.999999999999996</v>
      </c>
      <c r="D21" s="20">
        <f t="shared" si="0"/>
        <v>0.41221519960440639</v>
      </c>
      <c r="E21" s="21">
        <v>6</v>
      </c>
      <c r="F21" s="21">
        <f t="shared" si="1"/>
        <v>0.38748228762814202</v>
      </c>
      <c r="G21" s="21">
        <v>0</v>
      </c>
      <c r="H21" s="21">
        <f t="shared" si="8"/>
        <v>0.38748228762814202</v>
      </c>
      <c r="I21" s="21">
        <v>35</v>
      </c>
      <c r="J21" s="22">
        <f t="shared" si="2"/>
        <v>51.12</v>
      </c>
      <c r="K21" s="20">
        <f t="shared" si="9"/>
        <v>0.2518634869582923</v>
      </c>
      <c r="L21" s="20">
        <f t="shared" si="3"/>
        <v>1.1040591209130621E-2</v>
      </c>
      <c r="M21" s="20">
        <f t="shared" si="4"/>
        <v>0.31299524048324856</v>
      </c>
      <c r="N21" s="21">
        <v>83</v>
      </c>
      <c r="O21" s="21">
        <v>173</v>
      </c>
      <c r="P21" s="20">
        <f t="shared" si="5"/>
        <v>0.15016534659022907</v>
      </c>
      <c r="Q21" s="23">
        <f t="shared" si="6"/>
        <v>1.809221043255772E-3</v>
      </c>
      <c r="R21" s="24"/>
    </row>
    <row r="22" spans="1:18" x14ac:dyDescent="0.25">
      <c r="A22" s="19">
        <v>1987</v>
      </c>
      <c r="B22" s="70">
        <v>0.33978023426302695</v>
      </c>
      <c r="C22" s="21">
        <f t="shared" si="7"/>
        <v>19.999999999999996</v>
      </c>
      <c r="D22" s="20">
        <f t="shared" si="0"/>
        <v>0.27182418741042158</v>
      </c>
      <c r="E22" s="21">
        <v>6</v>
      </c>
      <c r="F22" s="21">
        <f t="shared" si="1"/>
        <v>0.25551473616579629</v>
      </c>
      <c r="G22" s="21">
        <v>0</v>
      </c>
      <c r="H22" s="21">
        <f t="shared" si="8"/>
        <v>0.25551473616579629</v>
      </c>
      <c r="I22" s="21">
        <v>35</v>
      </c>
      <c r="J22" s="22">
        <f t="shared" si="2"/>
        <v>51.11999999999999</v>
      </c>
      <c r="K22" s="20">
        <f t="shared" si="9"/>
        <v>0.16608457850776759</v>
      </c>
      <c r="L22" s="20">
        <f t="shared" si="3"/>
        <v>7.280419879792552E-3</v>
      </c>
      <c r="M22" s="20">
        <f t="shared" si="4"/>
        <v>0.20639626338217895</v>
      </c>
      <c r="N22" s="21">
        <v>83</v>
      </c>
      <c r="O22" s="21">
        <v>173</v>
      </c>
      <c r="P22" s="20">
        <f t="shared" si="5"/>
        <v>9.9022484744051162E-2</v>
      </c>
      <c r="Q22" s="23">
        <f t="shared" si="6"/>
        <v>1.1930419848680863E-3</v>
      </c>
      <c r="R22" s="24"/>
    </row>
    <row r="23" spans="1:18" x14ac:dyDescent="0.25">
      <c r="A23" s="19">
        <v>1988</v>
      </c>
      <c r="B23" s="70">
        <v>0.41271972606429652</v>
      </c>
      <c r="C23" s="21">
        <f t="shared" si="7"/>
        <v>19.999999999999996</v>
      </c>
      <c r="D23" s="20">
        <f t="shared" si="0"/>
        <v>0.33017578085143723</v>
      </c>
      <c r="E23" s="21">
        <v>6</v>
      </c>
      <c r="F23" s="21">
        <f t="shared" si="1"/>
        <v>0.31036523400035099</v>
      </c>
      <c r="G23" s="21">
        <v>0</v>
      </c>
      <c r="H23" s="21">
        <f t="shared" si="8"/>
        <v>0.31036523400035099</v>
      </c>
      <c r="I23" s="21">
        <v>35</v>
      </c>
      <c r="J23" s="22">
        <f t="shared" si="2"/>
        <v>51.120000000000005</v>
      </c>
      <c r="K23" s="20">
        <f t="shared" si="9"/>
        <v>0.20173740210022811</v>
      </c>
      <c r="L23" s="20">
        <f t="shared" si="3"/>
        <v>8.8432833797360277E-3</v>
      </c>
      <c r="M23" s="20">
        <f t="shared" si="4"/>
        <v>0.25070266217382653</v>
      </c>
      <c r="N23" s="21">
        <v>83</v>
      </c>
      <c r="O23" s="21">
        <v>173</v>
      </c>
      <c r="P23" s="20">
        <f t="shared" si="5"/>
        <v>0.12027931190998614</v>
      </c>
      <c r="Q23" s="23">
        <f t="shared" si="6"/>
        <v>1.4491483362648932E-3</v>
      </c>
      <c r="R23" s="24"/>
    </row>
    <row r="24" spans="1:18" x14ac:dyDescent="0.25">
      <c r="A24" s="19">
        <v>1989</v>
      </c>
      <c r="B24" s="70">
        <v>0.55338357416047401</v>
      </c>
      <c r="C24" s="21">
        <f t="shared" si="7"/>
        <v>19.999999999999996</v>
      </c>
      <c r="D24" s="20">
        <f t="shared" si="0"/>
        <v>0.44270685932837922</v>
      </c>
      <c r="E24" s="21">
        <v>6</v>
      </c>
      <c r="F24" s="21">
        <f t="shared" si="1"/>
        <v>0.41614444776867648</v>
      </c>
      <c r="G24" s="21">
        <v>0</v>
      </c>
      <c r="H24" s="21">
        <f t="shared" si="8"/>
        <v>0.41614444776867648</v>
      </c>
      <c r="I24" s="21">
        <v>35</v>
      </c>
      <c r="J24" s="22">
        <f t="shared" si="2"/>
        <v>51.11999999999999</v>
      </c>
      <c r="K24" s="20">
        <f t="shared" si="9"/>
        <v>0.27049389104963972</v>
      </c>
      <c r="L24" s="20">
        <f t="shared" si="3"/>
        <v>1.1857266456970508E-2</v>
      </c>
      <c r="M24" s="20">
        <f t="shared" si="4"/>
        <v>0.33614757542188539</v>
      </c>
      <c r="N24" s="21">
        <v>83</v>
      </c>
      <c r="O24" s="21">
        <v>173</v>
      </c>
      <c r="P24" s="20">
        <f t="shared" si="5"/>
        <v>0.16127311421974849</v>
      </c>
      <c r="Q24" s="23">
        <f t="shared" si="6"/>
        <v>1.9430495689126324E-3</v>
      </c>
      <c r="R24" s="24"/>
    </row>
    <row r="25" spans="1:18" x14ac:dyDescent="0.25">
      <c r="A25" s="19">
        <v>1990</v>
      </c>
      <c r="B25" s="70">
        <v>0.43676938576431651</v>
      </c>
      <c r="C25" s="21">
        <f t="shared" si="7"/>
        <v>19.999999999999996</v>
      </c>
      <c r="D25" s="20">
        <f t="shared" si="0"/>
        <v>0.34941550861145321</v>
      </c>
      <c r="E25" s="21">
        <v>6</v>
      </c>
      <c r="F25" s="21">
        <f t="shared" si="1"/>
        <v>0.32845057809476602</v>
      </c>
      <c r="G25" s="21">
        <v>0</v>
      </c>
      <c r="H25" s="21">
        <f t="shared" si="8"/>
        <v>0.32845057809476602</v>
      </c>
      <c r="I25" s="21">
        <v>35</v>
      </c>
      <c r="J25" s="22">
        <f t="shared" si="2"/>
        <v>51.12</v>
      </c>
      <c r="K25" s="20">
        <f t="shared" si="9"/>
        <v>0.21349287576159792</v>
      </c>
      <c r="L25" s="20">
        <f t="shared" si="3"/>
        <v>9.3585918142070328E-3</v>
      </c>
      <c r="M25" s="20">
        <f t="shared" si="4"/>
        <v>0.26531139863686226</v>
      </c>
      <c r="N25" s="21">
        <v>83</v>
      </c>
      <c r="O25" s="21">
        <v>173</v>
      </c>
      <c r="P25" s="20">
        <f t="shared" si="5"/>
        <v>0.12728812766970848</v>
      </c>
      <c r="Q25" s="23">
        <f t="shared" si="6"/>
        <v>1.533591899635042E-3</v>
      </c>
      <c r="R25" s="24"/>
    </row>
    <row r="26" spans="1:18" x14ac:dyDescent="0.25">
      <c r="A26" s="25">
        <v>1991</v>
      </c>
      <c r="B26" s="76">
        <v>0.62625003451771855</v>
      </c>
      <c r="C26" s="27">
        <f t="shared" si="7"/>
        <v>19.999999999999996</v>
      </c>
      <c r="D26" s="26">
        <f t="shared" si="0"/>
        <v>0.50100002761417484</v>
      </c>
      <c r="E26" s="27">
        <v>6</v>
      </c>
      <c r="F26" s="27">
        <f t="shared" si="1"/>
        <v>0.47094002595732437</v>
      </c>
      <c r="G26" s="27">
        <v>0</v>
      </c>
      <c r="H26" s="27">
        <f t="shared" si="8"/>
        <v>0.47094002595732437</v>
      </c>
      <c r="I26" s="27">
        <v>35</v>
      </c>
      <c r="J26" s="28">
        <f t="shared" si="2"/>
        <v>51.12</v>
      </c>
      <c r="K26" s="26">
        <f t="shared" si="9"/>
        <v>0.30611101687226083</v>
      </c>
      <c r="L26" s="26">
        <f t="shared" si="3"/>
        <v>1.3418565123167598E-2</v>
      </c>
      <c r="M26" s="26">
        <f t="shared" si="4"/>
        <v>0.38040961195923978</v>
      </c>
      <c r="N26" s="27">
        <v>83</v>
      </c>
      <c r="O26" s="27">
        <v>173</v>
      </c>
      <c r="P26" s="26">
        <f t="shared" si="5"/>
        <v>0.18250865776079134</v>
      </c>
      <c r="Q26" s="29">
        <f t="shared" si="6"/>
        <v>2.1988994910938716E-3</v>
      </c>
      <c r="R26" s="24"/>
    </row>
    <row r="27" spans="1:18" x14ac:dyDescent="0.25">
      <c r="A27" s="25">
        <v>1992</v>
      </c>
      <c r="B27" s="76">
        <v>0.52744030611847692</v>
      </c>
      <c r="C27" s="27">
        <f t="shared" si="7"/>
        <v>19.999999999999996</v>
      </c>
      <c r="D27" s="26">
        <f t="shared" si="0"/>
        <v>0.42195224489478156</v>
      </c>
      <c r="E27" s="27">
        <v>6</v>
      </c>
      <c r="F27" s="27">
        <f t="shared" si="1"/>
        <v>0.39663511020109465</v>
      </c>
      <c r="G27" s="27">
        <v>0</v>
      </c>
      <c r="H27" s="27">
        <f t="shared" si="8"/>
        <v>0.39663511020109465</v>
      </c>
      <c r="I27" s="27">
        <v>35</v>
      </c>
      <c r="J27" s="28">
        <f t="shared" si="2"/>
        <v>51.120000000000005</v>
      </c>
      <c r="K27" s="26">
        <f t="shared" si="9"/>
        <v>0.25781282163071151</v>
      </c>
      <c r="L27" s="26">
        <f t="shared" si="3"/>
        <v>1.1301383961894203E-2</v>
      </c>
      <c r="M27" s="26">
        <f t="shared" si="4"/>
        <v>0.32038858462771969</v>
      </c>
      <c r="N27" s="27">
        <v>83</v>
      </c>
      <c r="O27" s="27">
        <v>173</v>
      </c>
      <c r="P27" s="26">
        <f t="shared" si="5"/>
        <v>0.15371244233584239</v>
      </c>
      <c r="Q27" s="29">
        <f t="shared" si="6"/>
        <v>1.8519571365764145E-3</v>
      </c>
      <c r="R27" s="24"/>
    </row>
    <row r="28" spans="1:18" x14ac:dyDescent="0.25">
      <c r="A28" s="25">
        <v>1993</v>
      </c>
      <c r="B28" s="76">
        <v>0.35034389348907802</v>
      </c>
      <c r="C28" s="27">
        <f t="shared" si="7"/>
        <v>19.999999999999996</v>
      </c>
      <c r="D28" s="26">
        <f t="shared" si="0"/>
        <v>0.28027511479126244</v>
      </c>
      <c r="E28" s="27">
        <v>6</v>
      </c>
      <c r="F28" s="27">
        <f t="shared" si="1"/>
        <v>0.26345860790378667</v>
      </c>
      <c r="G28" s="27">
        <v>0</v>
      </c>
      <c r="H28" s="27">
        <f t="shared" si="8"/>
        <v>0.26345860790378667</v>
      </c>
      <c r="I28" s="27">
        <v>35</v>
      </c>
      <c r="J28" s="28">
        <f t="shared" si="2"/>
        <v>51.12</v>
      </c>
      <c r="K28" s="26">
        <f t="shared" si="9"/>
        <v>0.17124809513746134</v>
      </c>
      <c r="L28" s="26">
        <f t="shared" si="3"/>
        <v>7.5067658142448802E-3</v>
      </c>
      <c r="M28" s="26">
        <f t="shared" si="4"/>
        <v>0.21281305745093523</v>
      </c>
      <c r="N28" s="27">
        <v>83</v>
      </c>
      <c r="O28" s="27">
        <v>173</v>
      </c>
      <c r="P28" s="26">
        <f t="shared" si="5"/>
        <v>0.10210106224524639</v>
      </c>
      <c r="Q28" s="29">
        <f t="shared" si="6"/>
        <v>1.2301332800632094E-3</v>
      </c>
      <c r="R28" s="24"/>
    </row>
    <row r="29" spans="1:18" x14ac:dyDescent="0.25">
      <c r="A29" s="25">
        <v>1994</v>
      </c>
      <c r="B29" s="76">
        <v>0.59569022457067367</v>
      </c>
      <c r="C29" s="27">
        <f t="shared" si="7"/>
        <v>19.999999999999996</v>
      </c>
      <c r="D29" s="26">
        <f t="shared" si="0"/>
        <v>0.47655217965653895</v>
      </c>
      <c r="E29" s="27">
        <v>6</v>
      </c>
      <c r="F29" s="27">
        <f t="shared" si="1"/>
        <v>0.4479590488771466</v>
      </c>
      <c r="G29" s="27">
        <v>0</v>
      </c>
      <c r="H29" s="27">
        <f t="shared" si="8"/>
        <v>0.4479590488771466</v>
      </c>
      <c r="I29" s="27">
        <v>35</v>
      </c>
      <c r="J29" s="28">
        <f t="shared" si="2"/>
        <v>51.12</v>
      </c>
      <c r="K29" s="26">
        <f t="shared" si="9"/>
        <v>0.29117338177014529</v>
      </c>
      <c r="L29" s="26">
        <f t="shared" si="3"/>
        <v>1.2763764680335136E-2</v>
      </c>
      <c r="M29" s="26">
        <f t="shared" si="4"/>
        <v>0.36184634680516092</v>
      </c>
      <c r="N29" s="27">
        <v>83</v>
      </c>
      <c r="O29" s="27">
        <v>173</v>
      </c>
      <c r="P29" s="26">
        <f t="shared" si="5"/>
        <v>0.17360258257126218</v>
      </c>
      <c r="Q29" s="29">
        <f t="shared" si="6"/>
        <v>2.0915973803766526E-3</v>
      </c>
      <c r="R29" s="24"/>
    </row>
    <row r="30" spans="1:18" x14ac:dyDescent="0.25">
      <c r="A30" s="25">
        <v>1995</v>
      </c>
      <c r="B30" s="76">
        <v>0.55347918081310921</v>
      </c>
      <c r="C30" s="27">
        <f t="shared" si="7"/>
        <v>19.999999999999996</v>
      </c>
      <c r="D30" s="26">
        <f t="shared" si="0"/>
        <v>0.44278334465048741</v>
      </c>
      <c r="E30" s="27">
        <v>6</v>
      </c>
      <c r="F30" s="27">
        <f t="shared" si="1"/>
        <v>0.41621634397145818</v>
      </c>
      <c r="G30" s="27">
        <v>0</v>
      </c>
      <c r="H30" s="27">
        <f t="shared" si="8"/>
        <v>0.41621634397145818</v>
      </c>
      <c r="I30" s="27">
        <v>35</v>
      </c>
      <c r="J30" s="28">
        <f t="shared" si="2"/>
        <v>51.11999999999999</v>
      </c>
      <c r="K30" s="26">
        <f t="shared" si="9"/>
        <v>0.27054062358144781</v>
      </c>
      <c r="L30" s="26">
        <f t="shared" si="3"/>
        <v>1.1859315006310042E-2</v>
      </c>
      <c r="M30" s="26">
        <f t="shared" si="4"/>
        <v>0.33620565077138653</v>
      </c>
      <c r="N30" s="27">
        <v>83</v>
      </c>
      <c r="O30" s="27">
        <v>173</v>
      </c>
      <c r="P30" s="26">
        <f t="shared" si="5"/>
        <v>0.16130097695968254</v>
      </c>
      <c r="Q30" s="29">
        <f t="shared" si="6"/>
        <v>1.9433852645744886E-3</v>
      </c>
      <c r="R30" s="24"/>
    </row>
    <row r="31" spans="1:18" x14ac:dyDescent="0.25">
      <c r="A31" s="19">
        <v>1996</v>
      </c>
      <c r="B31" s="70">
        <v>0.49610260061483247</v>
      </c>
      <c r="C31" s="21">
        <f t="shared" si="7"/>
        <v>19.999999999999996</v>
      </c>
      <c r="D31" s="20">
        <f t="shared" si="0"/>
        <v>0.39688208049186602</v>
      </c>
      <c r="E31" s="21">
        <v>6</v>
      </c>
      <c r="F31" s="21">
        <f t="shared" si="1"/>
        <v>0.37306915566235405</v>
      </c>
      <c r="G31" s="21">
        <v>0</v>
      </c>
      <c r="H31" s="21">
        <f t="shared" si="8"/>
        <v>0.37306915566235405</v>
      </c>
      <c r="I31" s="21">
        <v>35</v>
      </c>
      <c r="J31" s="22">
        <f t="shared" si="2"/>
        <v>51.11999999999999</v>
      </c>
      <c r="K31" s="20">
        <f t="shared" si="9"/>
        <v>0.24249495118053013</v>
      </c>
      <c r="L31" s="20">
        <f t="shared" si="3"/>
        <v>1.0629915668187622E-2</v>
      </c>
      <c r="M31" s="20">
        <f t="shared" si="4"/>
        <v>0.30135279423528499</v>
      </c>
      <c r="N31" s="21">
        <v>83</v>
      </c>
      <c r="O31" s="21">
        <v>173</v>
      </c>
      <c r="P31" s="20">
        <f t="shared" si="5"/>
        <v>0.14457966428629282</v>
      </c>
      <c r="Q31" s="23">
        <f t="shared" si="6"/>
        <v>1.7419236660999133E-3</v>
      </c>
      <c r="R31" s="24"/>
    </row>
    <row r="32" spans="1:18" x14ac:dyDescent="0.25">
      <c r="A32" s="19">
        <v>1997</v>
      </c>
      <c r="B32" s="70">
        <v>0.46889656739168678</v>
      </c>
      <c r="C32" s="21">
        <f t="shared" si="7"/>
        <v>19.999999999999996</v>
      </c>
      <c r="D32" s="20">
        <f t="shared" si="0"/>
        <v>0.37511725391334944</v>
      </c>
      <c r="E32" s="21">
        <v>6</v>
      </c>
      <c r="F32" s="21">
        <f t="shared" si="1"/>
        <v>0.35261021867854847</v>
      </c>
      <c r="G32" s="21">
        <v>0</v>
      </c>
      <c r="H32" s="21">
        <f t="shared" si="8"/>
        <v>0.35261021867854847</v>
      </c>
      <c r="I32" s="21">
        <v>35</v>
      </c>
      <c r="J32" s="22">
        <f t="shared" si="2"/>
        <v>51.12</v>
      </c>
      <c r="K32" s="20">
        <f t="shared" si="9"/>
        <v>0.22919664214105651</v>
      </c>
      <c r="L32" s="20">
        <f t="shared" si="3"/>
        <v>1.0046976093854531E-2</v>
      </c>
      <c r="M32" s="20">
        <f t="shared" si="4"/>
        <v>0.28482674877272901</v>
      </c>
      <c r="N32" s="21">
        <v>83</v>
      </c>
      <c r="O32" s="21">
        <v>173</v>
      </c>
      <c r="P32" s="20">
        <f t="shared" si="5"/>
        <v>0.13665098351523991</v>
      </c>
      <c r="Q32" s="23">
        <f t="shared" si="6"/>
        <v>1.6463973917498786E-3</v>
      </c>
      <c r="R32" s="24"/>
    </row>
    <row r="33" spans="1:18" x14ac:dyDescent="0.25">
      <c r="A33" s="19">
        <v>1998</v>
      </c>
      <c r="B33" s="70">
        <v>0.49771381489596722</v>
      </c>
      <c r="C33" s="21">
        <f t="shared" si="7"/>
        <v>19.999999999999996</v>
      </c>
      <c r="D33" s="20">
        <f t="shared" si="0"/>
        <v>0.39817105191677382</v>
      </c>
      <c r="E33" s="21">
        <v>6</v>
      </c>
      <c r="F33" s="21">
        <f t="shared" si="1"/>
        <v>0.37428078880176741</v>
      </c>
      <c r="G33" s="21">
        <v>0</v>
      </c>
      <c r="H33" s="21">
        <f t="shared" si="8"/>
        <v>0.37428078880176741</v>
      </c>
      <c r="I33" s="21">
        <v>35</v>
      </c>
      <c r="J33" s="22">
        <f t="shared" si="2"/>
        <v>51.11999999999999</v>
      </c>
      <c r="K33" s="20">
        <f t="shared" si="9"/>
        <v>0.24328251272114881</v>
      </c>
      <c r="L33" s="20">
        <f t="shared" si="3"/>
        <v>1.0664438913803784E-2</v>
      </c>
      <c r="M33" s="20">
        <f t="shared" si="4"/>
        <v>0.30233151098688038</v>
      </c>
      <c r="N33" s="21">
        <v>83</v>
      </c>
      <c r="O33" s="21">
        <v>173</v>
      </c>
      <c r="P33" s="20">
        <f t="shared" si="5"/>
        <v>0.14504922203416803</v>
      </c>
      <c r="Q33" s="23">
        <f t="shared" si="6"/>
        <v>1.7475809883634704E-3</v>
      </c>
      <c r="R33" s="24"/>
    </row>
    <row r="34" spans="1:18" x14ac:dyDescent="0.25">
      <c r="A34" s="19">
        <v>1999</v>
      </c>
      <c r="B34" s="70">
        <v>0.56483735834869941</v>
      </c>
      <c r="C34" s="21">
        <f t="shared" si="7"/>
        <v>19.999999999999996</v>
      </c>
      <c r="D34" s="20">
        <f t="shared" si="0"/>
        <v>0.45186988667895955</v>
      </c>
      <c r="E34" s="21">
        <v>6</v>
      </c>
      <c r="F34" s="21">
        <f t="shared" si="1"/>
        <v>0.42475769347822195</v>
      </c>
      <c r="G34" s="21">
        <v>0</v>
      </c>
      <c r="H34" s="21">
        <f t="shared" si="8"/>
        <v>0.42475769347822195</v>
      </c>
      <c r="I34" s="21">
        <v>35</v>
      </c>
      <c r="J34" s="22">
        <f t="shared" si="2"/>
        <v>51.120000000000005</v>
      </c>
      <c r="K34" s="20">
        <f t="shared" si="9"/>
        <v>0.27609250076084424</v>
      </c>
      <c r="L34" s="20">
        <f t="shared" si="3"/>
        <v>1.2102684964858926E-2</v>
      </c>
      <c r="M34" s="20">
        <f t="shared" si="4"/>
        <v>0.34310506741126812</v>
      </c>
      <c r="N34" s="21">
        <v>83</v>
      </c>
      <c r="O34" s="21">
        <v>173</v>
      </c>
      <c r="P34" s="20">
        <f t="shared" si="5"/>
        <v>0.16461110170598414</v>
      </c>
      <c r="Q34" s="23">
        <f t="shared" si="6"/>
        <v>1.9832662856142666E-3</v>
      </c>
      <c r="R34" s="24"/>
    </row>
    <row r="35" spans="1:18" x14ac:dyDescent="0.25">
      <c r="A35" s="19">
        <v>2000</v>
      </c>
      <c r="B35" s="70">
        <v>0.75939763089399226</v>
      </c>
      <c r="C35" s="21">
        <f t="shared" si="7"/>
        <v>19.999999999999996</v>
      </c>
      <c r="D35" s="20">
        <f t="shared" si="0"/>
        <v>0.60751810471519385</v>
      </c>
      <c r="E35" s="21">
        <v>6</v>
      </c>
      <c r="F35" s="21">
        <f t="shared" si="1"/>
        <v>0.57106701843228225</v>
      </c>
      <c r="G35" s="21">
        <v>0</v>
      </c>
      <c r="H35" s="21">
        <f t="shared" si="8"/>
        <v>0.57106701843228225</v>
      </c>
      <c r="I35" s="21">
        <v>35</v>
      </c>
      <c r="J35" s="22">
        <f t="shared" si="2"/>
        <v>51.11999999999999</v>
      </c>
      <c r="K35" s="20">
        <f t="shared" si="9"/>
        <v>0.37119356198098347</v>
      </c>
      <c r="L35" s="20">
        <f t="shared" si="3"/>
        <v>1.6271498607385578E-2</v>
      </c>
      <c r="M35" s="20">
        <f t="shared" si="4"/>
        <v>0.46128884977007745</v>
      </c>
      <c r="N35" s="21">
        <v>83</v>
      </c>
      <c r="O35" s="21">
        <v>173</v>
      </c>
      <c r="P35" s="20">
        <f t="shared" si="5"/>
        <v>0.22131199150818745</v>
      </c>
      <c r="Q35" s="23">
        <f t="shared" si="6"/>
        <v>2.6664095362432224E-3</v>
      </c>
      <c r="R35" s="24"/>
    </row>
    <row r="36" spans="1:18" x14ac:dyDescent="0.25">
      <c r="A36" s="25">
        <v>2001</v>
      </c>
      <c r="B36" s="76">
        <v>0.74466625956889232</v>
      </c>
      <c r="C36" s="27">
        <f t="shared" si="7"/>
        <v>19.999999999999996</v>
      </c>
      <c r="D36" s="26">
        <f t="shared" si="0"/>
        <v>0.59573300765511394</v>
      </c>
      <c r="E36" s="27">
        <v>6</v>
      </c>
      <c r="F36" s="27">
        <f t="shared" si="1"/>
        <v>0.55998902719580712</v>
      </c>
      <c r="G36" s="27">
        <v>0</v>
      </c>
      <c r="H36" s="27">
        <f t="shared" si="8"/>
        <v>0.55998902719580712</v>
      </c>
      <c r="I36" s="27">
        <v>35</v>
      </c>
      <c r="J36" s="28">
        <f t="shared" si="2"/>
        <v>51.11999999999999</v>
      </c>
      <c r="K36" s="26">
        <f t="shared" si="9"/>
        <v>0.36399286767727462</v>
      </c>
      <c r="L36" s="26">
        <f t="shared" si="3"/>
        <v>1.5955851733798338E-2</v>
      </c>
      <c r="M36" s="26">
        <f t="shared" si="4"/>
        <v>0.45234041872731595</v>
      </c>
      <c r="N36" s="27">
        <v>83</v>
      </c>
      <c r="O36" s="27">
        <v>173</v>
      </c>
      <c r="P36" s="26">
        <f t="shared" si="5"/>
        <v>0.21701881360905911</v>
      </c>
      <c r="Q36" s="29">
        <f t="shared" si="6"/>
        <v>2.6146845013139651E-3</v>
      </c>
      <c r="R36" s="24"/>
    </row>
    <row r="37" spans="1:18" x14ac:dyDescent="0.25">
      <c r="A37" s="25">
        <v>2002</v>
      </c>
      <c r="B37" s="76">
        <v>0.677643995526656</v>
      </c>
      <c r="C37" s="27">
        <f t="shared" si="7"/>
        <v>19.999999999999996</v>
      </c>
      <c r="D37" s="26">
        <f t="shared" si="0"/>
        <v>0.54211519642132489</v>
      </c>
      <c r="E37" s="27">
        <v>6</v>
      </c>
      <c r="F37" s="27">
        <f t="shared" si="1"/>
        <v>0.50958828463604544</v>
      </c>
      <c r="G37" s="27">
        <v>0</v>
      </c>
      <c r="H37" s="27">
        <f t="shared" si="8"/>
        <v>0.50958828463604544</v>
      </c>
      <c r="I37" s="27">
        <v>35</v>
      </c>
      <c r="J37" s="28">
        <f t="shared" si="2"/>
        <v>51.119999999999983</v>
      </c>
      <c r="K37" s="26">
        <f t="shared" si="9"/>
        <v>0.33123238501342955</v>
      </c>
      <c r="L37" s="26">
        <f t="shared" si="3"/>
        <v>1.451977578141061E-2</v>
      </c>
      <c r="M37" s="26">
        <f t="shared" si="4"/>
        <v>0.41162838351510006</v>
      </c>
      <c r="N37" s="27">
        <v>83</v>
      </c>
      <c r="O37" s="27">
        <v>173</v>
      </c>
      <c r="P37" s="26">
        <f t="shared" si="5"/>
        <v>0.19748644989452777</v>
      </c>
      <c r="Q37" s="29">
        <f t="shared" si="6"/>
        <v>2.3793548180063586E-3</v>
      </c>
      <c r="R37" s="24"/>
    </row>
    <row r="38" spans="1:18" x14ac:dyDescent="0.25">
      <c r="A38" s="25">
        <v>2003</v>
      </c>
      <c r="B38" s="76">
        <v>0.77957253738927379</v>
      </c>
      <c r="C38" s="27">
        <f t="shared" si="7"/>
        <v>19.999999999999996</v>
      </c>
      <c r="D38" s="26">
        <f t="shared" si="0"/>
        <v>0.62365802991141905</v>
      </c>
      <c r="E38" s="27">
        <v>6</v>
      </c>
      <c r="F38" s="27">
        <f t="shared" si="1"/>
        <v>0.58623854811673393</v>
      </c>
      <c r="G38" s="27">
        <v>0</v>
      </c>
      <c r="H38" s="27">
        <f t="shared" si="8"/>
        <v>0.58623854811673393</v>
      </c>
      <c r="I38" s="27">
        <v>35</v>
      </c>
      <c r="J38" s="28">
        <f t="shared" si="2"/>
        <v>51.11999999999999</v>
      </c>
      <c r="K38" s="26">
        <f t="shared" si="9"/>
        <v>0.3810550562758771</v>
      </c>
      <c r="L38" s="26">
        <f t="shared" si="3"/>
        <v>1.6703783288805573E-2</v>
      </c>
      <c r="M38" s="26">
        <f t="shared" ref="M38:M43" si="10">+L38*28.3495</f>
        <v>0.47354390434599358</v>
      </c>
      <c r="N38" s="27">
        <v>83</v>
      </c>
      <c r="O38" s="27">
        <v>173</v>
      </c>
      <c r="P38" s="26">
        <f t="shared" si="5"/>
        <v>0.22719158416599694</v>
      </c>
      <c r="Q38" s="29">
        <f t="shared" si="6"/>
        <v>2.737248001999963E-3</v>
      </c>
      <c r="R38" s="24"/>
    </row>
    <row r="39" spans="1:18" x14ac:dyDescent="0.25">
      <c r="A39" s="25">
        <v>2004</v>
      </c>
      <c r="B39" s="76">
        <v>0.71976234429541808</v>
      </c>
      <c r="C39" s="27">
        <f t="shared" si="7"/>
        <v>19.999999999999996</v>
      </c>
      <c r="D39" s="26">
        <f t="shared" si="0"/>
        <v>0.57580987543633455</v>
      </c>
      <c r="E39" s="27">
        <v>6</v>
      </c>
      <c r="F39" s="27">
        <f t="shared" si="1"/>
        <v>0.54126128291015452</v>
      </c>
      <c r="G39" s="27">
        <v>0</v>
      </c>
      <c r="H39" s="27">
        <f t="shared" si="8"/>
        <v>0.54126128291015452</v>
      </c>
      <c r="I39" s="27">
        <v>35</v>
      </c>
      <c r="J39" s="28">
        <f t="shared" si="2"/>
        <v>51.11999999999999</v>
      </c>
      <c r="K39" s="26">
        <f t="shared" si="9"/>
        <v>0.35181983389160043</v>
      </c>
      <c r="L39" s="26">
        <f t="shared" si="3"/>
        <v>1.5422239293878376E-2</v>
      </c>
      <c r="M39" s="26">
        <f t="shared" si="10"/>
        <v>0.43721277286180499</v>
      </c>
      <c r="N39" s="27">
        <v>83</v>
      </c>
      <c r="O39" s="27">
        <v>173</v>
      </c>
      <c r="P39" s="26">
        <f t="shared" si="5"/>
        <v>0.20976104131520126</v>
      </c>
      <c r="Q39" s="29">
        <f t="shared" si="6"/>
        <v>2.5272414616289308E-3</v>
      </c>
      <c r="R39" s="24"/>
    </row>
    <row r="40" spans="1:18" x14ac:dyDescent="0.25">
      <c r="A40" s="25">
        <v>2005</v>
      </c>
      <c r="B40" s="76">
        <v>0.71630612276703653</v>
      </c>
      <c r="C40" s="27">
        <f t="shared" si="7"/>
        <v>19.999999999999996</v>
      </c>
      <c r="D40" s="26">
        <f t="shared" si="0"/>
        <v>0.57304489821362925</v>
      </c>
      <c r="E40" s="27">
        <v>6</v>
      </c>
      <c r="F40" s="27">
        <f t="shared" si="1"/>
        <v>0.53866220432081147</v>
      </c>
      <c r="G40" s="27">
        <v>0</v>
      </c>
      <c r="H40" s="27">
        <f t="shared" si="8"/>
        <v>0.53866220432081147</v>
      </c>
      <c r="I40" s="27">
        <v>35</v>
      </c>
      <c r="J40" s="28">
        <f t="shared" si="2"/>
        <v>51.12</v>
      </c>
      <c r="K40" s="26">
        <f t="shared" si="9"/>
        <v>0.35013043280852746</v>
      </c>
      <c r="L40" s="26">
        <f t="shared" si="3"/>
        <v>1.5348183355990246E-2</v>
      </c>
      <c r="M40" s="26">
        <f t="shared" si="10"/>
        <v>0.43511332405064546</v>
      </c>
      <c r="N40" s="27">
        <v>83</v>
      </c>
      <c r="O40" s="27">
        <v>173</v>
      </c>
      <c r="P40" s="26">
        <f t="shared" si="5"/>
        <v>0.2087537913075351</v>
      </c>
      <c r="Q40" s="29">
        <f t="shared" si="6"/>
        <v>2.5151059193678927E-3</v>
      </c>
      <c r="R40" s="24"/>
    </row>
    <row r="41" spans="1:18" x14ac:dyDescent="0.25">
      <c r="A41" s="19">
        <v>2006</v>
      </c>
      <c r="B41" s="70">
        <v>0.59688124407757193</v>
      </c>
      <c r="C41" s="21">
        <f t="shared" si="7"/>
        <v>19.999999999999996</v>
      </c>
      <c r="D41" s="20">
        <f t="shared" si="0"/>
        <v>0.47750499526205759</v>
      </c>
      <c r="E41" s="21">
        <v>6</v>
      </c>
      <c r="F41" s="21">
        <f t="shared" si="1"/>
        <v>0.44885469554633411</v>
      </c>
      <c r="G41" s="21">
        <v>0</v>
      </c>
      <c r="H41" s="21">
        <f t="shared" si="8"/>
        <v>0.44885469554633411</v>
      </c>
      <c r="I41" s="21">
        <v>35</v>
      </c>
      <c r="J41" s="22">
        <f t="shared" si="2"/>
        <v>51.12</v>
      </c>
      <c r="K41" s="20">
        <f t="shared" si="9"/>
        <v>0.29175555210511717</v>
      </c>
      <c r="L41" s="20">
        <f t="shared" si="3"/>
        <v>1.2789284475840752E-2</v>
      </c>
      <c r="M41" s="20">
        <f t="shared" si="10"/>
        <v>0.3625698202478474</v>
      </c>
      <c r="N41" s="21">
        <v>83</v>
      </c>
      <c r="O41" s="21">
        <v>173</v>
      </c>
      <c r="P41" s="20">
        <f t="shared" si="5"/>
        <v>0.17394968254665513</v>
      </c>
      <c r="Q41" s="23">
        <f t="shared" si="6"/>
        <v>2.0957793077910256E-3</v>
      </c>
      <c r="R41" s="24"/>
    </row>
    <row r="42" spans="1:18" x14ac:dyDescent="0.25">
      <c r="A42" s="19">
        <v>2007</v>
      </c>
      <c r="B42" s="70">
        <v>0.88572112791503943</v>
      </c>
      <c r="C42" s="21">
        <f t="shared" si="7"/>
        <v>19.999999999999996</v>
      </c>
      <c r="D42" s="20">
        <f t="shared" si="0"/>
        <v>0.70857690233203163</v>
      </c>
      <c r="E42" s="21">
        <v>6</v>
      </c>
      <c r="F42" s="21">
        <f t="shared" si="1"/>
        <v>0.66606228819210977</v>
      </c>
      <c r="G42" s="21">
        <v>0</v>
      </c>
      <c r="H42" s="21">
        <f t="shared" si="8"/>
        <v>0.66606228819210977</v>
      </c>
      <c r="I42" s="21">
        <v>35</v>
      </c>
      <c r="J42" s="22">
        <f t="shared" si="2"/>
        <v>51.11999999999999</v>
      </c>
      <c r="K42" s="20">
        <f t="shared" si="9"/>
        <v>0.43294048732487134</v>
      </c>
      <c r="L42" s="20">
        <f t="shared" si="3"/>
        <v>1.8978213143008058E-2</v>
      </c>
      <c r="M42" s="20">
        <f t="shared" si="10"/>
        <v>0.53802285349770695</v>
      </c>
      <c r="N42" s="21">
        <v>83</v>
      </c>
      <c r="O42" s="21">
        <v>173</v>
      </c>
      <c r="P42" s="20">
        <f t="shared" si="5"/>
        <v>0.25812657133126982</v>
      </c>
      <c r="Q42" s="23">
        <f t="shared" si="6"/>
        <v>3.1099586907381905E-3</v>
      </c>
      <c r="R42" s="24"/>
    </row>
    <row r="43" spans="1:18" x14ac:dyDescent="0.25">
      <c r="A43" s="19">
        <v>2008</v>
      </c>
      <c r="B43" s="70">
        <v>0.72874551069947002</v>
      </c>
      <c r="C43" s="21">
        <f t="shared" si="7"/>
        <v>19.999999999999996</v>
      </c>
      <c r="D43" s="20">
        <f t="shared" si="0"/>
        <v>0.58299640855957602</v>
      </c>
      <c r="E43" s="21">
        <v>6</v>
      </c>
      <c r="F43" s="21">
        <f t="shared" si="1"/>
        <v>0.54801662404600149</v>
      </c>
      <c r="G43" s="21">
        <v>0</v>
      </c>
      <c r="H43" s="21">
        <f t="shared" si="8"/>
        <v>0.54801662404600149</v>
      </c>
      <c r="I43" s="21">
        <v>35</v>
      </c>
      <c r="J43" s="22">
        <f t="shared" si="2"/>
        <v>51.120000000000005</v>
      </c>
      <c r="K43" s="20">
        <f t="shared" si="9"/>
        <v>0.35621080562990093</v>
      </c>
      <c r="L43" s="20">
        <f t="shared" si="3"/>
        <v>1.5614720246790177E-2</v>
      </c>
      <c r="M43" s="20">
        <f t="shared" si="10"/>
        <v>0.44266951163637813</v>
      </c>
      <c r="N43" s="21">
        <v>83</v>
      </c>
      <c r="O43" s="21">
        <v>173</v>
      </c>
      <c r="P43" s="20">
        <f t="shared" si="5"/>
        <v>0.21237901425329123</v>
      </c>
      <c r="Q43" s="23">
        <f t="shared" si="6"/>
        <v>2.5587833042565208E-3</v>
      </c>
      <c r="R43" s="24"/>
    </row>
    <row r="44" spans="1:18" x14ac:dyDescent="0.25">
      <c r="A44" s="19">
        <v>2009</v>
      </c>
      <c r="B44" s="70">
        <v>0.69638925857149214</v>
      </c>
      <c r="C44" s="21">
        <f t="shared" si="7"/>
        <v>19.999999999999996</v>
      </c>
      <c r="D44" s="20">
        <f t="shared" si="0"/>
        <v>0.55711140685719374</v>
      </c>
      <c r="E44" s="21">
        <v>6</v>
      </c>
      <c r="F44" s="21">
        <f t="shared" si="1"/>
        <v>0.52368472244576214</v>
      </c>
      <c r="G44" s="21">
        <v>0</v>
      </c>
      <c r="H44" s="21">
        <f t="shared" si="8"/>
        <v>0.52368472244576214</v>
      </c>
      <c r="I44" s="21">
        <v>35</v>
      </c>
      <c r="J44" s="22">
        <f t="shared" si="2"/>
        <v>51.11999999999999</v>
      </c>
      <c r="K44" s="20">
        <f t="shared" si="9"/>
        <v>0.34039506958974541</v>
      </c>
      <c r="L44" s="20">
        <f t="shared" si="3"/>
        <v>1.4921427708043635E-2</v>
      </c>
      <c r="M44" s="20">
        <f t="shared" ref="M44:M49" si="11">+L44*28.3495</f>
        <v>0.42301501480918302</v>
      </c>
      <c r="N44" s="21">
        <v>83</v>
      </c>
      <c r="O44" s="21">
        <v>173</v>
      </c>
      <c r="P44" s="20">
        <f t="shared" si="5"/>
        <v>0.20294940016856758</v>
      </c>
      <c r="Q44" s="23">
        <f t="shared" si="6"/>
        <v>2.4451734960068382E-3</v>
      </c>
      <c r="R44" s="24"/>
    </row>
    <row r="45" spans="1:18" x14ac:dyDescent="0.25">
      <c r="A45" s="19">
        <v>2010</v>
      </c>
      <c r="B45" s="70">
        <v>0.65781109530447812</v>
      </c>
      <c r="C45" s="21">
        <f t="shared" si="7"/>
        <v>19.999999999999996</v>
      </c>
      <c r="D45" s="20">
        <f t="shared" si="0"/>
        <v>0.52624887624358252</v>
      </c>
      <c r="E45" s="21">
        <v>6</v>
      </c>
      <c r="F45" s="21">
        <f t="shared" si="1"/>
        <v>0.49467394366896755</v>
      </c>
      <c r="G45" s="21">
        <v>0</v>
      </c>
      <c r="H45" s="21">
        <f t="shared" si="8"/>
        <v>0.49467394366896755</v>
      </c>
      <c r="I45" s="21">
        <v>35</v>
      </c>
      <c r="J45" s="22">
        <f t="shared" si="2"/>
        <v>51.12</v>
      </c>
      <c r="K45" s="20">
        <f t="shared" si="9"/>
        <v>0.32153806338482893</v>
      </c>
      <c r="L45" s="20">
        <f t="shared" si="3"/>
        <v>1.4094819216869213E-2</v>
      </c>
      <c r="M45" s="20">
        <f t="shared" si="11"/>
        <v>0.39958107738863374</v>
      </c>
      <c r="N45" s="21">
        <v>83</v>
      </c>
      <c r="O45" s="21">
        <v>173</v>
      </c>
      <c r="P45" s="20">
        <f t="shared" si="5"/>
        <v>0.19170652845813066</v>
      </c>
      <c r="Q45" s="23">
        <f t="shared" si="6"/>
        <v>2.3097172103389236E-3</v>
      </c>
      <c r="R45" s="24"/>
    </row>
    <row r="46" spans="1:18" x14ac:dyDescent="0.25">
      <c r="A46" s="31">
        <v>2011</v>
      </c>
      <c r="B46" s="80">
        <v>0.60475008176484923</v>
      </c>
      <c r="C46" s="32">
        <f t="shared" si="7"/>
        <v>19.999999999999996</v>
      </c>
      <c r="D46" s="33">
        <f t="shared" si="0"/>
        <v>0.48380006541187942</v>
      </c>
      <c r="E46" s="32">
        <v>6</v>
      </c>
      <c r="F46" s="32">
        <f t="shared" si="1"/>
        <v>0.45477206148716665</v>
      </c>
      <c r="G46" s="32">
        <v>0</v>
      </c>
      <c r="H46" s="27">
        <f t="shared" si="8"/>
        <v>0.45477206148716665</v>
      </c>
      <c r="I46" s="32">
        <v>35</v>
      </c>
      <c r="J46" s="34">
        <f t="shared" si="2"/>
        <v>51.11999999999999</v>
      </c>
      <c r="K46" s="26">
        <f t="shared" si="9"/>
        <v>0.29560183996665834</v>
      </c>
      <c r="L46" s="33">
        <f t="shared" si="3"/>
        <v>1.2957888875250777E-2</v>
      </c>
      <c r="M46" s="33">
        <f t="shared" si="11"/>
        <v>0.36734967066892188</v>
      </c>
      <c r="N46" s="32">
        <v>83</v>
      </c>
      <c r="O46" s="32">
        <v>173</v>
      </c>
      <c r="P46" s="33">
        <f t="shared" si="5"/>
        <v>0.17624290558104347</v>
      </c>
      <c r="Q46" s="35">
        <f t="shared" si="6"/>
        <v>2.1234085009764272E-3</v>
      </c>
      <c r="R46" s="24"/>
    </row>
    <row r="47" spans="1:18" x14ac:dyDescent="0.25">
      <c r="A47" s="25">
        <v>2012</v>
      </c>
      <c r="B47" s="76">
        <v>0.63645575397062493</v>
      </c>
      <c r="C47" s="27">
        <f t="shared" si="7"/>
        <v>19.999999999999996</v>
      </c>
      <c r="D47" s="26">
        <f t="shared" ref="D47:D56" si="12">+B47-B47*(C47/100)</f>
        <v>0.50916460317650003</v>
      </c>
      <c r="E47" s="27">
        <v>6</v>
      </c>
      <c r="F47" s="27">
        <f t="shared" ref="F47:F56" si="13">+(D47-D47*(E47)/100)</f>
        <v>0.47861472698591001</v>
      </c>
      <c r="G47" s="27">
        <v>0</v>
      </c>
      <c r="H47" s="27">
        <f t="shared" si="8"/>
        <v>0.47861472698591001</v>
      </c>
      <c r="I47" s="27">
        <v>35</v>
      </c>
      <c r="J47" s="28">
        <f t="shared" ref="J47:J56" si="14">100-(K47/B47*100)</f>
        <v>51.11999999999999</v>
      </c>
      <c r="K47" s="26">
        <f t="shared" si="9"/>
        <v>0.31109957254084153</v>
      </c>
      <c r="L47" s="26">
        <f t="shared" ref="L47:L56" si="15">+(K47/365)*16</f>
        <v>1.3637241536036888E-2</v>
      </c>
      <c r="M47" s="26">
        <f t="shared" si="11"/>
        <v>0.38660897892587776</v>
      </c>
      <c r="N47" s="27">
        <v>83</v>
      </c>
      <c r="O47" s="27">
        <v>173</v>
      </c>
      <c r="P47" s="26">
        <f t="shared" ref="P47:P56" si="16">+Q47*N47</f>
        <v>0.18548292052513213</v>
      </c>
      <c r="Q47" s="29">
        <f t="shared" ref="Q47:Q56" si="17">+M47/O47</f>
        <v>2.2347339822305075E-3</v>
      </c>
      <c r="R47" s="24"/>
    </row>
    <row r="48" spans="1:18" x14ac:dyDescent="0.25">
      <c r="A48" s="25">
        <v>2013</v>
      </c>
      <c r="B48" s="76">
        <v>0.61496828562759098</v>
      </c>
      <c r="C48" s="27">
        <f t="shared" si="7"/>
        <v>19.999999999999996</v>
      </c>
      <c r="D48" s="26">
        <f t="shared" si="12"/>
        <v>0.4919746285020728</v>
      </c>
      <c r="E48" s="27">
        <v>6</v>
      </c>
      <c r="F48" s="27">
        <f t="shared" si="13"/>
        <v>0.46245615079194841</v>
      </c>
      <c r="G48" s="27">
        <v>0</v>
      </c>
      <c r="H48" s="27">
        <f t="shared" si="8"/>
        <v>0.46245615079194841</v>
      </c>
      <c r="I48" s="27">
        <v>35</v>
      </c>
      <c r="J48" s="28">
        <f t="shared" si="14"/>
        <v>51.11999999999999</v>
      </c>
      <c r="K48" s="26">
        <f t="shared" si="9"/>
        <v>0.30059649801476651</v>
      </c>
      <c r="L48" s="26">
        <f t="shared" si="15"/>
        <v>1.3176832789688396E-2</v>
      </c>
      <c r="M48" s="26">
        <f t="shared" si="11"/>
        <v>0.37355662117127114</v>
      </c>
      <c r="N48" s="27">
        <v>83</v>
      </c>
      <c r="O48" s="27">
        <v>173</v>
      </c>
      <c r="P48" s="26">
        <f t="shared" si="16"/>
        <v>0.17922080668910695</v>
      </c>
      <c r="Q48" s="29">
        <f t="shared" si="17"/>
        <v>2.1592868275796019E-3</v>
      </c>
      <c r="R48" s="24"/>
    </row>
    <row r="49" spans="1:18" x14ac:dyDescent="0.25">
      <c r="A49" s="25">
        <v>2014</v>
      </c>
      <c r="B49" s="76">
        <v>0.65169104902769881</v>
      </c>
      <c r="C49" s="27">
        <f t="shared" si="7"/>
        <v>19.999999999999996</v>
      </c>
      <c r="D49" s="26">
        <f t="shared" si="12"/>
        <v>0.52135283922215914</v>
      </c>
      <c r="E49" s="27">
        <v>6</v>
      </c>
      <c r="F49" s="27">
        <f t="shared" si="13"/>
        <v>0.49007166886882958</v>
      </c>
      <c r="G49" s="27">
        <v>0</v>
      </c>
      <c r="H49" s="27">
        <f t="shared" si="8"/>
        <v>0.49007166886882958</v>
      </c>
      <c r="I49" s="27">
        <v>35</v>
      </c>
      <c r="J49" s="28">
        <f t="shared" si="14"/>
        <v>51.11999999999999</v>
      </c>
      <c r="K49" s="26">
        <f t="shared" si="9"/>
        <v>0.31854658476473924</v>
      </c>
      <c r="L49" s="26">
        <f t="shared" si="15"/>
        <v>1.3963685907495419E-2</v>
      </c>
      <c r="M49" s="26">
        <f t="shared" si="11"/>
        <v>0.39586351363454136</v>
      </c>
      <c r="N49" s="27">
        <v>83</v>
      </c>
      <c r="O49" s="27">
        <v>173</v>
      </c>
      <c r="P49" s="26">
        <f t="shared" si="16"/>
        <v>0.18992295740847936</v>
      </c>
      <c r="Q49" s="29">
        <f t="shared" si="17"/>
        <v>2.2882284025117997E-3</v>
      </c>
      <c r="R49" s="24"/>
    </row>
    <row r="50" spans="1:18" x14ac:dyDescent="0.25">
      <c r="A50" s="31">
        <v>2015</v>
      </c>
      <c r="B50" s="80">
        <v>0.57109062400128185</v>
      </c>
      <c r="C50" s="32">
        <f t="shared" si="7"/>
        <v>19.999999999999996</v>
      </c>
      <c r="D50" s="33">
        <f t="shared" si="12"/>
        <v>0.45687249920102552</v>
      </c>
      <c r="E50" s="32">
        <v>6</v>
      </c>
      <c r="F50" s="32">
        <f t="shared" si="13"/>
        <v>0.42946014924896397</v>
      </c>
      <c r="G50" s="32">
        <v>0</v>
      </c>
      <c r="H50" s="32">
        <f t="shared" si="8"/>
        <v>0.42946014924896397</v>
      </c>
      <c r="I50" s="32">
        <v>35</v>
      </c>
      <c r="J50" s="34">
        <f t="shared" si="14"/>
        <v>51.120000000000005</v>
      </c>
      <c r="K50" s="33">
        <f t="shared" si="9"/>
        <v>0.27914909701182655</v>
      </c>
      <c r="L50" s="33">
        <f t="shared" si="15"/>
        <v>1.2236672745723903E-2</v>
      </c>
      <c r="M50" s="33">
        <f>+L50*28.3495</f>
        <v>0.34690355400489981</v>
      </c>
      <c r="N50" s="32">
        <v>83</v>
      </c>
      <c r="O50" s="32">
        <v>173</v>
      </c>
      <c r="P50" s="33">
        <f t="shared" si="16"/>
        <v>0.16643349700813112</v>
      </c>
      <c r="Q50" s="35">
        <f t="shared" si="17"/>
        <v>2.0052228555196522E-3</v>
      </c>
      <c r="R50" s="24"/>
    </row>
    <row r="51" spans="1:18" ht="13.2" customHeight="1" x14ac:dyDescent="0.25">
      <c r="A51" s="36">
        <v>2016</v>
      </c>
      <c r="B51" s="83">
        <v>0.59157430349789319</v>
      </c>
      <c r="C51" s="38">
        <f t="shared" si="7"/>
        <v>19.999999999999996</v>
      </c>
      <c r="D51" s="37">
        <f t="shared" si="12"/>
        <v>0.47325944279831456</v>
      </c>
      <c r="E51" s="38">
        <v>6</v>
      </c>
      <c r="F51" s="38">
        <f t="shared" si="13"/>
        <v>0.44486387623041568</v>
      </c>
      <c r="G51" s="38">
        <v>0</v>
      </c>
      <c r="H51" s="38">
        <f t="shared" si="8"/>
        <v>0.44486387623041568</v>
      </c>
      <c r="I51" s="38">
        <v>35</v>
      </c>
      <c r="J51" s="39">
        <f t="shared" si="14"/>
        <v>51.12</v>
      </c>
      <c r="K51" s="37">
        <f t="shared" si="9"/>
        <v>0.28916151954977021</v>
      </c>
      <c r="L51" s="37">
        <f t="shared" si="15"/>
        <v>1.2675573459715954E-2</v>
      </c>
      <c r="M51" s="37">
        <f>+L51*28.3495</f>
        <v>0.35934616979621742</v>
      </c>
      <c r="N51" s="38">
        <v>83</v>
      </c>
      <c r="O51" s="38">
        <v>173</v>
      </c>
      <c r="P51" s="37">
        <f t="shared" si="16"/>
        <v>0.17240307568257832</v>
      </c>
      <c r="Q51" s="40">
        <f t="shared" si="17"/>
        <v>2.0771454901515459E-3</v>
      </c>
      <c r="R51" s="24"/>
    </row>
    <row r="52" spans="1:18" ht="13.2" customHeight="1" x14ac:dyDescent="0.25">
      <c r="A52" s="41">
        <v>2017</v>
      </c>
      <c r="B52" s="86">
        <v>0.40433982727811041</v>
      </c>
      <c r="C52" s="43">
        <f t="shared" si="7"/>
        <v>19.999999999999996</v>
      </c>
      <c r="D52" s="42">
        <f t="shared" si="12"/>
        <v>0.32347186182248833</v>
      </c>
      <c r="E52" s="43">
        <v>6</v>
      </c>
      <c r="F52" s="43">
        <f t="shared" si="13"/>
        <v>0.30406355011313901</v>
      </c>
      <c r="G52" s="43">
        <v>0</v>
      </c>
      <c r="H52" s="43">
        <f>F52-(F52*G52/100)</f>
        <v>0.30406355011313901</v>
      </c>
      <c r="I52" s="43">
        <v>35</v>
      </c>
      <c r="J52" s="45">
        <f t="shared" si="14"/>
        <v>51.12</v>
      </c>
      <c r="K52" s="42">
        <f>+H52-H52*I52/100</f>
        <v>0.19764130757354037</v>
      </c>
      <c r="L52" s="42">
        <f t="shared" si="15"/>
        <v>8.6637285511688925E-3</v>
      </c>
      <c r="M52" s="42">
        <f>+L52*28.3495</f>
        <v>0.24561237256136251</v>
      </c>
      <c r="N52" s="43">
        <v>83</v>
      </c>
      <c r="O52" s="43">
        <v>173</v>
      </c>
      <c r="P52" s="42">
        <f t="shared" si="16"/>
        <v>0.11783714984157855</v>
      </c>
      <c r="Q52" s="47">
        <f t="shared" si="17"/>
        <v>1.4197246968864884E-3</v>
      </c>
      <c r="R52" s="24"/>
    </row>
    <row r="53" spans="1:18" ht="13.2" customHeight="1" x14ac:dyDescent="0.25">
      <c r="A53" s="41">
        <v>2018</v>
      </c>
      <c r="B53" s="86">
        <v>0.51377122895409388</v>
      </c>
      <c r="C53" s="43">
        <f t="shared" si="7"/>
        <v>19.999999999999996</v>
      </c>
      <c r="D53" s="42">
        <f t="shared" si="12"/>
        <v>0.41101698316327512</v>
      </c>
      <c r="E53" s="43">
        <v>6</v>
      </c>
      <c r="F53" s="43">
        <f t="shared" si="13"/>
        <v>0.38635596417347862</v>
      </c>
      <c r="G53" s="43">
        <v>0</v>
      </c>
      <c r="H53" s="43">
        <f>F53-(F53*G53/100)</f>
        <v>0.38635596417347862</v>
      </c>
      <c r="I53" s="43">
        <v>35</v>
      </c>
      <c r="J53" s="45">
        <f t="shared" si="14"/>
        <v>51.12</v>
      </c>
      <c r="K53" s="42">
        <f>+H53-H53*I53/100</f>
        <v>0.25113137671276109</v>
      </c>
      <c r="L53" s="42">
        <f t="shared" si="15"/>
        <v>1.1008498705216925E-2</v>
      </c>
      <c r="M53" s="42">
        <f>+L53*28.3495</f>
        <v>0.31208543404354722</v>
      </c>
      <c r="N53" s="43">
        <v>83</v>
      </c>
      <c r="O53" s="43">
        <v>173</v>
      </c>
      <c r="P53" s="42">
        <f t="shared" si="16"/>
        <v>0.14972884985904289</v>
      </c>
      <c r="Q53" s="47">
        <f t="shared" si="17"/>
        <v>1.8039620464944926E-3</v>
      </c>
      <c r="R53" s="24"/>
    </row>
    <row r="54" spans="1:18" ht="13.2" customHeight="1" x14ac:dyDescent="0.25">
      <c r="A54" s="41">
        <v>2019</v>
      </c>
      <c r="B54" s="86">
        <v>0.54545674880623329</v>
      </c>
      <c r="C54" s="43">
        <f t="shared" si="7"/>
        <v>19.999999999999996</v>
      </c>
      <c r="D54" s="42">
        <f t="shared" si="12"/>
        <v>0.43636539904498667</v>
      </c>
      <c r="E54" s="43">
        <v>6</v>
      </c>
      <c r="F54" s="43">
        <f t="shared" si="13"/>
        <v>0.41018347510228748</v>
      </c>
      <c r="G54" s="43">
        <v>0</v>
      </c>
      <c r="H54" s="43">
        <f>F54-(F54*G54/100)</f>
        <v>0.41018347510228748</v>
      </c>
      <c r="I54" s="43">
        <v>35</v>
      </c>
      <c r="J54" s="45">
        <f t="shared" si="14"/>
        <v>51.12</v>
      </c>
      <c r="K54" s="42">
        <f>+H54-H54*I54/100</f>
        <v>0.26661925881648685</v>
      </c>
      <c r="L54" s="42">
        <f t="shared" si="15"/>
        <v>1.1687419564558328E-2</v>
      </c>
      <c r="M54" s="42">
        <f>+L54*28.3495</f>
        <v>0.33133250094544631</v>
      </c>
      <c r="N54" s="43">
        <v>83</v>
      </c>
      <c r="O54" s="43">
        <v>173</v>
      </c>
      <c r="P54" s="42">
        <f t="shared" si="16"/>
        <v>0.15896299178307538</v>
      </c>
      <c r="Q54" s="47">
        <f t="shared" si="17"/>
        <v>1.9152167684707878E-3</v>
      </c>
    </row>
    <row r="55" spans="1:18" ht="13.2" customHeight="1" x14ac:dyDescent="0.25">
      <c r="A55" s="41">
        <v>2020</v>
      </c>
      <c r="B55" s="86">
        <v>0.46644091374806523</v>
      </c>
      <c r="C55" s="43">
        <f t="shared" si="7"/>
        <v>19.999999999999996</v>
      </c>
      <c r="D55" s="42">
        <f t="shared" si="12"/>
        <v>0.3731527309984522</v>
      </c>
      <c r="E55" s="43">
        <v>6</v>
      </c>
      <c r="F55" s="43">
        <f t="shared" si="13"/>
        <v>0.35076356713854506</v>
      </c>
      <c r="G55" s="43">
        <v>0</v>
      </c>
      <c r="H55" s="43">
        <f t="shared" ref="H55:H56" si="18">F55-(F55*G55/100)</f>
        <v>0.35076356713854506</v>
      </c>
      <c r="I55" s="43">
        <v>35</v>
      </c>
      <c r="J55" s="45">
        <f t="shared" si="14"/>
        <v>51.120000000000005</v>
      </c>
      <c r="K55" s="42">
        <f t="shared" ref="K55:K56" si="19">+H55-H55*I55/100</f>
        <v>0.22799631864005426</v>
      </c>
      <c r="L55" s="42">
        <f t="shared" si="15"/>
        <v>9.994359173262652E-3</v>
      </c>
      <c r="M55" s="42">
        <f t="shared" ref="M55:M56" si="20">+L55*28.3495</f>
        <v>0.28333508538240954</v>
      </c>
      <c r="N55" s="43">
        <v>83</v>
      </c>
      <c r="O55" s="43">
        <v>173</v>
      </c>
      <c r="P55" s="42">
        <f t="shared" si="16"/>
        <v>0.13593532998115604</v>
      </c>
      <c r="Q55" s="47">
        <f t="shared" si="17"/>
        <v>1.637775060013928E-3</v>
      </c>
    </row>
    <row r="56" spans="1:18" ht="13.8" customHeight="1" thickBot="1" x14ac:dyDescent="0.3">
      <c r="A56" s="132">
        <v>2021</v>
      </c>
      <c r="B56" s="162">
        <v>0.36827860751498265</v>
      </c>
      <c r="C56" s="134">
        <f t="shared" si="7"/>
        <v>19.999999999999996</v>
      </c>
      <c r="D56" s="133">
        <f t="shared" si="12"/>
        <v>0.29462288601198616</v>
      </c>
      <c r="E56" s="134">
        <v>6</v>
      </c>
      <c r="F56" s="134">
        <f t="shared" si="13"/>
        <v>0.27694551285126701</v>
      </c>
      <c r="G56" s="134">
        <v>0</v>
      </c>
      <c r="H56" s="134">
        <f t="shared" si="18"/>
        <v>0.27694551285126701</v>
      </c>
      <c r="I56" s="134">
        <v>35</v>
      </c>
      <c r="J56" s="135">
        <f t="shared" si="14"/>
        <v>51.11999999999999</v>
      </c>
      <c r="K56" s="133">
        <f t="shared" si="19"/>
        <v>0.18001458335332354</v>
      </c>
      <c r="L56" s="133">
        <f t="shared" si="15"/>
        <v>7.891050229186786E-3</v>
      </c>
      <c r="M56" s="133">
        <f t="shared" si="20"/>
        <v>0.22370732847233077</v>
      </c>
      <c r="N56" s="134">
        <v>83</v>
      </c>
      <c r="O56" s="134">
        <v>173</v>
      </c>
      <c r="P56" s="133">
        <f t="shared" si="16"/>
        <v>0.10732779342892169</v>
      </c>
      <c r="Q56" s="136">
        <f t="shared" si="17"/>
        <v>1.2931059449267674E-3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V74"/>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8" t="s">
        <v>204</v>
      </c>
      <c r="B1" s="8"/>
      <c r="C1" s="8"/>
      <c r="D1" s="8"/>
      <c r="E1" s="8"/>
      <c r="F1" s="8"/>
      <c r="G1" s="8"/>
      <c r="H1" s="8"/>
      <c r="I1" s="8"/>
      <c r="J1" s="8"/>
      <c r="K1" s="8"/>
      <c r="L1" s="8"/>
      <c r="M1" s="8"/>
      <c r="N1" s="8"/>
      <c r="O1" s="8"/>
      <c r="P1" s="8"/>
      <c r="Q1" s="8"/>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3">
        <v>4.7763494138072293E-2</v>
      </c>
      <c r="C5" s="21">
        <f>(1-1/1.18)*100</f>
        <v>15.254237288135586</v>
      </c>
      <c r="D5" s="23">
        <f t="shared" ref="D5:D46" si="0">+B5-B5*(C5/100)</f>
        <v>4.0477537405146015E-2</v>
      </c>
      <c r="E5" s="21">
        <v>6</v>
      </c>
      <c r="F5" s="23">
        <f t="shared" ref="F5:F46" si="1">+(D5-D5*(E5)/100)</f>
        <v>3.8048885160837251E-2</v>
      </c>
      <c r="G5" s="21">
        <v>0</v>
      </c>
      <c r="H5" s="23">
        <f>F5-(F5*G5/100)</f>
        <v>3.8048885160837251E-2</v>
      </c>
      <c r="I5" s="21">
        <v>10</v>
      </c>
      <c r="J5" s="22">
        <f t="shared" ref="J5:J46" si="2">100-(K5/B5*100)</f>
        <v>28.305084745762713</v>
      </c>
      <c r="K5" s="23">
        <f>+H5-H5*I5/100</f>
        <v>3.4243996644753527E-2</v>
      </c>
      <c r="L5" s="23">
        <f t="shared" ref="L5:L46" si="3">+(K5/365)*16</f>
        <v>1.5011067022357712E-3</v>
      </c>
      <c r="M5" s="23">
        <f t="shared" ref="M5:M37" si="4">+L5*28.3495</f>
        <v>4.2555624455032991E-2</v>
      </c>
      <c r="N5" s="21">
        <v>83</v>
      </c>
      <c r="O5" s="21">
        <v>173</v>
      </c>
      <c r="P5" s="23">
        <f t="shared" ref="P5:P46" si="5">+Q5*N5</f>
        <v>2.0416860287674789E-2</v>
      </c>
      <c r="Q5" s="23">
        <f t="shared" ref="Q5:Q46" si="6">+M5/O5</f>
        <v>2.4598626852620226E-4</v>
      </c>
      <c r="R5" s="24"/>
    </row>
    <row r="6" spans="1:22" x14ac:dyDescent="0.25">
      <c r="A6" s="25">
        <v>1971</v>
      </c>
      <c r="B6" s="79">
        <v>2.1024650752909789E-2</v>
      </c>
      <c r="C6" s="27">
        <f t="shared" ref="C6:C50" si="7">(1-1/1.18)*100</f>
        <v>15.254237288135586</v>
      </c>
      <c r="D6" s="29">
        <f t="shared" si="0"/>
        <v>1.7817500638059144E-2</v>
      </c>
      <c r="E6" s="27">
        <v>6</v>
      </c>
      <c r="F6" s="29">
        <f t="shared" si="1"/>
        <v>1.6748450599775595E-2</v>
      </c>
      <c r="G6" s="27">
        <v>0</v>
      </c>
      <c r="H6" s="29">
        <f t="shared" ref="H6:H50" si="8">F6-(F6*G6/100)</f>
        <v>1.6748450599775595E-2</v>
      </c>
      <c r="I6" s="27">
        <v>10</v>
      </c>
      <c r="J6" s="28">
        <f t="shared" si="2"/>
        <v>28.305084745762713</v>
      </c>
      <c r="K6" s="29">
        <f t="shared" ref="K6:K50" si="9">+H6-H6*I6/100</f>
        <v>1.5073605539798036E-2</v>
      </c>
      <c r="L6" s="29">
        <f t="shared" si="3"/>
        <v>6.6076079078566735E-4</v>
      </c>
      <c r="M6" s="29">
        <f t="shared" si="4"/>
        <v>1.8732238038378275E-2</v>
      </c>
      <c r="N6" s="27">
        <v>83</v>
      </c>
      <c r="O6" s="27">
        <v>173</v>
      </c>
      <c r="P6" s="29">
        <f t="shared" si="5"/>
        <v>8.9871431051179E-3</v>
      </c>
      <c r="Q6" s="29">
        <f t="shared" si="6"/>
        <v>1.0827883259178193E-4</v>
      </c>
      <c r="R6" s="24"/>
    </row>
    <row r="7" spans="1:22" x14ac:dyDescent="0.25">
      <c r="A7" s="25">
        <v>1972</v>
      </c>
      <c r="B7" s="79">
        <v>2.8671341997941836E-2</v>
      </c>
      <c r="C7" s="27">
        <f t="shared" si="7"/>
        <v>15.254237288135586</v>
      </c>
      <c r="D7" s="29">
        <f t="shared" si="0"/>
        <v>2.4297747455882916E-2</v>
      </c>
      <c r="E7" s="27">
        <v>6</v>
      </c>
      <c r="F7" s="29">
        <f t="shared" si="1"/>
        <v>2.2839882608529941E-2</v>
      </c>
      <c r="G7" s="27">
        <v>0</v>
      </c>
      <c r="H7" s="29">
        <f t="shared" si="8"/>
        <v>2.2839882608529941E-2</v>
      </c>
      <c r="I7" s="27">
        <v>10</v>
      </c>
      <c r="J7" s="28">
        <f t="shared" si="2"/>
        <v>28.305084745762699</v>
      </c>
      <c r="K7" s="29">
        <f t="shared" si="9"/>
        <v>2.0555894347676948E-2</v>
      </c>
      <c r="L7" s="29">
        <f t="shared" si="3"/>
        <v>9.0108030017214014E-4</v>
      </c>
      <c r="M7" s="29">
        <f t="shared" si="4"/>
        <v>2.5545175969730088E-2</v>
      </c>
      <c r="N7" s="27">
        <v>83</v>
      </c>
      <c r="O7" s="27">
        <v>173</v>
      </c>
      <c r="P7" s="29">
        <f t="shared" si="5"/>
        <v>1.2255778066402297E-2</v>
      </c>
      <c r="Q7" s="29">
        <f t="shared" si="6"/>
        <v>1.4765997670364213E-4</v>
      </c>
      <c r="R7" s="24"/>
    </row>
    <row r="8" spans="1:22" x14ac:dyDescent="0.25">
      <c r="A8" s="25">
        <v>1973</v>
      </c>
      <c r="B8" s="79">
        <v>3.3410567743701304E-2</v>
      </c>
      <c r="C8" s="27">
        <f t="shared" si="7"/>
        <v>15.254237288135586</v>
      </c>
      <c r="D8" s="29">
        <f t="shared" si="0"/>
        <v>2.8314040460763822E-2</v>
      </c>
      <c r="E8" s="27">
        <v>6</v>
      </c>
      <c r="F8" s="29">
        <f t="shared" si="1"/>
        <v>2.6615198033117994E-2</v>
      </c>
      <c r="G8" s="27">
        <v>0</v>
      </c>
      <c r="H8" s="29">
        <f t="shared" si="8"/>
        <v>2.6615198033117994E-2</v>
      </c>
      <c r="I8" s="27">
        <v>10</v>
      </c>
      <c r="J8" s="28">
        <f t="shared" si="2"/>
        <v>28.305084745762699</v>
      </c>
      <c r="K8" s="29">
        <f t="shared" si="9"/>
        <v>2.3953678229806194E-2</v>
      </c>
      <c r="L8" s="29">
        <f t="shared" si="3"/>
        <v>1.0500242511695865E-3</v>
      </c>
      <c r="M8" s="29">
        <f t="shared" si="4"/>
        <v>2.9767662508532192E-2</v>
      </c>
      <c r="N8" s="27">
        <v>83</v>
      </c>
      <c r="O8" s="27">
        <v>173</v>
      </c>
      <c r="P8" s="29">
        <f t="shared" si="5"/>
        <v>1.4281595307561687E-2</v>
      </c>
      <c r="Q8" s="29">
        <f t="shared" si="6"/>
        <v>1.7206741334411672E-4</v>
      </c>
      <c r="R8" s="24"/>
    </row>
    <row r="9" spans="1:22" x14ac:dyDescent="0.25">
      <c r="A9" s="25">
        <v>1974</v>
      </c>
      <c r="B9" s="79">
        <v>3.42102555949386E-2</v>
      </c>
      <c r="C9" s="27">
        <f t="shared" si="7"/>
        <v>15.254237288135586</v>
      </c>
      <c r="D9" s="29">
        <f t="shared" si="0"/>
        <v>2.8991742029608986E-2</v>
      </c>
      <c r="E9" s="27">
        <v>6</v>
      </c>
      <c r="F9" s="29">
        <f t="shared" si="1"/>
        <v>2.7252237507832448E-2</v>
      </c>
      <c r="G9" s="27">
        <v>0</v>
      </c>
      <c r="H9" s="29">
        <f t="shared" si="8"/>
        <v>2.7252237507832448E-2</v>
      </c>
      <c r="I9" s="27">
        <v>10</v>
      </c>
      <c r="J9" s="28">
        <f t="shared" si="2"/>
        <v>28.305084745762713</v>
      </c>
      <c r="K9" s="29">
        <f t="shared" si="9"/>
        <v>2.4527013757049201E-2</v>
      </c>
      <c r="L9" s="29">
        <f t="shared" si="3"/>
        <v>1.0751567674322938E-3</v>
      </c>
      <c r="M9" s="29">
        <f t="shared" si="4"/>
        <v>3.0480156778321811E-2</v>
      </c>
      <c r="N9" s="27">
        <v>83</v>
      </c>
      <c r="O9" s="27">
        <v>173</v>
      </c>
      <c r="P9" s="29">
        <f t="shared" si="5"/>
        <v>1.4623427818501214E-2</v>
      </c>
      <c r="Q9" s="29">
        <f t="shared" si="6"/>
        <v>1.7618587733133994E-4</v>
      </c>
      <c r="R9" s="24"/>
    </row>
    <row r="10" spans="1:22" x14ac:dyDescent="0.25">
      <c r="A10" s="25">
        <v>1975</v>
      </c>
      <c r="B10" s="79">
        <v>2.8410958777254559E-2</v>
      </c>
      <c r="C10" s="27">
        <f t="shared" si="7"/>
        <v>15.254237288135586</v>
      </c>
      <c r="D10" s="29">
        <f t="shared" si="0"/>
        <v>2.4077083709537764E-2</v>
      </c>
      <c r="E10" s="27">
        <v>6</v>
      </c>
      <c r="F10" s="29">
        <f t="shared" si="1"/>
        <v>2.26324586869655E-2</v>
      </c>
      <c r="G10" s="27">
        <v>0</v>
      </c>
      <c r="H10" s="29">
        <f t="shared" si="8"/>
        <v>2.26324586869655E-2</v>
      </c>
      <c r="I10" s="27">
        <v>10</v>
      </c>
      <c r="J10" s="28">
        <f t="shared" si="2"/>
        <v>28.305084745762699</v>
      </c>
      <c r="K10" s="29">
        <f t="shared" si="9"/>
        <v>2.036921281826895E-2</v>
      </c>
      <c r="L10" s="29">
        <f t="shared" si="3"/>
        <v>8.9289700025288552E-4</v>
      </c>
      <c r="M10" s="29">
        <f t="shared" si="4"/>
        <v>2.5313183508669176E-2</v>
      </c>
      <c r="N10" s="27">
        <v>83</v>
      </c>
      <c r="O10" s="27">
        <v>173</v>
      </c>
      <c r="P10" s="29">
        <f t="shared" si="5"/>
        <v>1.2144475324968448E-2</v>
      </c>
      <c r="Q10" s="29">
        <f t="shared" si="6"/>
        <v>1.4631897981889696E-4</v>
      </c>
      <c r="R10" s="24"/>
    </row>
    <row r="11" spans="1:22" x14ac:dyDescent="0.25">
      <c r="A11" s="19">
        <v>1976</v>
      </c>
      <c r="B11" s="73">
        <v>2.7059875708028525E-2</v>
      </c>
      <c r="C11" s="21">
        <f t="shared" si="7"/>
        <v>15.254237288135586</v>
      </c>
      <c r="D11" s="23">
        <f t="shared" si="0"/>
        <v>2.2932098057651295E-2</v>
      </c>
      <c r="E11" s="21">
        <v>6</v>
      </c>
      <c r="F11" s="23">
        <f t="shared" si="1"/>
        <v>2.1556172174192218E-2</v>
      </c>
      <c r="G11" s="21">
        <v>0</v>
      </c>
      <c r="H11" s="23">
        <f t="shared" si="8"/>
        <v>2.1556172174192218E-2</v>
      </c>
      <c r="I11" s="21">
        <v>10</v>
      </c>
      <c r="J11" s="22">
        <f t="shared" si="2"/>
        <v>28.305084745762713</v>
      </c>
      <c r="K11" s="23">
        <f t="shared" si="9"/>
        <v>1.9400554956772995E-2</v>
      </c>
      <c r="L11" s="23">
        <f t="shared" si="3"/>
        <v>8.5043528577635047E-4</v>
      </c>
      <c r="M11" s="23">
        <f t="shared" si="4"/>
        <v>2.4109415134116647E-2</v>
      </c>
      <c r="N11" s="21">
        <v>83</v>
      </c>
      <c r="O11" s="21">
        <v>173</v>
      </c>
      <c r="P11" s="23">
        <f t="shared" si="5"/>
        <v>1.1566944833131107E-2</v>
      </c>
      <c r="Q11" s="23">
        <f t="shared" si="6"/>
        <v>1.3936078112206153E-4</v>
      </c>
      <c r="R11" s="24"/>
    </row>
    <row r="12" spans="1:22" x14ac:dyDescent="0.25">
      <c r="A12" s="19">
        <v>1977</v>
      </c>
      <c r="B12" s="73">
        <v>1.9288136978464304E-2</v>
      </c>
      <c r="C12" s="21">
        <f t="shared" si="7"/>
        <v>15.254237288135586</v>
      </c>
      <c r="D12" s="23">
        <f t="shared" si="0"/>
        <v>1.6345878795308733E-2</v>
      </c>
      <c r="E12" s="21">
        <v>6</v>
      </c>
      <c r="F12" s="23">
        <f t="shared" si="1"/>
        <v>1.5365126067590209E-2</v>
      </c>
      <c r="G12" s="21">
        <v>0</v>
      </c>
      <c r="H12" s="23">
        <f t="shared" si="8"/>
        <v>1.5365126067590209E-2</v>
      </c>
      <c r="I12" s="21">
        <v>10</v>
      </c>
      <c r="J12" s="22">
        <f t="shared" si="2"/>
        <v>28.305084745762699</v>
      </c>
      <c r="K12" s="23">
        <f t="shared" si="9"/>
        <v>1.3828613460831189E-2</v>
      </c>
      <c r="L12" s="23">
        <f t="shared" si="3"/>
        <v>6.0618579554328497E-4</v>
      </c>
      <c r="M12" s="23">
        <f t="shared" si="4"/>
        <v>1.7185064210754358E-2</v>
      </c>
      <c r="N12" s="21">
        <v>83</v>
      </c>
      <c r="O12" s="21">
        <v>173</v>
      </c>
      <c r="P12" s="23">
        <f t="shared" si="5"/>
        <v>8.2448573959110517E-3</v>
      </c>
      <c r="Q12" s="23">
        <f t="shared" si="6"/>
        <v>9.9335631276036758E-5</v>
      </c>
      <c r="R12" s="24"/>
    </row>
    <row r="13" spans="1:22" x14ac:dyDescent="0.25">
      <c r="A13" s="19">
        <v>1978</v>
      </c>
      <c r="B13" s="73">
        <v>1.484376754947548E-2</v>
      </c>
      <c r="C13" s="21">
        <f t="shared" si="7"/>
        <v>15.254237288135586</v>
      </c>
      <c r="D13" s="23">
        <f t="shared" si="0"/>
        <v>1.2579464024979222E-2</v>
      </c>
      <c r="E13" s="21">
        <v>6</v>
      </c>
      <c r="F13" s="23">
        <f t="shared" si="1"/>
        <v>1.182469618348047E-2</v>
      </c>
      <c r="G13" s="21">
        <v>0</v>
      </c>
      <c r="H13" s="23">
        <f t="shared" si="8"/>
        <v>1.182469618348047E-2</v>
      </c>
      <c r="I13" s="21">
        <v>10</v>
      </c>
      <c r="J13" s="22">
        <f t="shared" si="2"/>
        <v>28.305084745762699</v>
      </c>
      <c r="K13" s="23">
        <f t="shared" si="9"/>
        <v>1.0642226565132423E-2</v>
      </c>
      <c r="L13" s="23">
        <f t="shared" si="3"/>
        <v>4.6650856175922949E-4</v>
      </c>
      <c r="M13" s="23">
        <f t="shared" si="4"/>
        <v>1.3225284471593275E-2</v>
      </c>
      <c r="N13" s="21">
        <v>83</v>
      </c>
      <c r="O13" s="21">
        <v>173</v>
      </c>
      <c r="P13" s="23">
        <f t="shared" si="5"/>
        <v>6.3450786771227854E-3</v>
      </c>
      <c r="Q13" s="23">
        <f t="shared" si="6"/>
        <v>7.6446731049672112E-5</v>
      </c>
      <c r="R13" s="24"/>
    </row>
    <row r="14" spans="1:22" x14ac:dyDescent="0.25">
      <c r="A14" s="19">
        <v>1979</v>
      </c>
      <c r="B14" s="73">
        <v>2.7264446468640992E-2</v>
      </c>
      <c r="C14" s="21">
        <f t="shared" si="7"/>
        <v>15.254237288135586</v>
      </c>
      <c r="D14" s="23">
        <f t="shared" si="0"/>
        <v>2.3105463109017791E-2</v>
      </c>
      <c r="E14" s="21">
        <v>6</v>
      </c>
      <c r="F14" s="23">
        <f t="shared" si="1"/>
        <v>2.1719135322476723E-2</v>
      </c>
      <c r="G14" s="21">
        <v>0</v>
      </c>
      <c r="H14" s="23">
        <f t="shared" si="8"/>
        <v>2.1719135322476723E-2</v>
      </c>
      <c r="I14" s="21">
        <v>10</v>
      </c>
      <c r="J14" s="22">
        <f t="shared" si="2"/>
        <v>28.305084745762699</v>
      </c>
      <c r="K14" s="23">
        <f t="shared" si="9"/>
        <v>1.9547221790229052E-2</v>
      </c>
      <c r="L14" s="23">
        <f t="shared" si="3"/>
        <v>8.5686451683195846E-4</v>
      </c>
      <c r="M14" s="23">
        <f t="shared" si="4"/>
        <v>2.4291680619927605E-2</v>
      </c>
      <c r="N14" s="21">
        <v>83</v>
      </c>
      <c r="O14" s="21">
        <v>173</v>
      </c>
      <c r="P14" s="23">
        <f t="shared" si="5"/>
        <v>1.165439012401151E-2</v>
      </c>
      <c r="Q14" s="23">
        <f t="shared" si="6"/>
        <v>1.4041433884351217E-4</v>
      </c>
      <c r="R14" s="24"/>
    </row>
    <row r="15" spans="1:22" x14ac:dyDescent="0.25">
      <c r="A15" s="19">
        <v>1980</v>
      </c>
      <c r="B15" s="73">
        <v>3.1608160684331171E-2</v>
      </c>
      <c r="C15" s="21">
        <f t="shared" si="7"/>
        <v>15.254237288135586</v>
      </c>
      <c r="D15" s="23">
        <f t="shared" si="0"/>
        <v>2.6786576851128112E-2</v>
      </c>
      <c r="E15" s="21">
        <v>6</v>
      </c>
      <c r="F15" s="23">
        <f t="shared" si="1"/>
        <v>2.5179382240060427E-2</v>
      </c>
      <c r="G15" s="21">
        <v>0</v>
      </c>
      <c r="H15" s="23">
        <f t="shared" si="8"/>
        <v>2.5179382240060427E-2</v>
      </c>
      <c r="I15" s="21">
        <v>10</v>
      </c>
      <c r="J15" s="22">
        <f t="shared" si="2"/>
        <v>28.305084745762713</v>
      </c>
      <c r="K15" s="23">
        <f t="shared" si="9"/>
        <v>2.2661444016054383E-2</v>
      </c>
      <c r="L15" s="23">
        <f t="shared" si="3"/>
        <v>9.9337836782704145E-4</v>
      </c>
      <c r="M15" s="23">
        <f t="shared" si="4"/>
        <v>2.8161780038712711E-2</v>
      </c>
      <c r="N15" s="21">
        <v>83</v>
      </c>
      <c r="O15" s="21">
        <v>173</v>
      </c>
      <c r="P15" s="23">
        <f t="shared" si="5"/>
        <v>1.3511143024353496E-2</v>
      </c>
      <c r="Q15" s="23">
        <f t="shared" si="6"/>
        <v>1.6278485571510237E-4</v>
      </c>
      <c r="R15" s="24"/>
    </row>
    <row r="16" spans="1:22" x14ac:dyDescent="0.25">
      <c r="A16" s="25">
        <v>1981</v>
      </c>
      <c r="B16" s="79">
        <v>2.1551011888713983E-2</v>
      </c>
      <c r="C16" s="27">
        <f t="shared" si="7"/>
        <v>15.254237288135586</v>
      </c>
      <c r="D16" s="29">
        <f t="shared" si="0"/>
        <v>1.826356939721524E-2</v>
      </c>
      <c r="E16" s="27">
        <v>6</v>
      </c>
      <c r="F16" s="29">
        <f t="shared" si="1"/>
        <v>1.7167755233382327E-2</v>
      </c>
      <c r="G16" s="27">
        <v>0</v>
      </c>
      <c r="H16" s="29">
        <f t="shared" si="8"/>
        <v>1.7167755233382327E-2</v>
      </c>
      <c r="I16" s="27">
        <v>10</v>
      </c>
      <c r="J16" s="28">
        <f t="shared" si="2"/>
        <v>28.305084745762699</v>
      </c>
      <c r="K16" s="29">
        <f t="shared" si="9"/>
        <v>1.5450979710044095E-2</v>
      </c>
      <c r="L16" s="29">
        <f t="shared" si="3"/>
        <v>6.7730322016631647E-4</v>
      </c>
      <c r="M16" s="29">
        <f t="shared" si="4"/>
        <v>1.9201207640104988E-2</v>
      </c>
      <c r="N16" s="27">
        <v>83</v>
      </c>
      <c r="O16" s="27">
        <v>173</v>
      </c>
      <c r="P16" s="29">
        <f t="shared" si="5"/>
        <v>9.2121400816688667E-3</v>
      </c>
      <c r="Q16" s="29">
        <f t="shared" si="6"/>
        <v>1.1098963953817912E-4</v>
      </c>
      <c r="R16" s="24"/>
    </row>
    <row r="17" spans="1:18" x14ac:dyDescent="0.25">
      <c r="A17" s="25">
        <v>1982</v>
      </c>
      <c r="B17" s="79">
        <v>2.7951487587644496E-2</v>
      </c>
      <c r="C17" s="27">
        <f t="shared" si="7"/>
        <v>15.254237288135586</v>
      </c>
      <c r="D17" s="29">
        <f t="shared" si="0"/>
        <v>2.3687701345461439E-2</v>
      </c>
      <c r="E17" s="27">
        <v>6</v>
      </c>
      <c r="F17" s="29">
        <f t="shared" si="1"/>
        <v>2.2266439264733755E-2</v>
      </c>
      <c r="G17" s="27">
        <v>0</v>
      </c>
      <c r="H17" s="29">
        <f t="shared" si="8"/>
        <v>2.2266439264733755E-2</v>
      </c>
      <c r="I17" s="27">
        <v>10</v>
      </c>
      <c r="J17" s="28">
        <f t="shared" si="2"/>
        <v>28.305084745762713</v>
      </c>
      <c r="K17" s="29">
        <f t="shared" si="9"/>
        <v>2.0039795338260377E-2</v>
      </c>
      <c r="L17" s="29">
        <f t="shared" si="3"/>
        <v>8.784567819511398E-4</v>
      </c>
      <c r="M17" s="29">
        <f t="shared" si="4"/>
        <v>2.4903810539923837E-2</v>
      </c>
      <c r="N17" s="27">
        <v>83</v>
      </c>
      <c r="O17" s="27">
        <v>173</v>
      </c>
      <c r="P17" s="29">
        <f t="shared" si="5"/>
        <v>1.1948070952680221E-2</v>
      </c>
      <c r="Q17" s="29">
        <f t="shared" si="6"/>
        <v>1.439526620804846E-4</v>
      </c>
      <c r="R17" s="24"/>
    </row>
    <row r="18" spans="1:18" x14ac:dyDescent="0.25">
      <c r="A18" s="25">
        <v>1983</v>
      </c>
      <c r="B18" s="79">
        <v>1.2590319538041971E-2</v>
      </c>
      <c r="C18" s="27">
        <f t="shared" si="7"/>
        <v>15.254237288135586</v>
      </c>
      <c r="D18" s="29">
        <f t="shared" si="0"/>
        <v>1.0669762320374553E-2</v>
      </c>
      <c r="E18" s="27">
        <v>6</v>
      </c>
      <c r="F18" s="29">
        <f t="shared" si="1"/>
        <v>1.002957658115208E-2</v>
      </c>
      <c r="G18" s="27">
        <v>0</v>
      </c>
      <c r="H18" s="29">
        <f t="shared" si="8"/>
        <v>1.002957658115208E-2</v>
      </c>
      <c r="I18" s="27">
        <v>10</v>
      </c>
      <c r="J18" s="28">
        <f t="shared" si="2"/>
        <v>28.305084745762713</v>
      </c>
      <c r="K18" s="29">
        <f t="shared" si="9"/>
        <v>9.026618923036871E-3</v>
      </c>
      <c r="L18" s="29">
        <f t="shared" si="3"/>
        <v>3.956874048454519E-4</v>
      </c>
      <c r="M18" s="29">
        <f t="shared" si="4"/>
        <v>1.1217540083666138E-2</v>
      </c>
      <c r="N18" s="27">
        <v>83</v>
      </c>
      <c r="O18" s="27">
        <v>173</v>
      </c>
      <c r="P18" s="29">
        <f t="shared" si="5"/>
        <v>5.3818255892733495E-3</v>
      </c>
      <c r="Q18" s="29">
        <f t="shared" si="6"/>
        <v>6.484127215991987E-5</v>
      </c>
      <c r="R18" s="24"/>
    </row>
    <row r="19" spans="1:18" x14ac:dyDescent="0.25">
      <c r="A19" s="25">
        <v>1984</v>
      </c>
      <c r="B19" s="79">
        <v>1.6974969113341343E-2</v>
      </c>
      <c r="C19" s="27">
        <f t="shared" si="7"/>
        <v>15.254237288135586</v>
      </c>
      <c r="D19" s="29">
        <f t="shared" si="0"/>
        <v>1.438556704520453E-2</v>
      </c>
      <c r="E19" s="27">
        <v>6</v>
      </c>
      <c r="F19" s="29">
        <f t="shared" si="1"/>
        <v>1.3522433022492258E-2</v>
      </c>
      <c r="G19" s="27">
        <v>0</v>
      </c>
      <c r="H19" s="29">
        <f t="shared" si="8"/>
        <v>1.3522433022492258E-2</v>
      </c>
      <c r="I19" s="27">
        <v>10</v>
      </c>
      <c r="J19" s="28">
        <f t="shared" si="2"/>
        <v>28.305084745762699</v>
      </c>
      <c r="K19" s="29">
        <f t="shared" si="9"/>
        <v>1.2170189720243033E-2</v>
      </c>
      <c r="L19" s="29">
        <f t="shared" si="3"/>
        <v>5.3348776855859873E-4</v>
      </c>
      <c r="M19" s="29">
        <f t="shared" si="4"/>
        <v>1.5124111494751994E-2</v>
      </c>
      <c r="N19" s="27">
        <v>83</v>
      </c>
      <c r="O19" s="27">
        <v>173</v>
      </c>
      <c r="P19" s="29">
        <f t="shared" si="5"/>
        <v>7.2560766130891066E-3</v>
      </c>
      <c r="Q19" s="29">
        <f t="shared" si="6"/>
        <v>8.7422609796254295E-5</v>
      </c>
      <c r="R19" s="24"/>
    </row>
    <row r="20" spans="1:18" x14ac:dyDescent="0.25">
      <c r="A20" s="25">
        <v>1985</v>
      </c>
      <c r="B20" s="79">
        <v>2.127766641785412E-2</v>
      </c>
      <c r="C20" s="27">
        <f t="shared" si="7"/>
        <v>15.254237288135586</v>
      </c>
      <c r="D20" s="29">
        <f t="shared" si="0"/>
        <v>1.8031920693096712E-2</v>
      </c>
      <c r="E20" s="27">
        <v>6</v>
      </c>
      <c r="F20" s="29">
        <f t="shared" si="1"/>
        <v>1.6950005451510909E-2</v>
      </c>
      <c r="G20" s="27">
        <v>0</v>
      </c>
      <c r="H20" s="29">
        <f t="shared" si="8"/>
        <v>1.6950005451510909E-2</v>
      </c>
      <c r="I20" s="27">
        <v>10</v>
      </c>
      <c r="J20" s="28">
        <f t="shared" si="2"/>
        <v>28.305084745762713</v>
      </c>
      <c r="K20" s="29">
        <f t="shared" si="9"/>
        <v>1.5255004906359818E-2</v>
      </c>
      <c r="L20" s="29">
        <f t="shared" si="3"/>
        <v>6.6871254384043039E-4</v>
      </c>
      <c r="M20" s="29">
        <f t="shared" si="4"/>
        <v>1.8957666261604281E-2</v>
      </c>
      <c r="N20" s="27">
        <v>83</v>
      </c>
      <c r="O20" s="27">
        <v>173</v>
      </c>
      <c r="P20" s="29">
        <f t="shared" si="5"/>
        <v>9.0952965301338458E-3</v>
      </c>
      <c r="Q20" s="29">
        <f t="shared" si="6"/>
        <v>1.0958188590522706E-4</v>
      </c>
      <c r="R20" s="24"/>
    </row>
    <row r="21" spans="1:18" x14ac:dyDescent="0.25">
      <c r="A21" s="19">
        <v>1986</v>
      </c>
      <c r="B21" s="73">
        <v>1.8632791885344335E-2</v>
      </c>
      <c r="C21" s="21">
        <f t="shared" si="7"/>
        <v>15.254237288135586</v>
      </c>
      <c r="D21" s="23">
        <f t="shared" si="0"/>
        <v>1.5790501597749439E-2</v>
      </c>
      <c r="E21" s="21">
        <v>6</v>
      </c>
      <c r="F21" s="23">
        <f t="shared" si="1"/>
        <v>1.4843071501884473E-2</v>
      </c>
      <c r="G21" s="21">
        <v>0</v>
      </c>
      <c r="H21" s="23">
        <f t="shared" si="8"/>
        <v>1.4843071501884473E-2</v>
      </c>
      <c r="I21" s="21">
        <v>10</v>
      </c>
      <c r="J21" s="22">
        <f t="shared" si="2"/>
        <v>28.305084745762699</v>
      </c>
      <c r="K21" s="23">
        <f t="shared" si="9"/>
        <v>1.3358764351696025E-2</v>
      </c>
      <c r="L21" s="23">
        <f t="shared" si="3"/>
        <v>5.8558967021133258E-4</v>
      </c>
      <c r="M21" s="23">
        <f t="shared" si="4"/>
        <v>1.6601174355656171E-2</v>
      </c>
      <c r="N21" s="21">
        <v>83</v>
      </c>
      <c r="O21" s="21">
        <v>173</v>
      </c>
      <c r="P21" s="23">
        <f t="shared" si="5"/>
        <v>7.9647252688986245E-3</v>
      </c>
      <c r="Q21" s="23">
        <f t="shared" si="6"/>
        <v>9.596054540841717E-5</v>
      </c>
      <c r="R21" s="24"/>
    </row>
    <row r="22" spans="1:18" x14ac:dyDescent="0.25">
      <c r="A22" s="19">
        <v>1987</v>
      </c>
      <c r="B22" s="73">
        <v>2.9159321922208855E-3</v>
      </c>
      <c r="C22" s="21">
        <f t="shared" si="7"/>
        <v>15.254237288135586</v>
      </c>
      <c r="D22" s="23">
        <f t="shared" si="0"/>
        <v>2.4711289764583776E-3</v>
      </c>
      <c r="E22" s="21">
        <v>6</v>
      </c>
      <c r="F22" s="23">
        <f t="shared" si="1"/>
        <v>2.3228612378708748E-3</v>
      </c>
      <c r="G22" s="21">
        <v>0</v>
      </c>
      <c r="H22" s="23">
        <f t="shared" si="8"/>
        <v>2.3228612378708748E-3</v>
      </c>
      <c r="I22" s="21">
        <v>10</v>
      </c>
      <c r="J22" s="22">
        <f t="shared" si="2"/>
        <v>28.305084745762713</v>
      </c>
      <c r="K22" s="23">
        <f t="shared" si="9"/>
        <v>2.0905751140837875E-3</v>
      </c>
      <c r="L22" s="23">
        <f t="shared" si="3"/>
        <v>9.1641648836549591E-5</v>
      </c>
      <c r="M22" s="23">
        <f t="shared" si="4"/>
        <v>2.5979949236917626E-3</v>
      </c>
      <c r="N22" s="21">
        <v>83</v>
      </c>
      <c r="O22" s="21">
        <v>173</v>
      </c>
      <c r="P22" s="23">
        <f t="shared" si="5"/>
        <v>1.2464368709041405E-3</v>
      </c>
      <c r="Q22" s="23">
        <f t="shared" si="6"/>
        <v>1.5017311697640247E-5</v>
      </c>
      <c r="R22" s="24"/>
    </row>
    <row r="23" spans="1:18" x14ac:dyDescent="0.25">
      <c r="A23" s="19">
        <v>1988</v>
      </c>
      <c r="B23" s="73">
        <v>8.668644728411036E-3</v>
      </c>
      <c r="C23" s="21">
        <f t="shared" si="7"/>
        <v>15.254237288135586</v>
      </c>
      <c r="D23" s="23">
        <f t="shared" si="0"/>
        <v>7.34630909187376E-3</v>
      </c>
      <c r="E23" s="21">
        <v>6</v>
      </c>
      <c r="F23" s="23">
        <f t="shared" si="1"/>
        <v>6.9055305463613346E-3</v>
      </c>
      <c r="G23" s="21">
        <v>0</v>
      </c>
      <c r="H23" s="23">
        <f t="shared" si="8"/>
        <v>6.9055305463613346E-3</v>
      </c>
      <c r="I23" s="21">
        <v>10</v>
      </c>
      <c r="J23" s="22">
        <f t="shared" si="2"/>
        <v>28.305084745762699</v>
      </c>
      <c r="K23" s="23">
        <f t="shared" si="9"/>
        <v>6.2149774917252014E-3</v>
      </c>
      <c r="L23" s="23">
        <f t="shared" si="3"/>
        <v>2.724373695002828E-4</v>
      </c>
      <c r="M23" s="23">
        <f t="shared" si="4"/>
        <v>7.7234632066482669E-3</v>
      </c>
      <c r="N23" s="21">
        <v>83</v>
      </c>
      <c r="O23" s="21">
        <v>173</v>
      </c>
      <c r="P23" s="23">
        <f t="shared" si="5"/>
        <v>3.7054765673514805E-3</v>
      </c>
      <c r="Q23" s="23">
        <f t="shared" si="6"/>
        <v>4.4644295992186512E-5</v>
      </c>
      <c r="R23" s="24"/>
    </row>
    <row r="24" spans="1:18" x14ac:dyDescent="0.25">
      <c r="A24" s="19">
        <v>1989</v>
      </c>
      <c r="B24" s="73">
        <v>3.3395056237921585E-3</v>
      </c>
      <c r="C24" s="21">
        <f t="shared" si="7"/>
        <v>15.254237288135586</v>
      </c>
      <c r="D24" s="23">
        <f t="shared" si="0"/>
        <v>2.8300895116882704E-3</v>
      </c>
      <c r="E24" s="21">
        <v>6</v>
      </c>
      <c r="F24" s="23">
        <f t="shared" si="1"/>
        <v>2.660284140986974E-3</v>
      </c>
      <c r="G24" s="21">
        <v>0</v>
      </c>
      <c r="H24" s="23">
        <f t="shared" si="8"/>
        <v>2.660284140986974E-3</v>
      </c>
      <c r="I24" s="21">
        <v>10</v>
      </c>
      <c r="J24" s="22">
        <f t="shared" si="2"/>
        <v>28.305084745762699</v>
      </c>
      <c r="K24" s="23">
        <f t="shared" si="9"/>
        <v>2.3942557268882766E-3</v>
      </c>
      <c r="L24" s="23">
        <f t="shared" si="3"/>
        <v>1.0495367569921213E-4</v>
      </c>
      <c r="M24" s="23">
        <f t="shared" si="4"/>
        <v>2.975384229234814E-3</v>
      </c>
      <c r="N24" s="21">
        <v>83</v>
      </c>
      <c r="O24" s="21">
        <v>173</v>
      </c>
      <c r="P24" s="23">
        <f t="shared" si="5"/>
        <v>1.4274964799219051E-3</v>
      </c>
      <c r="Q24" s="23">
        <f t="shared" si="6"/>
        <v>1.7198752770143434E-5</v>
      </c>
      <c r="R24" s="24"/>
    </row>
    <row r="25" spans="1:18" x14ac:dyDescent="0.25">
      <c r="A25" s="19">
        <v>1990</v>
      </c>
      <c r="B25" s="73">
        <v>4.7175091551660726E-3</v>
      </c>
      <c r="C25" s="21">
        <f t="shared" si="7"/>
        <v>15.254237288135586</v>
      </c>
      <c r="D25" s="23">
        <f t="shared" si="0"/>
        <v>3.9978891145475192E-3</v>
      </c>
      <c r="E25" s="21">
        <v>6</v>
      </c>
      <c r="F25" s="23">
        <f t="shared" si="1"/>
        <v>3.7580157676746682E-3</v>
      </c>
      <c r="G25" s="21">
        <v>0</v>
      </c>
      <c r="H25" s="23">
        <f t="shared" si="8"/>
        <v>3.7580157676746682E-3</v>
      </c>
      <c r="I25" s="21">
        <v>10</v>
      </c>
      <c r="J25" s="22">
        <f t="shared" si="2"/>
        <v>28.305084745762713</v>
      </c>
      <c r="K25" s="23">
        <f t="shared" si="9"/>
        <v>3.3822141909072012E-3</v>
      </c>
      <c r="L25" s="23">
        <f t="shared" si="3"/>
        <v>1.482614439849732E-4</v>
      </c>
      <c r="M25" s="23">
        <f t="shared" si="4"/>
        <v>4.2031378062519975E-3</v>
      </c>
      <c r="N25" s="21">
        <v>83</v>
      </c>
      <c r="O25" s="21">
        <v>173</v>
      </c>
      <c r="P25" s="23">
        <f t="shared" si="5"/>
        <v>2.0165343232307273E-3</v>
      </c>
      <c r="Q25" s="23">
        <f t="shared" si="6"/>
        <v>2.4295594255791894E-5</v>
      </c>
      <c r="R25" s="24"/>
    </row>
    <row r="26" spans="1:18" x14ac:dyDescent="0.25">
      <c r="A26" s="25">
        <v>1991</v>
      </c>
      <c r="B26" s="79">
        <v>4.1894647978445165E-3</v>
      </c>
      <c r="C26" s="27">
        <f t="shared" si="7"/>
        <v>15.254237288135586</v>
      </c>
      <c r="D26" s="29">
        <f t="shared" si="0"/>
        <v>3.5503938964784043E-3</v>
      </c>
      <c r="E26" s="27">
        <v>6</v>
      </c>
      <c r="F26" s="29">
        <f t="shared" si="1"/>
        <v>3.3373702626896999E-3</v>
      </c>
      <c r="G26" s="27">
        <v>0</v>
      </c>
      <c r="H26" s="29">
        <f t="shared" si="8"/>
        <v>3.3373702626896999E-3</v>
      </c>
      <c r="I26" s="27">
        <v>10</v>
      </c>
      <c r="J26" s="28">
        <f t="shared" si="2"/>
        <v>28.305084745762699</v>
      </c>
      <c r="K26" s="29">
        <f t="shared" si="9"/>
        <v>3.0036332364207301E-3</v>
      </c>
      <c r="L26" s="29">
        <f t="shared" si="3"/>
        <v>1.3166611447323749E-4</v>
      </c>
      <c r="M26" s="29">
        <f t="shared" si="4"/>
        <v>3.7326685122590461E-3</v>
      </c>
      <c r="N26" s="27">
        <v>83</v>
      </c>
      <c r="O26" s="27">
        <v>173</v>
      </c>
      <c r="P26" s="29">
        <f t="shared" si="5"/>
        <v>1.7908178411416233E-3</v>
      </c>
      <c r="Q26" s="29">
        <f t="shared" si="6"/>
        <v>2.1576118567971364E-5</v>
      </c>
      <c r="R26" s="24"/>
    </row>
    <row r="27" spans="1:18" x14ac:dyDescent="0.25">
      <c r="A27" s="25">
        <v>1992</v>
      </c>
      <c r="B27" s="79">
        <v>5.6452077510568558E-3</v>
      </c>
      <c r="C27" s="27">
        <f t="shared" si="7"/>
        <v>15.254237288135586</v>
      </c>
      <c r="D27" s="29">
        <f t="shared" si="0"/>
        <v>4.7840743653024204E-3</v>
      </c>
      <c r="E27" s="27">
        <v>6</v>
      </c>
      <c r="F27" s="29">
        <f t="shared" si="1"/>
        <v>4.497029903384275E-3</v>
      </c>
      <c r="G27" s="27">
        <v>0</v>
      </c>
      <c r="H27" s="29">
        <f t="shared" si="8"/>
        <v>4.497029903384275E-3</v>
      </c>
      <c r="I27" s="27">
        <v>10</v>
      </c>
      <c r="J27" s="28">
        <f t="shared" si="2"/>
        <v>28.305084745762713</v>
      </c>
      <c r="K27" s="29">
        <f t="shared" si="9"/>
        <v>4.0473269130458477E-3</v>
      </c>
      <c r="L27" s="29">
        <f t="shared" si="3"/>
        <v>1.7741707016091386E-4</v>
      </c>
      <c r="M27" s="29">
        <f t="shared" si="4"/>
        <v>5.0296852305268275E-3</v>
      </c>
      <c r="N27" s="27">
        <v>83</v>
      </c>
      <c r="O27" s="27">
        <v>173</v>
      </c>
      <c r="P27" s="29">
        <f t="shared" si="5"/>
        <v>2.4130859776515991E-3</v>
      </c>
      <c r="Q27" s="29">
        <f t="shared" si="6"/>
        <v>2.9073325031946979E-5</v>
      </c>
      <c r="R27" s="24"/>
    </row>
    <row r="28" spans="1:18" x14ac:dyDescent="0.25">
      <c r="A28" s="25">
        <v>1993</v>
      </c>
      <c r="B28" s="79">
        <v>3.9445928032122339E-3</v>
      </c>
      <c r="C28" s="27">
        <f t="shared" si="7"/>
        <v>15.254237288135586</v>
      </c>
      <c r="D28" s="29">
        <f t="shared" si="0"/>
        <v>3.3428752569595204E-3</v>
      </c>
      <c r="E28" s="27">
        <v>6</v>
      </c>
      <c r="F28" s="29">
        <f t="shared" si="1"/>
        <v>3.142302741541949E-3</v>
      </c>
      <c r="G28" s="27">
        <v>0</v>
      </c>
      <c r="H28" s="29">
        <f t="shared" si="8"/>
        <v>3.142302741541949E-3</v>
      </c>
      <c r="I28" s="27">
        <v>10</v>
      </c>
      <c r="J28" s="28">
        <f t="shared" si="2"/>
        <v>28.305084745762727</v>
      </c>
      <c r="K28" s="29">
        <f t="shared" si="9"/>
        <v>2.828072467387754E-3</v>
      </c>
      <c r="L28" s="29">
        <f t="shared" si="3"/>
        <v>1.2397029994028511E-4</v>
      </c>
      <c r="M28" s="29">
        <f t="shared" si="4"/>
        <v>3.5144960181571127E-3</v>
      </c>
      <c r="N28" s="27">
        <v>83</v>
      </c>
      <c r="O28" s="27">
        <v>173</v>
      </c>
      <c r="P28" s="29">
        <f t="shared" si="5"/>
        <v>1.6861454884800021E-3</v>
      </c>
      <c r="Q28" s="29">
        <f t="shared" si="6"/>
        <v>2.031500588530123E-5</v>
      </c>
      <c r="R28" s="24"/>
    </row>
    <row r="29" spans="1:18" x14ac:dyDescent="0.25">
      <c r="A29" s="25">
        <v>1994</v>
      </c>
      <c r="B29" s="79">
        <v>5.2900135137187027E-3</v>
      </c>
      <c r="C29" s="27">
        <f t="shared" si="7"/>
        <v>15.254237288135586</v>
      </c>
      <c r="D29" s="29">
        <f t="shared" si="0"/>
        <v>4.4830622997616126E-3</v>
      </c>
      <c r="E29" s="27">
        <v>6</v>
      </c>
      <c r="F29" s="29">
        <f t="shared" si="1"/>
        <v>4.2140785617759162E-3</v>
      </c>
      <c r="G29" s="27">
        <v>0</v>
      </c>
      <c r="H29" s="29">
        <f t="shared" si="8"/>
        <v>4.2140785617759162E-3</v>
      </c>
      <c r="I29" s="27">
        <v>10</v>
      </c>
      <c r="J29" s="28">
        <f t="shared" si="2"/>
        <v>28.305084745762713</v>
      </c>
      <c r="K29" s="29">
        <f t="shared" si="9"/>
        <v>3.7926707055983243E-3</v>
      </c>
      <c r="L29" s="29">
        <f t="shared" si="3"/>
        <v>1.6625405832759778E-4</v>
      </c>
      <c r="M29" s="29">
        <f t="shared" si="4"/>
        <v>4.7132194265582334E-3</v>
      </c>
      <c r="N29" s="27">
        <v>83</v>
      </c>
      <c r="O29" s="27">
        <v>173</v>
      </c>
      <c r="P29" s="29">
        <f t="shared" si="5"/>
        <v>2.2612555630308288E-3</v>
      </c>
      <c r="Q29" s="29">
        <f t="shared" si="6"/>
        <v>2.7244042928082274E-5</v>
      </c>
      <c r="R29" s="24"/>
    </row>
    <row r="30" spans="1:18" x14ac:dyDescent="0.25">
      <c r="A30" s="25">
        <v>1995</v>
      </c>
      <c r="B30" s="79">
        <v>4.6127469922005422E-3</v>
      </c>
      <c r="C30" s="27">
        <f t="shared" si="7"/>
        <v>15.254237288135586</v>
      </c>
      <c r="D30" s="29">
        <f t="shared" si="0"/>
        <v>3.9091076205089344E-3</v>
      </c>
      <c r="E30" s="27">
        <v>6</v>
      </c>
      <c r="F30" s="29">
        <f t="shared" si="1"/>
        <v>3.6745611632783984E-3</v>
      </c>
      <c r="G30" s="27">
        <v>0</v>
      </c>
      <c r="H30" s="29">
        <f t="shared" si="8"/>
        <v>3.6745611632783984E-3</v>
      </c>
      <c r="I30" s="27">
        <v>10</v>
      </c>
      <c r="J30" s="28">
        <f t="shared" si="2"/>
        <v>28.305084745762699</v>
      </c>
      <c r="K30" s="29">
        <f t="shared" si="9"/>
        <v>3.3071050469505587E-3</v>
      </c>
      <c r="L30" s="29">
        <f t="shared" si="3"/>
        <v>1.4496898835947655E-4</v>
      </c>
      <c r="M30" s="29">
        <f t="shared" si="4"/>
        <v>4.1097983354969805E-3</v>
      </c>
      <c r="N30" s="27">
        <v>83</v>
      </c>
      <c r="O30" s="27">
        <v>173</v>
      </c>
      <c r="P30" s="29">
        <f t="shared" si="5"/>
        <v>1.9717529586488402E-3</v>
      </c>
      <c r="Q30" s="29">
        <f t="shared" si="6"/>
        <v>2.3756059742757112E-5</v>
      </c>
      <c r="R30" s="24"/>
    </row>
    <row r="31" spans="1:18" x14ac:dyDescent="0.25">
      <c r="A31" s="19">
        <v>1996</v>
      </c>
      <c r="B31" s="73">
        <v>7.5963317721486137E-3</v>
      </c>
      <c r="C31" s="21">
        <f t="shared" si="7"/>
        <v>15.254237288135586</v>
      </c>
      <c r="D31" s="23">
        <f t="shared" si="0"/>
        <v>6.4375692984310288E-3</v>
      </c>
      <c r="E31" s="21">
        <v>6</v>
      </c>
      <c r="F31" s="23">
        <f t="shared" si="1"/>
        <v>6.0513151405251668E-3</v>
      </c>
      <c r="G31" s="21">
        <v>0</v>
      </c>
      <c r="H31" s="23">
        <f t="shared" si="8"/>
        <v>6.0513151405251668E-3</v>
      </c>
      <c r="I31" s="21">
        <v>10</v>
      </c>
      <c r="J31" s="22">
        <f t="shared" si="2"/>
        <v>28.305084745762713</v>
      </c>
      <c r="K31" s="23">
        <f t="shared" si="9"/>
        <v>5.4461836264726501E-3</v>
      </c>
      <c r="L31" s="23">
        <f t="shared" si="3"/>
        <v>2.3873681650291069E-4</v>
      </c>
      <c r="M31" s="23">
        <f t="shared" si="4"/>
        <v>6.7680693794492661E-3</v>
      </c>
      <c r="N31" s="21">
        <v>83</v>
      </c>
      <c r="O31" s="21">
        <v>173</v>
      </c>
      <c r="P31" s="23">
        <f t="shared" si="5"/>
        <v>3.2471084306028271E-3</v>
      </c>
      <c r="Q31" s="23">
        <f t="shared" si="6"/>
        <v>3.9121788320515989E-5</v>
      </c>
      <c r="R31" s="24"/>
    </row>
    <row r="32" spans="1:18" x14ac:dyDescent="0.25">
      <c r="A32" s="19">
        <v>1997</v>
      </c>
      <c r="B32" s="73">
        <v>3.4114293252037286E-3</v>
      </c>
      <c r="C32" s="21">
        <f t="shared" si="7"/>
        <v>15.254237288135586</v>
      </c>
      <c r="D32" s="23">
        <f t="shared" si="0"/>
        <v>2.8910418010201092E-3</v>
      </c>
      <c r="E32" s="21">
        <v>6</v>
      </c>
      <c r="F32" s="23">
        <f t="shared" si="1"/>
        <v>2.7175792929589027E-3</v>
      </c>
      <c r="G32" s="21">
        <v>0</v>
      </c>
      <c r="H32" s="23">
        <f t="shared" si="8"/>
        <v>2.7175792929589027E-3</v>
      </c>
      <c r="I32" s="21">
        <v>10</v>
      </c>
      <c r="J32" s="22">
        <f t="shared" si="2"/>
        <v>28.305084745762713</v>
      </c>
      <c r="K32" s="23">
        <f t="shared" si="9"/>
        <v>2.4458213636630124E-3</v>
      </c>
      <c r="L32" s="23">
        <f t="shared" si="3"/>
        <v>1.0721408717426903E-4</v>
      </c>
      <c r="M32" s="23">
        <f t="shared" si="4"/>
        <v>3.0394657643469398E-3</v>
      </c>
      <c r="N32" s="21">
        <v>83</v>
      </c>
      <c r="O32" s="21">
        <v>173</v>
      </c>
      <c r="P32" s="23">
        <f t="shared" si="5"/>
        <v>1.4582408002358149E-3</v>
      </c>
      <c r="Q32" s="23">
        <f t="shared" si="6"/>
        <v>1.7569166267901385E-5</v>
      </c>
      <c r="R32" s="24"/>
    </row>
    <row r="33" spans="1:18" x14ac:dyDescent="0.25">
      <c r="A33" s="19">
        <v>1998</v>
      </c>
      <c r="B33" s="73">
        <v>6.4872969596001667E-3</v>
      </c>
      <c r="C33" s="21">
        <f t="shared" si="7"/>
        <v>15.254237288135586</v>
      </c>
      <c r="D33" s="23">
        <f t="shared" si="0"/>
        <v>5.4977092877967516E-3</v>
      </c>
      <c r="E33" s="21">
        <v>6</v>
      </c>
      <c r="F33" s="23">
        <f t="shared" si="1"/>
        <v>5.1678467305289466E-3</v>
      </c>
      <c r="G33" s="21">
        <v>0</v>
      </c>
      <c r="H33" s="23">
        <f t="shared" si="8"/>
        <v>5.1678467305289466E-3</v>
      </c>
      <c r="I33" s="21">
        <v>10</v>
      </c>
      <c r="J33" s="22">
        <f t="shared" si="2"/>
        <v>28.305084745762713</v>
      </c>
      <c r="K33" s="23">
        <f t="shared" si="9"/>
        <v>4.6510620574760518E-3</v>
      </c>
      <c r="L33" s="23">
        <f t="shared" si="3"/>
        <v>2.0388217238251187E-4</v>
      </c>
      <c r="M33" s="23">
        <f t="shared" si="4"/>
        <v>5.7799576459580202E-3</v>
      </c>
      <c r="N33" s="21">
        <v>83</v>
      </c>
      <c r="O33" s="21">
        <v>173</v>
      </c>
      <c r="P33" s="23">
        <f t="shared" si="5"/>
        <v>2.7730432636677207E-3</v>
      </c>
      <c r="Q33" s="23">
        <f t="shared" si="6"/>
        <v>3.341015980322555E-5</v>
      </c>
      <c r="R33" s="24"/>
    </row>
    <row r="34" spans="1:18" x14ac:dyDescent="0.25">
      <c r="A34" s="19">
        <v>1999</v>
      </c>
      <c r="B34" s="73">
        <v>4.165774539465439E-3</v>
      </c>
      <c r="C34" s="21">
        <f t="shared" si="7"/>
        <v>15.254237288135586</v>
      </c>
      <c r="D34" s="23">
        <f t="shared" si="0"/>
        <v>3.5303174063266436E-3</v>
      </c>
      <c r="E34" s="21">
        <v>6</v>
      </c>
      <c r="F34" s="23">
        <f t="shared" si="1"/>
        <v>3.3184983619470448E-3</v>
      </c>
      <c r="G34" s="21">
        <v>0</v>
      </c>
      <c r="H34" s="23">
        <f t="shared" si="8"/>
        <v>3.3184983619470448E-3</v>
      </c>
      <c r="I34" s="21">
        <v>10</v>
      </c>
      <c r="J34" s="22">
        <f t="shared" si="2"/>
        <v>28.305084745762713</v>
      </c>
      <c r="K34" s="23">
        <f t="shared" si="9"/>
        <v>2.9866485257523403E-3</v>
      </c>
      <c r="L34" s="23">
        <f t="shared" si="3"/>
        <v>1.3092157921106148E-4</v>
      </c>
      <c r="M34" s="23">
        <f t="shared" si="4"/>
        <v>3.7115613098439872E-3</v>
      </c>
      <c r="N34" s="21">
        <v>83</v>
      </c>
      <c r="O34" s="21">
        <v>173</v>
      </c>
      <c r="P34" s="23">
        <f t="shared" si="5"/>
        <v>1.78069126426041E-3</v>
      </c>
      <c r="Q34" s="23">
        <f t="shared" si="6"/>
        <v>2.1454111617595302E-5</v>
      </c>
      <c r="R34" s="24"/>
    </row>
    <row r="35" spans="1:18" x14ac:dyDescent="0.25">
      <c r="A35" s="19">
        <v>2000</v>
      </c>
      <c r="B35" s="73">
        <v>5.561839332825752E-3</v>
      </c>
      <c r="C35" s="21">
        <f t="shared" si="7"/>
        <v>15.254237288135586</v>
      </c>
      <c r="D35" s="23">
        <f t="shared" si="0"/>
        <v>4.7134231634116544E-3</v>
      </c>
      <c r="E35" s="21">
        <v>6</v>
      </c>
      <c r="F35" s="23">
        <f t="shared" si="1"/>
        <v>4.4306177736069549E-3</v>
      </c>
      <c r="G35" s="21">
        <v>0</v>
      </c>
      <c r="H35" s="23">
        <f t="shared" si="8"/>
        <v>4.4306177736069549E-3</v>
      </c>
      <c r="I35" s="21">
        <v>10</v>
      </c>
      <c r="J35" s="22">
        <f t="shared" si="2"/>
        <v>28.305084745762713</v>
      </c>
      <c r="K35" s="23">
        <f t="shared" si="9"/>
        <v>3.9875559962462594E-3</v>
      </c>
      <c r="L35" s="23">
        <f t="shared" si="3"/>
        <v>1.7479697517791822E-4</v>
      </c>
      <c r="M35" s="23">
        <f t="shared" si="4"/>
        <v>4.9554068478063927E-3</v>
      </c>
      <c r="N35" s="21">
        <v>83</v>
      </c>
      <c r="O35" s="21">
        <v>173</v>
      </c>
      <c r="P35" s="23">
        <f t="shared" si="5"/>
        <v>2.3774495281383271E-3</v>
      </c>
      <c r="Q35" s="23">
        <f t="shared" si="6"/>
        <v>2.864397021853406E-5</v>
      </c>
      <c r="R35" s="24"/>
    </row>
    <row r="36" spans="1:18" x14ac:dyDescent="0.25">
      <c r="A36" s="25">
        <v>2001</v>
      </c>
      <c r="B36" s="79">
        <v>5.7074957031063916E-3</v>
      </c>
      <c r="C36" s="27">
        <f t="shared" si="7"/>
        <v>15.254237288135586</v>
      </c>
      <c r="D36" s="29">
        <f t="shared" si="0"/>
        <v>4.8368607653444E-3</v>
      </c>
      <c r="E36" s="27">
        <v>6</v>
      </c>
      <c r="F36" s="29">
        <f t="shared" si="1"/>
        <v>4.5466491194237364E-3</v>
      </c>
      <c r="G36" s="27">
        <v>0</v>
      </c>
      <c r="H36" s="29">
        <f t="shared" si="8"/>
        <v>4.5466491194237364E-3</v>
      </c>
      <c r="I36" s="27">
        <v>10</v>
      </c>
      <c r="J36" s="28">
        <f t="shared" si="2"/>
        <v>28.305084745762699</v>
      </c>
      <c r="K36" s="29">
        <f t="shared" si="9"/>
        <v>4.0919842074813627E-3</v>
      </c>
      <c r="L36" s="29">
        <f t="shared" si="3"/>
        <v>1.7937465019096383E-4</v>
      </c>
      <c r="M36" s="29">
        <f t="shared" si="4"/>
        <v>5.0851816455887294E-3</v>
      </c>
      <c r="N36" s="27">
        <v>83</v>
      </c>
      <c r="O36" s="27">
        <v>173</v>
      </c>
      <c r="P36" s="29">
        <f t="shared" si="5"/>
        <v>2.4397114253402576E-3</v>
      </c>
      <c r="Q36" s="29">
        <f t="shared" si="6"/>
        <v>2.9394113558316356E-5</v>
      </c>
      <c r="R36" s="24"/>
    </row>
    <row r="37" spans="1:18" x14ac:dyDescent="0.25">
      <c r="A37" s="25">
        <v>2002</v>
      </c>
      <c r="B37" s="79">
        <v>2.7850974710183431E-3</v>
      </c>
      <c r="C37" s="27">
        <f t="shared" si="7"/>
        <v>15.254237288135586</v>
      </c>
      <c r="D37" s="29">
        <f t="shared" si="0"/>
        <v>2.360252094083342E-3</v>
      </c>
      <c r="E37" s="27">
        <v>6</v>
      </c>
      <c r="F37" s="29">
        <f t="shared" si="1"/>
        <v>2.2186369684383416E-3</v>
      </c>
      <c r="G37" s="27">
        <v>0</v>
      </c>
      <c r="H37" s="29">
        <f t="shared" si="8"/>
        <v>2.2186369684383416E-3</v>
      </c>
      <c r="I37" s="27">
        <v>10</v>
      </c>
      <c r="J37" s="28">
        <f t="shared" si="2"/>
        <v>28.305084745762684</v>
      </c>
      <c r="K37" s="29">
        <f t="shared" si="9"/>
        <v>1.9967732715945076E-3</v>
      </c>
      <c r="L37" s="29">
        <f t="shared" si="3"/>
        <v>8.7529787247978417E-5</v>
      </c>
      <c r="M37" s="29">
        <f t="shared" si="4"/>
        <v>2.4814257035865642E-3</v>
      </c>
      <c r="N37" s="27">
        <v>83</v>
      </c>
      <c r="O37" s="27">
        <v>173</v>
      </c>
      <c r="P37" s="29">
        <f t="shared" si="5"/>
        <v>1.1905105976744788E-3</v>
      </c>
      <c r="Q37" s="29">
        <f t="shared" si="6"/>
        <v>1.4343501176800948E-5</v>
      </c>
      <c r="R37" s="24"/>
    </row>
    <row r="38" spans="1:18" x14ac:dyDescent="0.25">
      <c r="A38" s="25">
        <v>2003</v>
      </c>
      <c r="B38" s="79">
        <v>7.0275860398063767E-3</v>
      </c>
      <c r="C38" s="27">
        <f t="shared" si="7"/>
        <v>15.254237288135586</v>
      </c>
      <c r="D38" s="29">
        <f t="shared" si="0"/>
        <v>5.9555813896664212E-3</v>
      </c>
      <c r="E38" s="27">
        <v>6</v>
      </c>
      <c r="F38" s="29">
        <f t="shared" si="1"/>
        <v>5.5982465062864358E-3</v>
      </c>
      <c r="G38" s="27">
        <v>0</v>
      </c>
      <c r="H38" s="29">
        <f t="shared" si="8"/>
        <v>5.5982465062864358E-3</v>
      </c>
      <c r="I38" s="27">
        <v>10</v>
      </c>
      <c r="J38" s="28">
        <f t="shared" si="2"/>
        <v>28.305084745762713</v>
      </c>
      <c r="K38" s="29">
        <f t="shared" si="9"/>
        <v>5.0384218556577924E-3</v>
      </c>
      <c r="L38" s="29">
        <f t="shared" si="3"/>
        <v>2.2086232791924569E-4</v>
      </c>
      <c r="M38" s="29">
        <f t="shared" ref="M38:M43" si="10">+L38*28.3495</f>
        <v>6.2613365653466551E-3</v>
      </c>
      <c r="N38" s="27">
        <v>83</v>
      </c>
      <c r="O38" s="27">
        <v>173</v>
      </c>
      <c r="P38" s="29">
        <f t="shared" si="5"/>
        <v>3.0039938434900135E-3</v>
      </c>
      <c r="Q38" s="29">
        <f t="shared" si="6"/>
        <v>3.6192696909518235E-5</v>
      </c>
      <c r="R38" s="24"/>
    </row>
    <row r="39" spans="1:18" x14ac:dyDescent="0.25">
      <c r="A39" s="25">
        <v>2004</v>
      </c>
      <c r="B39" s="79">
        <v>5.4644673743318084E-3</v>
      </c>
      <c r="C39" s="27">
        <f t="shared" si="7"/>
        <v>15.254237288135586</v>
      </c>
      <c r="D39" s="29">
        <f t="shared" si="0"/>
        <v>4.6309045545184823E-3</v>
      </c>
      <c r="E39" s="27">
        <v>6</v>
      </c>
      <c r="F39" s="29">
        <f t="shared" si="1"/>
        <v>4.3530502812473733E-3</v>
      </c>
      <c r="G39" s="27">
        <v>0</v>
      </c>
      <c r="H39" s="29">
        <f t="shared" si="8"/>
        <v>4.3530502812473733E-3</v>
      </c>
      <c r="I39" s="27">
        <v>10</v>
      </c>
      <c r="J39" s="28">
        <f t="shared" si="2"/>
        <v>28.305084745762699</v>
      </c>
      <c r="K39" s="29">
        <f t="shared" si="9"/>
        <v>3.917745253122636E-3</v>
      </c>
      <c r="L39" s="29">
        <f t="shared" si="3"/>
        <v>1.7173677821907447E-4</v>
      </c>
      <c r="M39" s="29">
        <f t="shared" si="10"/>
        <v>4.8686517941216511E-3</v>
      </c>
      <c r="N39" s="27">
        <v>83</v>
      </c>
      <c r="O39" s="27">
        <v>173</v>
      </c>
      <c r="P39" s="29">
        <f t="shared" si="5"/>
        <v>2.3358271613416015E-3</v>
      </c>
      <c r="Q39" s="29">
        <f t="shared" si="6"/>
        <v>2.8142495919778329E-5</v>
      </c>
      <c r="R39" s="24"/>
    </row>
    <row r="40" spans="1:18" x14ac:dyDescent="0.25">
      <c r="A40" s="25">
        <v>2005</v>
      </c>
      <c r="B40" s="79">
        <v>2.8445618144498658E-3</v>
      </c>
      <c r="C40" s="27">
        <f t="shared" si="7"/>
        <v>15.254237288135586</v>
      </c>
      <c r="D40" s="29">
        <f t="shared" si="0"/>
        <v>2.4106456054659884E-3</v>
      </c>
      <c r="E40" s="27">
        <v>6</v>
      </c>
      <c r="F40" s="29">
        <f t="shared" si="1"/>
        <v>2.266006869138029E-3</v>
      </c>
      <c r="G40" s="27">
        <v>0</v>
      </c>
      <c r="H40" s="29">
        <f t="shared" si="8"/>
        <v>2.266006869138029E-3</v>
      </c>
      <c r="I40" s="27">
        <v>10</v>
      </c>
      <c r="J40" s="28">
        <f t="shared" si="2"/>
        <v>28.305084745762699</v>
      </c>
      <c r="K40" s="29">
        <f t="shared" si="9"/>
        <v>2.0394061822242263E-3</v>
      </c>
      <c r="L40" s="29">
        <f t="shared" si="3"/>
        <v>8.9398627165993482E-5</v>
      </c>
      <c r="M40" s="29">
        <f t="shared" si="10"/>
        <v>2.534406380842332E-3</v>
      </c>
      <c r="N40" s="27">
        <v>83</v>
      </c>
      <c r="O40" s="27">
        <v>173</v>
      </c>
      <c r="P40" s="29">
        <f t="shared" si="5"/>
        <v>1.2159290728896736E-3</v>
      </c>
      <c r="Q40" s="29">
        <f t="shared" si="6"/>
        <v>1.4649747866140647E-5</v>
      </c>
      <c r="R40" s="24"/>
    </row>
    <row r="41" spans="1:18" x14ac:dyDescent="0.25">
      <c r="A41" s="19">
        <v>2006</v>
      </c>
      <c r="B41" s="73">
        <v>1.4089159940611207E-2</v>
      </c>
      <c r="C41" s="21">
        <f t="shared" si="7"/>
        <v>15.254237288135586</v>
      </c>
      <c r="D41" s="23">
        <f t="shared" si="0"/>
        <v>1.1939966051365431E-2</v>
      </c>
      <c r="E41" s="21">
        <v>6</v>
      </c>
      <c r="F41" s="23">
        <f t="shared" si="1"/>
        <v>1.1223568088283505E-2</v>
      </c>
      <c r="G41" s="21">
        <v>0</v>
      </c>
      <c r="H41" s="23">
        <f t="shared" si="8"/>
        <v>1.1223568088283505E-2</v>
      </c>
      <c r="I41" s="21">
        <v>10</v>
      </c>
      <c r="J41" s="22">
        <f t="shared" si="2"/>
        <v>28.305084745762713</v>
      </c>
      <c r="K41" s="23">
        <f t="shared" si="9"/>
        <v>1.0101211279455154E-2</v>
      </c>
      <c r="L41" s="23">
        <f t="shared" si="3"/>
        <v>4.4279282320899306E-4</v>
      </c>
      <c r="M41" s="23">
        <f t="shared" si="10"/>
        <v>1.2552955141563349E-2</v>
      </c>
      <c r="N41" s="21">
        <v>83</v>
      </c>
      <c r="O41" s="21">
        <v>173</v>
      </c>
      <c r="P41" s="23">
        <f t="shared" si="5"/>
        <v>6.0225160505766352E-3</v>
      </c>
      <c r="Q41" s="23">
        <f t="shared" si="6"/>
        <v>7.2560434344296813E-5</v>
      </c>
      <c r="R41" s="24"/>
    </row>
    <row r="42" spans="1:18" x14ac:dyDescent="0.25">
      <c r="A42" s="19">
        <v>2007</v>
      </c>
      <c r="B42" s="73">
        <v>4.3174936701234901E-3</v>
      </c>
      <c r="C42" s="21">
        <f t="shared" si="7"/>
        <v>15.254237288135586</v>
      </c>
      <c r="D42" s="23">
        <f t="shared" si="0"/>
        <v>3.6588929407826189E-3</v>
      </c>
      <c r="E42" s="21">
        <v>6</v>
      </c>
      <c r="F42" s="23">
        <f t="shared" si="1"/>
        <v>3.4393593643356618E-3</v>
      </c>
      <c r="G42" s="21">
        <v>0</v>
      </c>
      <c r="H42" s="23">
        <f t="shared" si="8"/>
        <v>3.4393593643356618E-3</v>
      </c>
      <c r="I42" s="21">
        <v>10</v>
      </c>
      <c r="J42" s="22">
        <f t="shared" si="2"/>
        <v>28.305084745762713</v>
      </c>
      <c r="K42" s="23">
        <f t="shared" si="9"/>
        <v>3.0954234279020956E-3</v>
      </c>
      <c r="L42" s="23">
        <f t="shared" si="3"/>
        <v>1.3568979409981789E-4</v>
      </c>
      <c r="M42" s="23">
        <f t="shared" si="10"/>
        <v>3.8467378178327874E-3</v>
      </c>
      <c r="N42" s="21">
        <v>83</v>
      </c>
      <c r="O42" s="21">
        <v>173</v>
      </c>
      <c r="P42" s="23">
        <f t="shared" si="5"/>
        <v>1.8455447334111061E-3</v>
      </c>
      <c r="Q42" s="23">
        <f t="shared" si="6"/>
        <v>2.2235478715796458E-5</v>
      </c>
      <c r="R42" s="24"/>
    </row>
    <row r="43" spans="1:18" x14ac:dyDescent="0.25">
      <c r="A43" s="19">
        <v>2008</v>
      </c>
      <c r="B43" s="73">
        <v>7.3053686244105975E-3</v>
      </c>
      <c r="C43" s="21">
        <f t="shared" si="7"/>
        <v>15.254237288135586</v>
      </c>
      <c r="D43" s="23">
        <f t="shared" si="0"/>
        <v>6.1909903596699982E-3</v>
      </c>
      <c r="E43" s="21">
        <v>6</v>
      </c>
      <c r="F43" s="23">
        <f t="shared" si="1"/>
        <v>5.8195309380897984E-3</v>
      </c>
      <c r="G43" s="21">
        <v>0</v>
      </c>
      <c r="H43" s="23">
        <f t="shared" si="8"/>
        <v>5.8195309380897984E-3</v>
      </c>
      <c r="I43" s="21">
        <v>10</v>
      </c>
      <c r="J43" s="22">
        <f t="shared" si="2"/>
        <v>28.305084745762699</v>
      </c>
      <c r="K43" s="23">
        <f t="shared" si="9"/>
        <v>5.2375778442808191E-3</v>
      </c>
      <c r="L43" s="23">
        <f t="shared" si="3"/>
        <v>2.2959245344792632E-4</v>
      </c>
      <c r="M43" s="23">
        <f t="shared" si="10"/>
        <v>6.5088312590219867E-3</v>
      </c>
      <c r="N43" s="21">
        <v>83</v>
      </c>
      <c r="O43" s="21">
        <v>173</v>
      </c>
      <c r="P43" s="23">
        <f t="shared" si="5"/>
        <v>3.1227340722475424E-3</v>
      </c>
      <c r="Q43" s="23">
        <f t="shared" si="6"/>
        <v>3.7623302075271598E-5</v>
      </c>
      <c r="R43" s="24"/>
    </row>
    <row r="44" spans="1:18" x14ac:dyDescent="0.25">
      <c r="A44" s="19">
        <v>2009</v>
      </c>
      <c r="B44" s="73">
        <v>5.089393127437932E-3</v>
      </c>
      <c r="C44" s="21">
        <f t="shared" si="7"/>
        <v>15.254237288135586</v>
      </c>
      <c r="D44" s="23">
        <f t="shared" si="0"/>
        <v>4.3130450232524847E-3</v>
      </c>
      <c r="E44" s="21">
        <v>6</v>
      </c>
      <c r="F44" s="23">
        <f t="shared" si="1"/>
        <v>4.0542623218573354E-3</v>
      </c>
      <c r="G44" s="21">
        <v>0</v>
      </c>
      <c r="H44" s="23">
        <f t="shared" si="8"/>
        <v>4.0542623218573354E-3</v>
      </c>
      <c r="I44" s="21">
        <v>10</v>
      </c>
      <c r="J44" s="22">
        <f t="shared" si="2"/>
        <v>28.305084745762727</v>
      </c>
      <c r="K44" s="23">
        <f t="shared" si="9"/>
        <v>3.6488360896716017E-3</v>
      </c>
      <c r="L44" s="23">
        <f t="shared" si="3"/>
        <v>1.5994897927327568E-4</v>
      </c>
      <c r="M44" s="23">
        <f t="shared" ref="M44:M49" si="11">+L44*28.3495</f>
        <v>4.5344735879077284E-3</v>
      </c>
      <c r="N44" s="21">
        <v>83</v>
      </c>
      <c r="O44" s="21">
        <v>173</v>
      </c>
      <c r="P44" s="23">
        <f t="shared" si="5"/>
        <v>2.1754988889961932E-3</v>
      </c>
      <c r="Q44" s="23">
        <f t="shared" si="6"/>
        <v>2.6210829987905944E-5</v>
      </c>
      <c r="R44" s="24"/>
    </row>
    <row r="45" spans="1:18" x14ac:dyDescent="0.25">
      <c r="A45" s="19">
        <v>2010</v>
      </c>
      <c r="B45" s="73">
        <v>2.9467496322955387E-3</v>
      </c>
      <c r="C45" s="21">
        <f t="shared" si="7"/>
        <v>15.254237288135586</v>
      </c>
      <c r="D45" s="23">
        <f t="shared" si="0"/>
        <v>2.4972454510979142E-3</v>
      </c>
      <c r="E45" s="21">
        <v>6</v>
      </c>
      <c r="F45" s="23">
        <f t="shared" si="1"/>
        <v>2.3474107240320395E-3</v>
      </c>
      <c r="G45" s="21">
        <v>0</v>
      </c>
      <c r="H45" s="23">
        <f t="shared" si="8"/>
        <v>2.3474107240320395E-3</v>
      </c>
      <c r="I45" s="21">
        <v>10</v>
      </c>
      <c r="J45" s="22">
        <f t="shared" si="2"/>
        <v>28.305084745762699</v>
      </c>
      <c r="K45" s="23">
        <f t="shared" si="9"/>
        <v>2.1126696516288357E-3</v>
      </c>
      <c r="L45" s="23">
        <f t="shared" si="3"/>
        <v>9.2610176509757178E-5</v>
      </c>
      <c r="M45" s="23">
        <f t="shared" si="11"/>
        <v>2.6254521989633609E-3</v>
      </c>
      <c r="N45" s="21">
        <v>83</v>
      </c>
      <c r="O45" s="21">
        <v>173</v>
      </c>
      <c r="P45" s="23">
        <f t="shared" si="5"/>
        <v>1.2596100145315548E-3</v>
      </c>
      <c r="Q45" s="23">
        <f t="shared" si="6"/>
        <v>1.5176024271464514E-5</v>
      </c>
      <c r="R45" s="24"/>
    </row>
    <row r="46" spans="1:18" x14ac:dyDescent="0.25">
      <c r="A46" s="31">
        <v>2011</v>
      </c>
      <c r="B46" s="82">
        <v>3.6008138808682577E-3</v>
      </c>
      <c r="C46" s="32">
        <f t="shared" si="7"/>
        <v>15.254237288135586</v>
      </c>
      <c r="D46" s="35">
        <f t="shared" si="0"/>
        <v>3.0515371871764896E-3</v>
      </c>
      <c r="E46" s="32">
        <v>6</v>
      </c>
      <c r="F46" s="35">
        <f t="shared" si="1"/>
        <v>2.8684449559459001E-3</v>
      </c>
      <c r="G46" s="32">
        <v>0</v>
      </c>
      <c r="H46" s="29">
        <f t="shared" si="8"/>
        <v>2.8684449559459001E-3</v>
      </c>
      <c r="I46" s="32">
        <v>10</v>
      </c>
      <c r="J46" s="34">
        <f t="shared" si="2"/>
        <v>28.305084745762727</v>
      </c>
      <c r="K46" s="29">
        <f t="shared" si="9"/>
        <v>2.5816004603513099E-3</v>
      </c>
      <c r="L46" s="35">
        <f t="shared" si="3"/>
        <v>1.1316604757704373E-4</v>
      </c>
      <c r="M46" s="35">
        <f t="shared" si="11"/>
        <v>3.2082008657854009E-3</v>
      </c>
      <c r="N46" s="32">
        <v>83</v>
      </c>
      <c r="O46" s="32">
        <v>173</v>
      </c>
      <c r="P46" s="35">
        <f t="shared" si="5"/>
        <v>1.53919463502999E-3</v>
      </c>
      <c r="Q46" s="35">
        <f t="shared" si="6"/>
        <v>1.854451367506012E-5</v>
      </c>
      <c r="R46" s="24"/>
    </row>
    <row r="47" spans="1:18" x14ac:dyDescent="0.25">
      <c r="A47" s="25">
        <v>2012</v>
      </c>
      <c r="B47" s="79">
        <v>3.5118202752175962E-3</v>
      </c>
      <c r="C47" s="27">
        <f t="shared" si="7"/>
        <v>15.254237288135586</v>
      </c>
      <c r="D47" s="29">
        <f>+B47-B47*(C47/100)</f>
        <v>2.9761188773030477E-3</v>
      </c>
      <c r="E47" s="27">
        <v>6</v>
      </c>
      <c r="F47" s="29">
        <f>+(D47-D47*(E47)/100)</f>
        <v>2.797551744664865E-3</v>
      </c>
      <c r="G47" s="27">
        <v>0</v>
      </c>
      <c r="H47" s="29">
        <f t="shared" si="8"/>
        <v>2.797551744664865E-3</v>
      </c>
      <c r="I47" s="27">
        <v>10</v>
      </c>
      <c r="J47" s="28">
        <f>100-(K47/B47*100)</f>
        <v>28.305084745762699</v>
      </c>
      <c r="K47" s="29">
        <f t="shared" si="9"/>
        <v>2.5177965701983786E-3</v>
      </c>
      <c r="L47" s="29">
        <f>+(K47/365)*16</f>
        <v>1.1036916472102481E-4</v>
      </c>
      <c r="M47" s="29">
        <f t="shared" si="11"/>
        <v>3.1289106352586928E-3</v>
      </c>
      <c r="N47" s="27">
        <v>83</v>
      </c>
      <c r="O47" s="27">
        <v>173</v>
      </c>
      <c r="P47" s="29">
        <f>+Q47*N47</f>
        <v>1.501153657378448E-3</v>
      </c>
      <c r="Q47" s="29">
        <f>+M47/O47</f>
        <v>1.8086188643113831E-5</v>
      </c>
      <c r="R47" s="24"/>
    </row>
    <row r="48" spans="1:18" x14ac:dyDescent="0.25">
      <c r="A48" s="25">
        <v>2013</v>
      </c>
      <c r="B48" s="79">
        <v>4.693217085988707E-3</v>
      </c>
      <c r="C48" s="27">
        <f t="shared" si="7"/>
        <v>15.254237288135586</v>
      </c>
      <c r="D48" s="29">
        <f>+B48-B48*(C48/100)</f>
        <v>3.9773026152446671E-3</v>
      </c>
      <c r="E48" s="27">
        <v>6</v>
      </c>
      <c r="F48" s="29">
        <f>+(D48-D48*(E48)/100)</f>
        <v>3.7386644583299869E-3</v>
      </c>
      <c r="G48" s="27">
        <v>0</v>
      </c>
      <c r="H48" s="29">
        <f t="shared" si="8"/>
        <v>3.7386644583299869E-3</v>
      </c>
      <c r="I48" s="27">
        <v>10</v>
      </c>
      <c r="J48" s="28">
        <f>100-(K48/B48*100)</f>
        <v>28.305084745762713</v>
      </c>
      <c r="K48" s="29">
        <f t="shared" si="9"/>
        <v>3.3647980124969883E-3</v>
      </c>
      <c r="L48" s="29">
        <f>+(K48/365)*16</f>
        <v>1.4749799506836114E-4</v>
      </c>
      <c r="M48" s="29">
        <f t="shared" si="11"/>
        <v>4.1814944111905035E-3</v>
      </c>
      <c r="N48" s="27">
        <v>83</v>
      </c>
      <c r="O48" s="27">
        <v>173</v>
      </c>
      <c r="P48" s="29">
        <f>+Q48*N48</f>
        <v>2.0061504978544035E-3</v>
      </c>
      <c r="Q48" s="29">
        <f>+M48/O48</f>
        <v>2.4170487925956668E-5</v>
      </c>
      <c r="R48" s="24"/>
    </row>
    <row r="49" spans="1:18" x14ac:dyDescent="0.25">
      <c r="A49" s="25">
        <v>2014</v>
      </c>
      <c r="B49" s="79">
        <v>2.4557331838393646E-3</v>
      </c>
      <c r="C49" s="27">
        <f t="shared" si="7"/>
        <v>15.254237288135586</v>
      </c>
      <c r="D49" s="29">
        <f>+B49-B49*(C49/100)</f>
        <v>2.081129816813021E-3</v>
      </c>
      <c r="E49" s="27">
        <v>6</v>
      </c>
      <c r="F49" s="29">
        <f>+(D49-D49*(E49)/100)</f>
        <v>1.9562620278042397E-3</v>
      </c>
      <c r="G49" s="27">
        <v>0</v>
      </c>
      <c r="H49" s="29">
        <f t="shared" si="8"/>
        <v>1.9562620278042397E-3</v>
      </c>
      <c r="I49" s="27">
        <v>10</v>
      </c>
      <c r="J49" s="28">
        <f>100-(K49/B49*100)</f>
        <v>28.305084745762713</v>
      </c>
      <c r="K49" s="29">
        <f t="shared" si="9"/>
        <v>1.7606358250238157E-3</v>
      </c>
      <c r="L49" s="29">
        <f>+(K49/365)*16</f>
        <v>7.7178556713372747E-5</v>
      </c>
      <c r="M49" s="29">
        <f t="shared" si="11"/>
        <v>2.1879734935457604E-3</v>
      </c>
      <c r="N49" s="27">
        <v>83</v>
      </c>
      <c r="O49" s="27">
        <v>173</v>
      </c>
      <c r="P49" s="29">
        <f>+Q49*N49</f>
        <v>1.0497213870768677E-3</v>
      </c>
      <c r="Q49" s="29">
        <f>+M49/O49</f>
        <v>1.264724562743214E-5</v>
      </c>
      <c r="R49" s="24"/>
    </row>
    <row r="50" spans="1:18" x14ac:dyDescent="0.25">
      <c r="A50" s="31">
        <v>2015</v>
      </c>
      <c r="B50" s="82">
        <v>1.8755218048062182E-3</v>
      </c>
      <c r="C50" s="32">
        <f t="shared" si="7"/>
        <v>15.254237288135586</v>
      </c>
      <c r="D50" s="35">
        <f>+B50-B50*(C50/100)</f>
        <v>1.5894252583103547E-3</v>
      </c>
      <c r="E50" s="32">
        <v>6</v>
      </c>
      <c r="F50" s="35">
        <f>+(D50-D50*(E50)/100)</f>
        <v>1.4940597428117334E-3</v>
      </c>
      <c r="G50" s="32">
        <v>0</v>
      </c>
      <c r="H50" s="35">
        <f t="shared" si="8"/>
        <v>1.4940597428117334E-3</v>
      </c>
      <c r="I50" s="32">
        <v>10</v>
      </c>
      <c r="J50" s="34">
        <f>100-(K50/B50*100)</f>
        <v>28.305084745762699</v>
      </c>
      <c r="K50" s="35">
        <f t="shared" si="9"/>
        <v>1.3446537685305601E-3</v>
      </c>
      <c r="L50" s="35">
        <f>+(K50/365)*16</f>
        <v>5.8943726839695786E-5</v>
      </c>
      <c r="M50" s="35">
        <f>+L50*28.3495</f>
        <v>1.6710251840419555E-3</v>
      </c>
      <c r="N50" s="32">
        <v>83</v>
      </c>
      <c r="O50" s="32">
        <v>173</v>
      </c>
      <c r="P50" s="35">
        <f>+Q50*N50</f>
        <v>8.0170572413573585E-4</v>
      </c>
      <c r="Q50" s="35">
        <f>+M50/O50</f>
        <v>9.6591051100691065E-6</v>
      </c>
      <c r="R50" s="24"/>
    </row>
    <row r="51" spans="1:18" x14ac:dyDescent="0.25">
      <c r="A51" s="36">
        <v>2016</v>
      </c>
      <c r="B51" s="85" t="s">
        <v>11</v>
      </c>
      <c r="C51" s="83" t="s">
        <v>11</v>
      </c>
      <c r="D51" s="83" t="s">
        <v>11</v>
      </c>
      <c r="E51" s="83" t="s">
        <v>11</v>
      </c>
      <c r="F51" s="83" t="s">
        <v>11</v>
      </c>
      <c r="G51" s="83" t="s">
        <v>11</v>
      </c>
      <c r="H51" s="83" t="s">
        <v>11</v>
      </c>
      <c r="I51" s="83" t="s">
        <v>11</v>
      </c>
      <c r="J51" s="83" t="s">
        <v>11</v>
      </c>
      <c r="K51" s="83" t="s">
        <v>11</v>
      </c>
      <c r="L51" s="83" t="s">
        <v>11</v>
      </c>
      <c r="M51" s="83" t="s">
        <v>11</v>
      </c>
      <c r="N51" s="83" t="s">
        <v>11</v>
      </c>
      <c r="O51" s="83" t="s">
        <v>11</v>
      </c>
      <c r="P51" s="83" t="s">
        <v>11</v>
      </c>
      <c r="Q51" s="83" t="s">
        <v>11</v>
      </c>
      <c r="R51" s="24"/>
    </row>
    <row r="52" spans="1:18" ht="13.2" customHeight="1" x14ac:dyDescent="0.25">
      <c r="A52" s="41">
        <v>2017</v>
      </c>
      <c r="B52" s="88" t="s">
        <v>11</v>
      </c>
      <c r="C52" s="86" t="s">
        <v>11</v>
      </c>
      <c r="D52" s="86" t="s">
        <v>11</v>
      </c>
      <c r="E52" s="86" t="s">
        <v>11</v>
      </c>
      <c r="F52" s="86" t="s">
        <v>11</v>
      </c>
      <c r="G52" s="86" t="s">
        <v>11</v>
      </c>
      <c r="H52" s="86" t="s">
        <v>11</v>
      </c>
      <c r="I52" s="86" t="s">
        <v>11</v>
      </c>
      <c r="J52" s="86" t="s">
        <v>11</v>
      </c>
      <c r="K52" s="86" t="s">
        <v>11</v>
      </c>
      <c r="L52" s="86" t="s">
        <v>11</v>
      </c>
      <c r="M52" s="86" t="s">
        <v>11</v>
      </c>
      <c r="N52" s="86" t="s">
        <v>11</v>
      </c>
      <c r="O52" s="86" t="s">
        <v>11</v>
      </c>
      <c r="P52" s="86" t="s">
        <v>11</v>
      </c>
      <c r="Q52" s="86" t="s">
        <v>11</v>
      </c>
      <c r="R52" s="24"/>
    </row>
    <row r="53" spans="1:18" ht="13.2" customHeight="1" x14ac:dyDescent="0.25">
      <c r="A53" s="41">
        <v>2018</v>
      </c>
      <c r="B53" s="88" t="s">
        <v>11</v>
      </c>
      <c r="C53" s="86" t="s">
        <v>11</v>
      </c>
      <c r="D53" s="86" t="s">
        <v>11</v>
      </c>
      <c r="E53" s="86" t="s">
        <v>11</v>
      </c>
      <c r="F53" s="86" t="s">
        <v>11</v>
      </c>
      <c r="G53" s="86" t="s">
        <v>11</v>
      </c>
      <c r="H53" s="86" t="s">
        <v>11</v>
      </c>
      <c r="I53" s="86" t="s">
        <v>11</v>
      </c>
      <c r="J53" s="86" t="s">
        <v>11</v>
      </c>
      <c r="K53" s="86" t="s">
        <v>11</v>
      </c>
      <c r="L53" s="86" t="s">
        <v>11</v>
      </c>
      <c r="M53" s="86" t="s">
        <v>11</v>
      </c>
      <c r="N53" s="86" t="s">
        <v>11</v>
      </c>
      <c r="O53" s="86" t="s">
        <v>11</v>
      </c>
      <c r="P53" s="86" t="s">
        <v>11</v>
      </c>
      <c r="Q53" s="86" t="s">
        <v>11</v>
      </c>
      <c r="R53" s="24"/>
    </row>
    <row r="54" spans="1:18" ht="13.2" customHeight="1" x14ac:dyDescent="0.25">
      <c r="A54" s="41">
        <v>2019</v>
      </c>
      <c r="B54" s="88" t="s">
        <v>11</v>
      </c>
      <c r="C54" s="86" t="s">
        <v>11</v>
      </c>
      <c r="D54" s="86" t="s">
        <v>11</v>
      </c>
      <c r="E54" s="86" t="s">
        <v>11</v>
      </c>
      <c r="F54" s="86" t="s">
        <v>11</v>
      </c>
      <c r="G54" s="86" t="s">
        <v>11</v>
      </c>
      <c r="H54" s="86" t="s">
        <v>11</v>
      </c>
      <c r="I54" s="86" t="s">
        <v>11</v>
      </c>
      <c r="J54" s="86" t="s">
        <v>11</v>
      </c>
      <c r="K54" s="86" t="s">
        <v>11</v>
      </c>
      <c r="L54" s="86" t="s">
        <v>11</v>
      </c>
      <c r="M54" s="86" t="s">
        <v>11</v>
      </c>
      <c r="N54" s="86" t="s">
        <v>11</v>
      </c>
      <c r="O54" s="86" t="s">
        <v>11</v>
      </c>
      <c r="P54" s="86" t="s">
        <v>11</v>
      </c>
      <c r="Q54" s="86" t="s">
        <v>11</v>
      </c>
      <c r="R54" s="24"/>
    </row>
    <row r="55" spans="1:18" ht="13.2" customHeight="1" x14ac:dyDescent="0.25">
      <c r="A55" s="36">
        <v>2020</v>
      </c>
      <c r="B55" s="85" t="s">
        <v>11</v>
      </c>
      <c r="C55" s="86" t="s">
        <v>11</v>
      </c>
      <c r="D55" s="86" t="s">
        <v>11</v>
      </c>
      <c r="E55" s="86" t="s">
        <v>11</v>
      </c>
      <c r="F55" s="86" t="s">
        <v>11</v>
      </c>
      <c r="G55" s="86" t="s">
        <v>11</v>
      </c>
      <c r="H55" s="86" t="s">
        <v>11</v>
      </c>
      <c r="I55" s="86" t="s">
        <v>11</v>
      </c>
      <c r="J55" s="86" t="s">
        <v>11</v>
      </c>
      <c r="K55" s="86" t="s">
        <v>11</v>
      </c>
      <c r="L55" s="86" t="s">
        <v>11</v>
      </c>
      <c r="M55" s="86" t="s">
        <v>11</v>
      </c>
      <c r="N55" s="86" t="s">
        <v>11</v>
      </c>
      <c r="O55" s="86" t="s">
        <v>11</v>
      </c>
      <c r="P55" s="86" t="s">
        <v>11</v>
      </c>
      <c r="Q55" s="86" t="s">
        <v>11</v>
      </c>
      <c r="R55" s="24"/>
    </row>
    <row r="56" spans="1:18" ht="13.8" customHeight="1" thickBot="1" x14ac:dyDescent="0.3">
      <c r="A56" s="151">
        <v>2021</v>
      </c>
      <c r="B56" s="159" t="s">
        <v>11</v>
      </c>
      <c r="C56" s="162" t="s">
        <v>11</v>
      </c>
      <c r="D56" s="162" t="s">
        <v>11</v>
      </c>
      <c r="E56" s="162" t="s">
        <v>11</v>
      </c>
      <c r="F56" s="162" t="s">
        <v>11</v>
      </c>
      <c r="G56" s="162" t="s">
        <v>11</v>
      </c>
      <c r="H56" s="162" t="s">
        <v>11</v>
      </c>
      <c r="I56" s="162" t="s">
        <v>11</v>
      </c>
      <c r="J56" s="162" t="s">
        <v>11</v>
      </c>
      <c r="K56" s="162" t="s">
        <v>11</v>
      </c>
      <c r="L56" s="162" t="s">
        <v>11</v>
      </c>
      <c r="M56" s="162" t="s">
        <v>11</v>
      </c>
      <c r="N56" s="162" t="s">
        <v>11</v>
      </c>
      <c r="O56" s="162" t="s">
        <v>11</v>
      </c>
      <c r="P56" s="162" t="s">
        <v>11</v>
      </c>
      <c r="Q56" s="162" t="s">
        <v>11</v>
      </c>
      <c r="R56" s="24"/>
    </row>
    <row r="57" spans="1:18" ht="15" customHeight="1" thickTop="1" x14ac:dyDescent="0.25">
      <c r="A57" s="48" t="s">
        <v>195</v>
      </c>
      <c r="B57" s="48"/>
      <c r="C57" s="48"/>
      <c r="R57" s="24"/>
    </row>
    <row r="58" spans="1:18" x14ac:dyDescent="0.25">
      <c r="A58" s="9"/>
      <c r="F58" s="106"/>
      <c r="G58" s="106"/>
      <c r="H58" s="106"/>
      <c r="I58" s="106"/>
      <c r="J58" s="106"/>
      <c r="K58" s="106"/>
      <c r="L58" s="106"/>
      <c r="M58" s="106"/>
      <c r="N58" s="106"/>
      <c r="O58" s="106"/>
      <c r="P58" s="106"/>
      <c r="Q58" s="106"/>
      <c r="R58" s="24"/>
    </row>
    <row r="59" spans="1:18" ht="15" customHeight="1" x14ac:dyDescent="0.25">
      <c r="A59" s="9" t="s">
        <v>84</v>
      </c>
      <c r="R59" s="24"/>
    </row>
    <row r="60" spans="1:18" x14ac:dyDescent="0.25">
      <c r="A60" s="9"/>
    </row>
    <row r="61" spans="1:18" ht="15" customHeight="1" x14ac:dyDescent="0.25">
      <c r="A61" s="9" t="s">
        <v>97</v>
      </c>
    </row>
    <row r="62" spans="1:18" ht="15" customHeight="1" x14ac:dyDescent="0.25">
      <c r="A62" s="9" t="s">
        <v>104</v>
      </c>
    </row>
    <row r="63" spans="1:18" ht="15" customHeight="1" x14ac:dyDescent="0.25">
      <c r="A63" s="131" t="s">
        <v>196</v>
      </c>
    </row>
    <row r="64" spans="1:18" ht="15" customHeight="1" x14ac:dyDescent="0.25">
      <c r="A64" s="9" t="s">
        <v>99</v>
      </c>
    </row>
    <row r="65" spans="1:1" ht="15" customHeight="1" x14ac:dyDescent="0.25">
      <c r="A65" s="9" t="s">
        <v>100</v>
      </c>
    </row>
    <row r="66" spans="1:1" ht="15" customHeight="1" x14ac:dyDescent="0.25">
      <c r="A66" s="131" t="s">
        <v>219</v>
      </c>
    </row>
    <row r="67" spans="1:1" x14ac:dyDescent="0.25">
      <c r="A67" s="9"/>
    </row>
    <row r="68" spans="1:1" ht="15" customHeight="1" x14ac:dyDescent="0.25">
      <c r="A68" s="9" t="s">
        <v>192</v>
      </c>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sheetData>
  <phoneticPr fontId="2" type="noConversion"/>
  <printOptions horizontalCentered="1" verticalCentered="1"/>
  <pageMargins left="0.39" right="0.39" top="0.46" bottom="0.39" header="0.39" footer="0.3"/>
  <pageSetup scale="81"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6">
    <pageSetUpPr fitToPage="1"/>
  </sheetPr>
  <dimension ref="A1:U67"/>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21" width="10.6640625" style="9" customWidth="1"/>
    <col min="22" max="16384" width="10.6640625" style="9"/>
  </cols>
  <sheetData>
    <row r="1" spans="1:21" ht="16.2" thickBot="1" x14ac:dyDescent="0.3">
      <c r="A1" s="52" t="s">
        <v>164</v>
      </c>
      <c r="B1" s="52"/>
      <c r="C1" s="52"/>
      <c r="D1" s="52"/>
      <c r="E1" s="52"/>
      <c r="F1" s="52"/>
      <c r="G1" s="52"/>
      <c r="H1" s="52"/>
      <c r="I1" s="52"/>
      <c r="J1" s="52"/>
      <c r="K1" s="52"/>
    </row>
    <row r="2" spans="1:21" ht="60" customHeight="1" thickTop="1" x14ac:dyDescent="0.25">
      <c r="A2" s="59" t="s">
        <v>2</v>
      </c>
      <c r="B2" s="60" t="s">
        <v>92</v>
      </c>
      <c r="C2" s="179" t="s">
        <v>3</v>
      </c>
      <c r="D2" s="60" t="s">
        <v>5</v>
      </c>
      <c r="E2" s="61" t="s">
        <v>87</v>
      </c>
      <c r="F2" s="60" t="s">
        <v>6</v>
      </c>
      <c r="G2" s="62" t="s">
        <v>71</v>
      </c>
      <c r="H2" s="63"/>
      <c r="I2" s="63"/>
      <c r="J2" s="64" t="s">
        <v>109</v>
      </c>
      <c r="K2" s="60" t="s">
        <v>110</v>
      </c>
      <c r="L2" s="130"/>
    </row>
    <row r="3" spans="1:21" ht="15" customHeight="1" x14ac:dyDescent="0.25">
      <c r="A3" s="17"/>
      <c r="B3" s="153" t="s">
        <v>77</v>
      </c>
      <c r="C3" s="153" t="s">
        <v>77</v>
      </c>
      <c r="D3" s="153" t="s">
        <v>77</v>
      </c>
      <c r="E3" s="153" t="s">
        <v>77</v>
      </c>
      <c r="F3" s="153" t="s">
        <v>78</v>
      </c>
      <c r="G3" s="153" t="s">
        <v>77</v>
      </c>
      <c r="H3" s="153" t="s">
        <v>79</v>
      </c>
      <c r="I3" s="153" t="s">
        <v>80</v>
      </c>
      <c r="J3" s="153" t="s">
        <v>81</v>
      </c>
      <c r="K3" s="153" t="s">
        <v>83</v>
      </c>
      <c r="M3" s="18"/>
      <c r="N3" s="18"/>
      <c r="O3" s="18"/>
      <c r="P3" s="18"/>
      <c r="Q3" s="18"/>
      <c r="R3" s="18"/>
      <c r="S3" s="18"/>
      <c r="T3" s="18"/>
      <c r="U3" s="18"/>
    </row>
    <row r="4" spans="1:21" x14ac:dyDescent="0.25">
      <c r="A4" s="19">
        <v>1970</v>
      </c>
      <c r="B4" s="21">
        <f>SUM('Frozen apples:Frozen plums'!B5)</f>
        <v>2.1369725728107993</v>
      </c>
      <c r="C4" s="21">
        <f>SUM('Frozen apples:Frozen plums'!D5)</f>
        <v>1.5865341474357726</v>
      </c>
      <c r="D4" s="21">
        <f>SUM('Frozen apples:Frozen plums'!F5)</f>
        <v>1.491342098589626</v>
      </c>
      <c r="E4" s="21">
        <f>SUM('Frozen apples:Frozen plums'!H5)</f>
        <v>1.491342098589626</v>
      </c>
      <c r="F4" s="21">
        <f t="shared" ref="F4:F45" si="0">100-(G4/B4*100)</f>
        <v>52.576315095831603</v>
      </c>
      <c r="G4" s="21">
        <f>SUM('Frozen apples:Frozen plums'!K5)</f>
        <v>1.013431139418294</v>
      </c>
      <c r="H4" s="20">
        <f>SUM('Frozen apples:Frozen plums'!L5)</f>
        <v>4.4424378714226581E-2</v>
      </c>
      <c r="I4" s="21">
        <f>SUM('Frozen apples:Frozen plums'!M5)</f>
        <v>1.2594089243589666</v>
      </c>
      <c r="J4" s="21">
        <f>SUM('Frozen apples:Frozen plums'!P5)</f>
        <v>0.60039321330850548</v>
      </c>
      <c r="K4" s="23">
        <f>SUM('Frozen apples:Frozen plums'!Q5)</f>
        <v>7.5778781497865943E-3</v>
      </c>
      <c r="O4" s="24"/>
    </row>
    <row r="5" spans="1:21" x14ac:dyDescent="0.25">
      <c r="A5" s="25">
        <v>1971</v>
      </c>
      <c r="B5" s="27">
        <f>SUM('Frozen apples:Frozen plums'!B6)</f>
        <v>2.1019064725682726</v>
      </c>
      <c r="C5" s="27">
        <f>SUM('Frozen apples:Frozen plums'!D6)</f>
        <v>1.5814235701455741</v>
      </c>
      <c r="D5" s="27">
        <f>SUM('Frozen apples:Frozen plums'!F6)</f>
        <v>1.4865381559368396</v>
      </c>
      <c r="E5" s="27">
        <f>SUM('Frozen apples:Frozen plums'!H6)</f>
        <v>1.4865381559368396</v>
      </c>
      <c r="F5" s="27">
        <f t="shared" si="0"/>
        <v>52.008710514016549</v>
      </c>
      <c r="G5" s="27">
        <f>SUM('Frozen apples:Frozen plums'!K6)</f>
        <v>1.0087320199748631</v>
      </c>
      <c r="H5" s="26">
        <f>SUM('Frozen apples:Frozen plums'!L6)</f>
        <v>4.4218389916706326E-2</v>
      </c>
      <c r="I5" s="27">
        <f>SUM('Frozen apples:Frozen plums'!M6)</f>
        <v>1.2535692449436657</v>
      </c>
      <c r="J5" s="27">
        <f>SUM('Frozen apples:Frozen plums'!P6)</f>
        <v>0.59370566152051585</v>
      </c>
      <c r="K5" s="29">
        <f>SUM('Frozen apples:Frozen plums'!Q6)</f>
        <v>7.5971858002681497E-3</v>
      </c>
      <c r="O5" s="24"/>
    </row>
    <row r="6" spans="1:21" x14ac:dyDescent="0.25">
      <c r="A6" s="25">
        <v>1972</v>
      </c>
      <c r="B6" s="27">
        <f>SUM('Frozen apples:Frozen plums'!B7)</f>
        <v>2.2880312154590845</v>
      </c>
      <c r="C6" s="27">
        <f>SUM('Frozen apples:Frozen plums'!D7)</f>
        <v>1.6812135533788164</v>
      </c>
      <c r="D6" s="27">
        <f>SUM('Frozen apples:Frozen plums'!F7)</f>
        <v>1.5803407401760874</v>
      </c>
      <c r="E6" s="27">
        <f>SUM('Frozen apples:Frozen plums'!H7)</f>
        <v>1.5803407401760874</v>
      </c>
      <c r="F6" s="27">
        <f t="shared" si="0"/>
        <v>53.30011581501747</v>
      </c>
      <c r="G6" s="27">
        <f>SUM('Frozen apples:Frozen plums'!K7)</f>
        <v>1.0685079277356406</v>
      </c>
      <c r="H6" s="26">
        <f>SUM('Frozen apples:Frozen plums'!L7)</f>
        <v>4.683870368156233E-2</v>
      </c>
      <c r="I6" s="27">
        <f>SUM('Frozen apples:Frozen plums'!M7)</f>
        <v>1.3278538300204512</v>
      </c>
      <c r="J6" s="27">
        <f>SUM('Frozen apples:Frozen plums'!P7)</f>
        <v>0.63136479529046496</v>
      </c>
      <c r="K6" s="29">
        <f>SUM('Frozen apples:Frozen plums'!Q7)</f>
        <v>7.9928608755186568E-3</v>
      </c>
      <c r="O6" s="24"/>
    </row>
    <row r="7" spans="1:21" x14ac:dyDescent="0.25">
      <c r="A7" s="25">
        <v>1973</v>
      </c>
      <c r="B7" s="27">
        <f>SUM('Frozen apples:Frozen plums'!B8)</f>
        <v>2.5478096730200233</v>
      </c>
      <c r="C7" s="27">
        <f>SUM('Frozen apples:Frozen plums'!D8)</f>
        <v>1.8930767452066692</v>
      </c>
      <c r="D7" s="27">
        <f>SUM('Frozen apples:Frozen plums'!F8)</f>
        <v>1.7794921404942692</v>
      </c>
      <c r="E7" s="27">
        <f>SUM('Frozen apples:Frozen plums'!H8)</f>
        <v>1.7794921404942692</v>
      </c>
      <c r="F7" s="27">
        <f t="shared" si="0"/>
        <v>52.528436362181552</v>
      </c>
      <c r="G7" s="27">
        <f>SUM('Frozen apples:Frozen plums'!K8)</f>
        <v>1.2094850902981944</v>
      </c>
      <c r="H7" s="26">
        <f>SUM('Frozen apples:Frozen plums'!L8)</f>
        <v>5.3018524506222214E-2</v>
      </c>
      <c r="I7" s="27">
        <f>SUM('Frozen apples:Frozen plums'!M8)</f>
        <v>1.5030486604891466</v>
      </c>
      <c r="J7" s="27">
        <f>SUM('Frozen apples:Frozen plums'!P8)</f>
        <v>0.71504197700124883</v>
      </c>
      <c r="K7" s="29">
        <f>SUM('Frozen apples:Frozen plums'!Q8)</f>
        <v>9.0921047264864562E-3</v>
      </c>
      <c r="O7" s="24"/>
    </row>
    <row r="8" spans="1:21" x14ac:dyDescent="0.25">
      <c r="A8" s="25">
        <v>1974</v>
      </c>
      <c r="B8" s="27">
        <f>SUM('Frozen apples:Frozen plums'!B9)</f>
        <v>1.8417350154778496</v>
      </c>
      <c r="C8" s="27">
        <f>SUM('Frozen apples:Frozen plums'!D9)</f>
        <v>1.3631730058825182</v>
      </c>
      <c r="D8" s="27">
        <f>SUM('Frozen apples:Frozen plums'!F9)</f>
        <v>1.2813826255295668</v>
      </c>
      <c r="E8" s="27">
        <f>SUM('Frozen apples:Frozen plums'!H9)</f>
        <v>1.2813826255295668</v>
      </c>
      <c r="F8" s="27">
        <f t="shared" si="0"/>
        <v>52.91436806356738</v>
      </c>
      <c r="G8" s="27">
        <f>SUM('Frozen apples:Frozen plums'!K9)</f>
        <v>0.8671925706323006</v>
      </c>
      <c r="H8" s="26">
        <f>SUM('Frozen apples:Frozen plums'!L9)</f>
        <v>3.8013920904429607E-2</v>
      </c>
      <c r="I8" s="27">
        <f>SUM('Frozen apples:Frozen plums'!M9)</f>
        <v>1.0776756506801271</v>
      </c>
      <c r="J8" s="27">
        <f>SUM('Frozen apples:Frozen plums'!P9)</f>
        <v>0.52307014502790372</v>
      </c>
      <c r="K8" s="29">
        <f>SUM('Frozen apples:Frozen plums'!Q9)</f>
        <v>6.4121952829216166E-3</v>
      </c>
      <c r="O8" s="24"/>
    </row>
    <row r="9" spans="1:21" x14ac:dyDescent="0.25">
      <c r="A9" s="25">
        <v>1975</v>
      </c>
      <c r="B9" s="27">
        <f>SUM('Frozen apples:Frozen plums'!B10)</f>
        <v>1.3956614947238775</v>
      </c>
      <c r="C9" s="27">
        <f>SUM('Frozen apples:Frozen plums'!D10)</f>
        <v>1.0851356419552445</v>
      </c>
      <c r="D9" s="27">
        <f>SUM('Frozen apples:Frozen plums'!F10)</f>
        <v>1.0200275034379298</v>
      </c>
      <c r="E9" s="27">
        <f>SUM('Frozen apples:Frozen plums'!H10)</f>
        <v>1.0200275034379298</v>
      </c>
      <c r="F9" s="27">
        <f t="shared" si="0"/>
        <v>50.292689529608005</v>
      </c>
      <c r="G9" s="27">
        <f>SUM('Frozen apples:Frozen plums'!K10)</f>
        <v>0.6937457922981114</v>
      </c>
      <c r="H9" s="26">
        <f>SUM('Frozen apples:Frozen plums'!L10)</f>
        <v>3.0410774456903513E-2</v>
      </c>
      <c r="I9" s="27">
        <f>SUM('Frozen apples:Frozen plums'!M10)</f>
        <v>0.86213025046598613</v>
      </c>
      <c r="J9" s="27">
        <f>SUM('Frozen apples:Frozen plums'!P10)</f>
        <v>0.41661723596407219</v>
      </c>
      <c r="K9" s="29">
        <f>SUM('Frozen apples:Frozen plums'!Q10)</f>
        <v>5.1652227231255583E-3</v>
      </c>
      <c r="O9" s="24"/>
    </row>
    <row r="10" spans="1:21" x14ac:dyDescent="0.25">
      <c r="A10" s="19">
        <v>1976</v>
      </c>
      <c r="B10" s="21">
        <f>SUM('Frozen apples:Frozen plums'!B11)</f>
        <v>1.8256715664916181</v>
      </c>
      <c r="C10" s="21">
        <f>SUM('Frozen apples:Frozen plums'!D11)</f>
        <v>1.3751461921251176</v>
      </c>
      <c r="D10" s="21">
        <f>SUM('Frozen apples:Frozen plums'!F11)</f>
        <v>1.2926374205976103</v>
      </c>
      <c r="E10" s="21">
        <f>SUM('Frozen apples:Frozen plums'!H11)</f>
        <v>1.2926374205976103</v>
      </c>
      <c r="F10" s="21">
        <f t="shared" si="0"/>
        <v>51.626733437119952</v>
      </c>
      <c r="G10" s="21">
        <f>SUM('Frozen apples:Frozen plums'!K11)</f>
        <v>0.88313697342169828</v>
      </c>
      <c r="H10" s="20">
        <f>SUM('Frozen apples:Frozen plums'!L11)</f>
        <v>3.8712853629444308E-2</v>
      </c>
      <c r="I10" s="21">
        <f>SUM('Frozen apples:Frozen plums'!M11)</f>
        <v>1.0974900439679314</v>
      </c>
      <c r="J10" s="21">
        <f>SUM('Frozen apples:Frozen plums'!P11)</f>
        <v>0.53485985128240132</v>
      </c>
      <c r="K10" s="23">
        <f>SUM('Frozen apples:Frozen plums'!Q11)</f>
        <v>6.5931682660328927E-3</v>
      </c>
      <c r="O10" s="24"/>
    </row>
    <row r="11" spans="1:21" x14ac:dyDescent="0.25">
      <c r="A11" s="19">
        <v>1977</v>
      </c>
      <c r="B11" s="21">
        <f>SUM('Frozen apples:Frozen plums'!B12)</f>
        <v>1.8268553707563153</v>
      </c>
      <c r="C11" s="21">
        <f>SUM('Frozen apples:Frozen plums'!D12)</f>
        <v>1.3986623622519179</v>
      </c>
      <c r="D11" s="21">
        <f>SUM('Frozen apples:Frozen plums'!F12)</f>
        <v>1.3147426205168027</v>
      </c>
      <c r="E11" s="21">
        <f>SUM('Frozen apples:Frozen plums'!H12)</f>
        <v>1.3147426205168027</v>
      </c>
      <c r="F11" s="21">
        <f t="shared" si="0"/>
        <v>51.100210565664078</v>
      </c>
      <c r="G11" s="21">
        <f>SUM('Frozen apples:Frozen plums'!K12)</f>
        <v>0.89332842956969505</v>
      </c>
      <c r="H11" s="20">
        <f>SUM('Frozen apples:Frozen plums'!L12)</f>
        <v>3.9159602392096225E-2</v>
      </c>
      <c r="I11" s="21">
        <f>SUM('Frozen apples:Frozen plums'!M12)</f>
        <v>1.1101551480147318</v>
      </c>
      <c r="J11" s="21">
        <f>SUM('Frozen apples:Frozen plums'!P12)</f>
        <v>0.54255243952497922</v>
      </c>
      <c r="K11" s="23">
        <f>SUM('Frozen apples:Frozen plums'!Q12)</f>
        <v>6.6357831740141409E-3</v>
      </c>
      <c r="O11" s="24"/>
    </row>
    <row r="12" spans="1:21" x14ac:dyDescent="0.25">
      <c r="A12" s="19">
        <v>1978</v>
      </c>
      <c r="B12" s="21">
        <f>SUM('Frozen apples:Frozen plums'!B13)</f>
        <v>2.1809996181234137</v>
      </c>
      <c r="C12" s="21">
        <f>SUM('Frozen apples:Frozen plums'!D13)</f>
        <v>1.6112496349709098</v>
      </c>
      <c r="D12" s="21">
        <f>SUM('Frozen apples:Frozen plums'!F13)</f>
        <v>1.5145746568726555</v>
      </c>
      <c r="E12" s="21">
        <f>SUM('Frozen apples:Frozen plums'!H13)</f>
        <v>1.5145746568726555</v>
      </c>
      <c r="F12" s="21">
        <f t="shared" si="0"/>
        <v>53.073754299549833</v>
      </c>
      <c r="G12" s="21">
        <f>SUM('Frozen apples:Frozen plums'!K13)</f>
        <v>1.0234612395264731</v>
      </c>
      <c r="H12" s="20">
        <f>SUM('Frozen apples:Frozen plums'!L13)</f>
        <v>4.4864054335407036E-2</v>
      </c>
      <c r="I12" s="21">
        <f>SUM('Frozen apples:Frozen plums'!M13)</f>
        <v>1.2718735083816215</v>
      </c>
      <c r="J12" s="21">
        <f>SUM('Frozen apples:Frozen plums'!P13)</f>
        <v>0.61988129922541635</v>
      </c>
      <c r="K12" s="23">
        <f>SUM('Frozen apples:Frozen plums'!Q13)</f>
        <v>7.5810930956585346E-3</v>
      </c>
      <c r="O12" s="24"/>
    </row>
    <row r="13" spans="1:21" x14ac:dyDescent="0.25">
      <c r="A13" s="19">
        <v>1979</v>
      </c>
      <c r="B13" s="21">
        <f>SUM('Frozen apples:Frozen plums'!B14)</f>
        <v>1.6692995045655505</v>
      </c>
      <c r="C13" s="21">
        <f>SUM('Frozen apples:Frozen plums'!D14)</f>
        <v>1.2515162960165291</v>
      </c>
      <c r="D13" s="21">
        <f>SUM('Frozen apples:Frozen plums'!F14)</f>
        <v>1.1764253182555375</v>
      </c>
      <c r="E13" s="21">
        <f>SUM('Frozen apples:Frozen plums'!H14)</f>
        <v>1.1764253182555375</v>
      </c>
      <c r="F13" s="21">
        <f t="shared" si="0"/>
        <v>52.10852625689342</v>
      </c>
      <c r="G13" s="21">
        <f>SUM('Frozen apples:Frozen plums'!K14)</f>
        <v>0.79945213392281878</v>
      </c>
      <c r="H13" s="20">
        <f>SUM('Frozen apples:Frozen plums'!L14)</f>
        <v>3.5044477103466025E-2</v>
      </c>
      <c r="I13" s="21">
        <f>SUM('Frozen apples:Frozen plums'!M14)</f>
        <v>0.99349340364471006</v>
      </c>
      <c r="J13" s="21">
        <f>SUM('Frozen apples:Frozen plums'!P14)</f>
        <v>0.48182957768158419</v>
      </c>
      <c r="K13" s="23">
        <f>SUM('Frozen apples:Frozen plums'!Q14)</f>
        <v>5.9455398324130939E-3</v>
      </c>
      <c r="O13" s="24"/>
    </row>
    <row r="14" spans="1:21" x14ac:dyDescent="0.25">
      <c r="A14" s="19">
        <v>1980</v>
      </c>
      <c r="B14" s="21">
        <f>SUM('Frozen apples:Frozen plums'!B15)</f>
        <v>1.7622054574356905</v>
      </c>
      <c r="C14" s="21">
        <f>SUM('Frozen apples:Frozen plums'!D15)</f>
        <v>1.3121031414946032</v>
      </c>
      <c r="D14" s="21">
        <f>SUM('Frozen apples:Frozen plums'!F15)</f>
        <v>1.233376953004927</v>
      </c>
      <c r="E14" s="21">
        <f>SUM('Frozen apples:Frozen plums'!H15)</f>
        <v>1.233376953004927</v>
      </c>
      <c r="F14" s="21">
        <f t="shared" si="0"/>
        <v>52.611397956640921</v>
      </c>
      <c r="G14" s="21">
        <f>SUM('Frozen apples:Frozen plums'!K15)</f>
        <v>0.83508453141055483</v>
      </c>
      <c r="H14" s="20">
        <f>SUM('Frozen apples:Frozen plums'!L15)</f>
        <v>3.6606445212517477E-2</v>
      </c>
      <c r="I14" s="21">
        <f>SUM('Frozen apples:Frozen plums'!M15)</f>
        <v>1.0377744185522639</v>
      </c>
      <c r="J14" s="21">
        <f>SUM('Frozen apples:Frozen plums'!P15)</f>
        <v>0.50314810506277952</v>
      </c>
      <c r="K14" s="23">
        <f>SUM('Frozen apples:Frozen plums'!Q15)</f>
        <v>6.1831264627237609E-3</v>
      </c>
      <c r="O14" s="24"/>
    </row>
    <row r="15" spans="1:21" x14ac:dyDescent="0.25">
      <c r="A15" s="25">
        <v>1981</v>
      </c>
      <c r="B15" s="27">
        <f>SUM('Frozen apples:Frozen plums'!B16)</f>
        <v>1.5422558117286902</v>
      </c>
      <c r="C15" s="27">
        <f>SUM('Frozen apples:Frozen plums'!D16)</f>
        <v>1.1589539323204301</v>
      </c>
      <c r="D15" s="27">
        <f>SUM('Frozen apples:Frozen plums'!F16)</f>
        <v>1.0894166963812044</v>
      </c>
      <c r="E15" s="27">
        <f>SUM('Frozen apples:Frozen plums'!H16)</f>
        <v>1.0894166963812044</v>
      </c>
      <c r="F15" s="27">
        <f t="shared" si="0"/>
        <v>52.011727076486522</v>
      </c>
      <c r="G15" s="27">
        <f>SUM('Frozen apples:Frozen plums'!K16)</f>
        <v>0.74010192811111197</v>
      </c>
      <c r="H15" s="26">
        <f>SUM('Frozen apples:Frozen plums'!L16)</f>
        <v>3.2442824245966562E-2</v>
      </c>
      <c r="I15" s="27">
        <f>SUM('Frozen apples:Frozen plums'!M16)</f>
        <v>0.91973784596102892</v>
      </c>
      <c r="J15" s="27">
        <f>SUM('Frozen apples:Frozen plums'!P16)</f>
        <v>0.4347708595376093</v>
      </c>
      <c r="K15" s="29">
        <f>SUM('Frozen apples:Frozen plums'!Q16)</f>
        <v>5.5757166489147237E-3</v>
      </c>
      <c r="O15" s="24"/>
    </row>
    <row r="16" spans="1:21" x14ac:dyDescent="0.25">
      <c r="A16" s="25">
        <v>1982</v>
      </c>
      <c r="B16" s="27">
        <f>SUM('Frozen apples:Frozen plums'!B17)</f>
        <v>1.9148603717677057</v>
      </c>
      <c r="C16" s="27">
        <f>SUM('Frozen apples:Frozen plums'!D17)</f>
        <v>1.4358192499181701</v>
      </c>
      <c r="D16" s="27">
        <f>SUM('Frozen apples:Frozen plums'!F17)</f>
        <v>1.3496700949230795</v>
      </c>
      <c r="E16" s="27">
        <f>SUM('Frozen apples:Frozen plums'!H17)</f>
        <v>1.3496700949230795</v>
      </c>
      <c r="F16" s="27">
        <f t="shared" si="0"/>
        <v>52.090841452102929</v>
      </c>
      <c r="G16" s="27">
        <f>SUM('Frozen apples:Frozen plums'!K17)</f>
        <v>0.91739349148104132</v>
      </c>
      <c r="H16" s="26">
        <f>SUM('Frozen apples:Frozen plums'!L17)</f>
        <v>4.0214509215607291E-2</v>
      </c>
      <c r="I16" s="27">
        <f>SUM('Frozen apples:Frozen plums'!M17)</f>
        <v>1.1400612290078589</v>
      </c>
      <c r="J16" s="27">
        <f>SUM('Frozen apples:Frozen plums'!P17)</f>
        <v>0.55887611006407767</v>
      </c>
      <c r="K16" s="29">
        <f>SUM('Frozen apples:Frozen plums'!Q17)</f>
        <v>6.7939605437800062E-3</v>
      </c>
      <c r="O16" s="24"/>
    </row>
    <row r="17" spans="1:15" x14ac:dyDescent="0.25">
      <c r="A17" s="25">
        <v>1983</v>
      </c>
      <c r="B17" s="27">
        <f>SUM('Frozen apples:Frozen plums'!B18)</f>
        <v>1.9146086117785643</v>
      </c>
      <c r="C17" s="27">
        <f>SUM('Frozen apples:Frozen plums'!D18)</f>
        <v>1.4594527692301129</v>
      </c>
      <c r="D17" s="27">
        <f>SUM('Frozen apples:Frozen plums'!F18)</f>
        <v>1.371885603076306</v>
      </c>
      <c r="E17" s="27">
        <f>SUM('Frozen apples:Frozen plums'!H18)</f>
        <v>1.371885603076306</v>
      </c>
      <c r="F17" s="27">
        <f t="shared" si="0"/>
        <v>51.444830677774853</v>
      </c>
      <c r="G17" s="27">
        <f>SUM('Frozen apples:Frozen plums'!K18)</f>
        <v>0.92964145330698622</v>
      </c>
      <c r="H17" s="26">
        <f>SUM('Frozen apples:Frozen plums'!L18)</f>
        <v>4.0751406172361046E-2</v>
      </c>
      <c r="I17" s="27">
        <f>SUM('Frozen apples:Frozen plums'!M18)</f>
        <v>1.1552819892833492</v>
      </c>
      <c r="J17" s="27">
        <f>SUM('Frozen apples:Frozen plums'!P18)</f>
        <v>0.55847686148663622</v>
      </c>
      <c r="K17" s="29">
        <f>SUM('Frozen apples:Frozen plums'!Q18)</f>
        <v>6.9348393806366653E-3</v>
      </c>
      <c r="O17" s="24"/>
    </row>
    <row r="18" spans="1:15" x14ac:dyDescent="0.25">
      <c r="A18" s="25">
        <v>1984</v>
      </c>
      <c r="B18" s="27">
        <f>SUM('Frozen apples:Frozen plums'!B19)</f>
        <v>1.9600724355611217</v>
      </c>
      <c r="C18" s="27">
        <f>SUM('Frozen apples:Frozen plums'!D19)</f>
        <v>1.4616582327753989</v>
      </c>
      <c r="D18" s="27">
        <f>SUM('Frozen apples:Frozen plums'!F19)</f>
        <v>1.3739587388088752</v>
      </c>
      <c r="E18" s="27">
        <f>SUM('Frozen apples:Frozen plums'!H19)</f>
        <v>1.3739587388088752</v>
      </c>
      <c r="F18" s="27">
        <f t="shared" si="0"/>
        <v>52.59267813785457</v>
      </c>
      <c r="G18" s="27">
        <f>SUM('Frozen apples:Frozen plums'!K19)</f>
        <v>0.92921784825765397</v>
      </c>
      <c r="H18" s="26">
        <f>SUM('Frozen apples:Frozen plums'!L19)</f>
        <v>4.0732837183897155E-2</v>
      </c>
      <c r="I18" s="27">
        <f>SUM('Frozen apples:Frozen plums'!M19)</f>
        <v>1.1547555677448924</v>
      </c>
      <c r="J18" s="27">
        <f>SUM('Frozen apples:Frozen plums'!P19)</f>
        <v>0.55832541507961864</v>
      </c>
      <c r="K18" s="29">
        <f>SUM('Frozen apples:Frozen plums'!Q19)</f>
        <v>6.9101294248581505E-3</v>
      </c>
      <c r="O18" s="24"/>
    </row>
    <row r="19" spans="1:15" x14ac:dyDescent="0.25">
      <c r="A19" s="25">
        <v>1985</v>
      </c>
      <c r="B19" s="27">
        <f>SUM('Frozen apples:Frozen plums'!B20)</f>
        <v>2.0526641114456572</v>
      </c>
      <c r="C19" s="27">
        <f>SUM('Frozen apples:Frozen plums'!D20)</f>
        <v>1.5548547801363719</v>
      </c>
      <c r="D19" s="27">
        <f>SUM('Frozen apples:Frozen plums'!F20)</f>
        <v>1.4615634933281894</v>
      </c>
      <c r="E19" s="27">
        <f>SUM('Frozen apples:Frozen plums'!H20)</f>
        <v>1.4615634933281894</v>
      </c>
      <c r="F19" s="27">
        <f t="shared" si="0"/>
        <v>51.900649368956223</v>
      </c>
      <c r="G19" s="27">
        <f>SUM('Frozen apples:Frozen plums'!K20)</f>
        <v>0.98731810824184585</v>
      </c>
      <c r="H19" s="26">
        <f>SUM('Frozen apples:Frozen plums'!L20)</f>
        <v>4.3279697895532973E-2</v>
      </c>
      <c r="I19" s="27">
        <f>SUM('Frozen apples:Frozen plums'!M20)</f>
        <v>1.226957795489412</v>
      </c>
      <c r="J19" s="27">
        <f>SUM('Frozen apples:Frozen plums'!P20)</f>
        <v>0.58987195659652425</v>
      </c>
      <c r="K19" s="29">
        <f>SUM('Frozen apples:Frozen plums'!Q20)</f>
        <v>7.3483500423956712E-3</v>
      </c>
      <c r="O19" s="24"/>
    </row>
    <row r="20" spans="1:15" x14ac:dyDescent="0.25">
      <c r="A20" s="19">
        <v>1986</v>
      </c>
      <c r="B20" s="21">
        <f>SUM('Frozen apples:Frozen plums'!B21)</f>
        <v>2.3740005235797894</v>
      </c>
      <c r="C20" s="21">
        <f>SUM('Frozen apples:Frozen plums'!D21)</f>
        <v>1.7730240057178237</v>
      </c>
      <c r="D20" s="21">
        <f>SUM('Frozen apples:Frozen plums'!F21)</f>
        <v>1.6666425653747545</v>
      </c>
      <c r="E20" s="21">
        <f>SUM('Frozen apples:Frozen plums'!H21)</f>
        <v>1.6666425653747545</v>
      </c>
      <c r="F20" s="21">
        <f t="shared" si="0"/>
        <v>52.629597889465821</v>
      </c>
      <c r="G20" s="21">
        <f>SUM('Frozen apples:Frozen plums'!K21)</f>
        <v>1.1245735941259332</v>
      </c>
      <c r="H20" s="20">
        <f>SUM('Frozen apples:Frozen plums'!L21)</f>
        <v>4.9296376728808038E-2</v>
      </c>
      <c r="I20" s="21">
        <f>SUM('Frozen apples:Frozen plums'!M21)</f>
        <v>1.3975276320733434</v>
      </c>
      <c r="J20" s="21">
        <f>SUM('Frozen apples:Frozen plums'!P21)</f>
        <v>0.67973806019199623</v>
      </c>
      <c r="K20" s="23">
        <f>SUM('Frozen apples:Frozen plums'!Q21)</f>
        <v>8.3220308345567425E-3</v>
      </c>
      <c r="O20" s="24"/>
    </row>
    <row r="21" spans="1:15" x14ac:dyDescent="0.25">
      <c r="A21" s="19">
        <v>1987</v>
      </c>
      <c r="B21" s="21">
        <f>SUM('Frozen apples:Frozen plums'!B22)</f>
        <v>2.5798759493253822</v>
      </c>
      <c r="C21" s="21">
        <f>SUM('Frozen apples:Frozen plums'!D22)</f>
        <v>1.97426731025848</v>
      </c>
      <c r="D21" s="21">
        <f>SUM('Frozen apples:Frozen plums'!F22)</f>
        <v>1.8558112716429713</v>
      </c>
      <c r="E21" s="21">
        <f>SUM('Frozen apples:Frozen plums'!H22)</f>
        <v>1.8558112716429713</v>
      </c>
      <c r="F21" s="21">
        <f t="shared" si="0"/>
        <v>51.024287512759336</v>
      </c>
      <c r="G21" s="21">
        <f>SUM('Frozen apples:Frozen plums'!K22)</f>
        <v>1.2635126274690698</v>
      </c>
      <c r="H21" s="20">
        <f>SUM('Frozen apples:Frozen plums'!L22)</f>
        <v>5.5386854902753746E-2</v>
      </c>
      <c r="I21" s="21">
        <f>SUM('Frozen apples:Frozen plums'!M22)</f>
        <v>1.5701896430656173</v>
      </c>
      <c r="J21" s="21">
        <f>SUM('Frozen apples:Frozen plums'!P22)</f>
        <v>0.76399434328924731</v>
      </c>
      <c r="K21" s="23">
        <f>SUM('Frozen apples:Frozen plums'!Q22)</f>
        <v>9.4638203097413415E-3</v>
      </c>
      <c r="O21" s="24"/>
    </row>
    <row r="22" spans="1:15" x14ac:dyDescent="0.25">
      <c r="A22" s="19">
        <v>1988</v>
      </c>
      <c r="B22" s="21">
        <f>SUM('Frozen apples:Frozen plums'!B23)</f>
        <v>2.4293362609735496</v>
      </c>
      <c r="C22" s="21">
        <f>SUM('Frozen apples:Frozen plums'!D23)</f>
        <v>1.8036005077115838</v>
      </c>
      <c r="D22" s="21">
        <f>SUM('Frozen apples:Frozen plums'!F23)</f>
        <v>1.6953844772488891</v>
      </c>
      <c r="E22" s="21">
        <f>SUM('Frozen apples:Frozen plums'!H23)</f>
        <v>1.6953844772488891</v>
      </c>
      <c r="F22" s="21">
        <f t="shared" si="0"/>
        <v>52.872590209233813</v>
      </c>
      <c r="G22" s="21">
        <f>SUM('Frozen apples:Frozen plums'!K23)</f>
        <v>1.1448832549046817</v>
      </c>
      <c r="H22" s="20">
        <f>SUM('Frozen apples:Frozen plums'!L23)</f>
        <v>5.0186663228698379E-2</v>
      </c>
      <c r="I22" s="21">
        <f>SUM('Frozen apples:Frozen plums'!M23)</f>
        <v>1.4227668092019845</v>
      </c>
      <c r="J22" s="21">
        <f>SUM('Frozen apples:Frozen plums'!P23)</f>
        <v>0.67724597620700488</v>
      </c>
      <c r="K22" s="23">
        <f>SUM('Frozen apples:Frozen plums'!Q23)</f>
        <v>8.5838818237926693E-3</v>
      </c>
      <c r="O22" s="24"/>
    </row>
    <row r="23" spans="1:15" x14ac:dyDescent="0.25">
      <c r="A23" s="19">
        <v>1989</v>
      </c>
      <c r="B23" s="21">
        <f>SUM('Frozen apples:Frozen plums'!B24)</f>
        <v>2.7416047416128273</v>
      </c>
      <c r="C23" s="21">
        <f>SUM('Frozen apples:Frozen plums'!D24)</f>
        <v>2.0235140008571126</v>
      </c>
      <c r="D23" s="21">
        <f>SUM('Frozen apples:Frozen plums'!F24)</f>
        <v>1.9021031608056858</v>
      </c>
      <c r="E23" s="21">
        <f>SUM('Frozen apples:Frozen plums'!H24)</f>
        <v>1.9021031608056858</v>
      </c>
      <c r="F23" s="21">
        <f t="shared" si="0"/>
        <v>53.360549996018371</v>
      </c>
      <c r="G23" s="21">
        <f>SUM('Frozen apples:Frozen plums'!K24)</f>
        <v>1.2786693727713043</v>
      </c>
      <c r="H23" s="20">
        <f>SUM('Frozen apples:Frozen plums'!L24)</f>
        <v>5.6051260176276353E-2</v>
      </c>
      <c r="I23" s="21">
        <f>SUM('Frozen apples:Frozen plums'!M24)</f>
        <v>1.5890252003673464</v>
      </c>
      <c r="J23" s="21">
        <f>SUM('Frozen apples:Frozen plums'!P24)</f>
        <v>0.75474863457084229</v>
      </c>
      <c r="K23" s="23">
        <f>SUM('Frozen apples:Frozen plums'!Q24)</f>
        <v>9.5622517511160104E-3</v>
      </c>
      <c r="O23" s="24"/>
    </row>
    <row r="24" spans="1:15" x14ac:dyDescent="0.25">
      <c r="A24" s="19">
        <v>1990</v>
      </c>
      <c r="B24" s="21">
        <f>SUM('Frozen apples:Frozen plums'!B25)</f>
        <v>2.5241896278764813</v>
      </c>
      <c r="C24" s="21">
        <f>SUM('Frozen apples:Frozen plums'!D25)</f>
        <v>1.8881230710185024</v>
      </c>
      <c r="D24" s="21">
        <f>SUM('Frozen apples:Frozen plums'!F25)</f>
        <v>1.7748356867573922</v>
      </c>
      <c r="E24" s="21">
        <f>SUM('Frozen apples:Frozen plums'!H25)</f>
        <v>1.7748356867573922</v>
      </c>
      <c r="F24" s="21">
        <f t="shared" si="0"/>
        <v>52.474497949414342</v>
      </c>
      <c r="G24" s="21">
        <f>SUM('Frozen apples:Frozen plums'!K25)</f>
        <v>1.1996337933571075</v>
      </c>
      <c r="H24" s="20">
        <f>SUM('Frozen apples:Frozen plums'!L25)</f>
        <v>5.2586686832092382E-2</v>
      </c>
      <c r="I24" s="21">
        <f>SUM('Frozen apples:Frozen plums'!M25)</f>
        <v>1.4908062783464027</v>
      </c>
      <c r="J24" s="21">
        <f>SUM('Frozen apples:Frozen plums'!P25)</f>
        <v>0.73063998430910904</v>
      </c>
      <c r="K24" s="23">
        <f>SUM('Frozen apples:Frozen plums'!Q25)</f>
        <v>8.8842779030194156E-3</v>
      </c>
      <c r="O24" s="24"/>
    </row>
    <row r="25" spans="1:15" x14ac:dyDescent="0.25">
      <c r="A25" s="25">
        <v>1991</v>
      </c>
      <c r="B25" s="27">
        <f>SUM('Frozen apples:Frozen plums'!B26)</f>
        <v>2.3650625461058099</v>
      </c>
      <c r="C25" s="27">
        <f>SUM('Frozen apples:Frozen plums'!D26)</f>
        <v>1.7524744273017407</v>
      </c>
      <c r="D25" s="27">
        <f>SUM('Frozen apples:Frozen plums'!F26)</f>
        <v>1.6473259616636362</v>
      </c>
      <c r="E25" s="27">
        <f>SUM('Frozen apples:Frozen plums'!H26)</f>
        <v>1.6473259616636362</v>
      </c>
      <c r="F25" s="27">
        <f t="shared" si="0"/>
        <v>53.318974231010181</v>
      </c>
      <c r="G25" s="27">
        <f>SUM('Frozen apples:Frozen plums'!K26)</f>
        <v>1.1040354566003798</v>
      </c>
      <c r="H25" s="26">
        <f>SUM('Frozen apples:Frozen plums'!L26)</f>
        <v>4.8396074809879661E-2</v>
      </c>
      <c r="I25" s="27">
        <f>SUM('Frozen apples:Frozen plums'!M26)</f>
        <v>1.3720045228226831</v>
      </c>
      <c r="J25" s="27">
        <f>SUM('Frozen apples:Frozen plums'!P26)</f>
        <v>0.67159549502637783</v>
      </c>
      <c r="K25" s="29">
        <f>SUM('Frozen apples:Frozen plums'!Q26)</f>
        <v>8.1093290212525086E-3</v>
      </c>
      <c r="O25" s="24"/>
    </row>
    <row r="26" spans="1:15" x14ac:dyDescent="0.25">
      <c r="A26" s="25">
        <v>1992</v>
      </c>
      <c r="B26" s="27">
        <f>SUM('Frozen apples:Frozen plums'!B27)</f>
        <v>2.2690713679572116</v>
      </c>
      <c r="C26" s="27">
        <f>SUM('Frozen apples:Frozen plums'!D27)</f>
        <v>1.6715649256113416</v>
      </c>
      <c r="D26" s="27">
        <f>SUM('Frozen apples:Frozen plums'!F27)</f>
        <v>1.5712710300746611</v>
      </c>
      <c r="E26" s="27">
        <f>SUM('Frozen apples:Frozen plums'!H27)</f>
        <v>1.5712710300746611</v>
      </c>
      <c r="F26" s="27">
        <f t="shared" si="0"/>
        <v>53.584100223083851</v>
      </c>
      <c r="G26" s="27">
        <f>SUM('Frozen apples:Frozen plums'!K27)</f>
        <v>1.0532098920177195</v>
      </c>
      <c r="H26" s="26">
        <f>SUM('Frozen apples:Frozen plums'!L27)</f>
        <v>4.6168104855571254E-2</v>
      </c>
      <c r="I26" s="27">
        <f>SUM('Frozen apples:Frozen plums'!M27)</f>
        <v>1.3088426886030173</v>
      </c>
      <c r="J26" s="27">
        <f>SUM('Frozen apples:Frozen plums'!P27)</f>
        <v>0.64202876579813428</v>
      </c>
      <c r="K26" s="29">
        <f>SUM('Frozen apples:Frozen plums'!Q27)</f>
        <v>7.7264546010571197E-3</v>
      </c>
      <c r="O26" s="24"/>
    </row>
    <row r="27" spans="1:15" x14ac:dyDescent="0.25">
      <c r="A27" s="25">
        <v>1993</v>
      </c>
      <c r="B27" s="27">
        <f>SUM('Frozen apples:Frozen plums'!B28)</f>
        <v>2.2579061689496838</v>
      </c>
      <c r="C27" s="27">
        <f>SUM('Frozen apples:Frozen plums'!D28)</f>
        <v>1.667602927897639</v>
      </c>
      <c r="D27" s="27">
        <f>SUM('Frozen apples:Frozen plums'!F28)</f>
        <v>1.5675467522237805</v>
      </c>
      <c r="E27" s="27">
        <f>SUM('Frozen apples:Frozen plums'!H28)</f>
        <v>1.5675467522237805</v>
      </c>
      <c r="F27" s="27">
        <f t="shared" si="0"/>
        <v>53.149436184797281</v>
      </c>
      <c r="G27" s="27">
        <f>SUM('Frozen apples:Frozen plums'!K28)</f>
        <v>1.0578417705711705</v>
      </c>
      <c r="H27" s="26">
        <f>SUM('Frozen apples:Frozen plums'!L28)</f>
        <v>4.6371146107229394E-2</v>
      </c>
      <c r="I27" s="27">
        <f>SUM('Frozen apples:Frozen plums'!M28)</f>
        <v>1.3145988065668996</v>
      </c>
      <c r="J27" s="27">
        <f>SUM('Frozen apples:Frozen plums'!P28)</f>
        <v>0.64414243981291486</v>
      </c>
      <c r="K27" s="29">
        <f>SUM('Frozen apples:Frozen plums'!Q28)</f>
        <v>7.8224707674336858E-3</v>
      </c>
      <c r="O27" s="24"/>
    </row>
    <row r="28" spans="1:15" x14ac:dyDescent="0.25">
      <c r="A28" s="25">
        <v>1994</v>
      </c>
      <c r="B28" s="27">
        <f>SUM('Frozen apples:Frozen plums'!B29)</f>
        <v>2.469853436887897</v>
      </c>
      <c r="C28" s="27">
        <f>SUM('Frozen apples:Frozen plums'!D29)</f>
        <v>1.8348061768323236</v>
      </c>
      <c r="D28" s="27">
        <f>SUM('Frozen apples:Frozen plums'!F29)</f>
        <v>1.7247178062223842</v>
      </c>
      <c r="E28" s="27">
        <f>SUM('Frozen apples:Frozen plums'!H29)</f>
        <v>1.7247178062223842</v>
      </c>
      <c r="F28" s="27">
        <f t="shared" si="0"/>
        <v>53.103216790035162</v>
      </c>
      <c r="G28" s="27">
        <f>SUM('Frozen apples:Frozen plums'!K29)</f>
        <v>1.1582818119011828</v>
      </c>
      <c r="H28" s="26">
        <f>SUM('Frozen apples:Frozen plums'!L29)</f>
        <v>5.0773997234024454E-2</v>
      </c>
      <c r="I28" s="27">
        <f>SUM('Frozen apples:Frozen plums'!M29)</f>
        <v>1.439417434585976</v>
      </c>
      <c r="J28" s="27">
        <f>SUM('Frozen apples:Frozen plums'!P29)</f>
        <v>0.70226506578083858</v>
      </c>
      <c r="K28" s="29">
        <f>SUM('Frozen apples:Frozen plums'!Q29)</f>
        <v>8.5386405014989189E-3</v>
      </c>
      <c r="O28" s="24"/>
    </row>
    <row r="29" spans="1:15" x14ac:dyDescent="0.25">
      <c r="A29" s="25">
        <v>1995</v>
      </c>
      <c r="B29" s="27">
        <f>SUM('Frozen apples:Frozen plums'!B30)</f>
        <v>2.5353485746013038</v>
      </c>
      <c r="C29" s="27">
        <f>SUM('Frozen apples:Frozen plums'!D30)</f>
        <v>1.8617593985526542</v>
      </c>
      <c r="D29" s="27">
        <f>SUM('Frozen apples:Frozen plums'!F30)</f>
        <v>1.7500538346394952</v>
      </c>
      <c r="E29" s="27">
        <f>SUM('Frozen apples:Frozen plums'!H30)</f>
        <v>1.7500538346394952</v>
      </c>
      <c r="F29" s="27">
        <f t="shared" si="0"/>
        <v>53.684371805292066</v>
      </c>
      <c r="G29" s="27">
        <f>SUM('Frozen apples:Frozen plums'!K30)</f>
        <v>1.1742626192521672</v>
      </c>
      <c r="H29" s="26">
        <f>SUM('Frozen apples:Frozen plums'!L30)</f>
        <v>5.1474525775437478E-2</v>
      </c>
      <c r="I29" s="27">
        <f>SUM('Frozen apples:Frozen plums'!M30)</f>
        <v>1.4592770684707643</v>
      </c>
      <c r="J29" s="27">
        <f>SUM('Frozen apples:Frozen plums'!P30)</f>
        <v>0.71641498495163203</v>
      </c>
      <c r="K29" s="29">
        <f>SUM('Frozen apples:Frozen plums'!Q30)</f>
        <v>8.6230267474661851E-3</v>
      </c>
      <c r="O29" s="24"/>
    </row>
    <row r="30" spans="1:15" x14ac:dyDescent="0.25">
      <c r="A30" s="19">
        <v>1996</v>
      </c>
      <c r="B30" s="21">
        <f>SUM('Frozen apples:Frozen plums'!B31)</f>
        <v>2.2654098573425747</v>
      </c>
      <c r="C30" s="21">
        <f>SUM('Frozen apples:Frozen plums'!D31)</f>
        <v>1.6718916293057737</v>
      </c>
      <c r="D30" s="21">
        <f>SUM('Frozen apples:Frozen plums'!F31)</f>
        <v>1.5715781315474273</v>
      </c>
      <c r="E30" s="21">
        <f>SUM('Frozen apples:Frozen plums'!H31)</f>
        <v>1.5715781315474273</v>
      </c>
      <c r="F30" s="21">
        <f t="shared" si="0"/>
        <v>53.385385267278643</v>
      </c>
      <c r="G30" s="21">
        <f>SUM('Frozen apples:Frozen plums'!K31)</f>
        <v>1.0560120771173338</v>
      </c>
      <c r="H30" s="20">
        <f>SUM('Frozen apples:Frozen plums'!L31)</f>
        <v>4.6290940366787228E-2</v>
      </c>
      <c r="I30" s="21">
        <f>SUM('Frozen apples:Frozen plums'!M31)</f>
        <v>1.3123250139282345</v>
      </c>
      <c r="J30" s="21">
        <f>SUM('Frozen apples:Frozen plums'!P31)</f>
        <v>0.63491830306029062</v>
      </c>
      <c r="K30" s="23">
        <f>SUM('Frozen apples:Frozen plums'!Q31)</f>
        <v>7.8166558911671249E-3</v>
      </c>
      <c r="O30" s="24"/>
    </row>
    <row r="31" spans="1:15" x14ac:dyDescent="0.25">
      <c r="A31" s="19">
        <v>1997</v>
      </c>
      <c r="B31" s="21">
        <f>SUM('Frozen apples:Frozen plums'!B32)</f>
        <v>2.5276271472122889</v>
      </c>
      <c r="C31" s="21">
        <f>SUM('Frozen apples:Frozen plums'!D32)</f>
        <v>1.8170106114791584</v>
      </c>
      <c r="D31" s="21">
        <f>SUM('Frozen apples:Frozen plums'!F32)</f>
        <v>1.7079899747904088</v>
      </c>
      <c r="E31" s="21">
        <f>SUM('Frozen apples:Frozen plums'!H32)</f>
        <v>1.7079899747904088</v>
      </c>
      <c r="F31" s="21">
        <f t="shared" si="0"/>
        <v>54.820446262065722</v>
      </c>
      <c r="G31" s="21">
        <f>SUM('Frozen apples:Frozen plums'!K32)</f>
        <v>1.1419706652693913</v>
      </c>
      <c r="H31" s="20">
        <f>SUM('Frozen apples:Frozen plums'!L32)</f>
        <v>5.0058988066603437E-2</v>
      </c>
      <c r="I31" s="21">
        <f>SUM('Frozen apples:Frozen plums'!M32)</f>
        <v>1.419147282194174</v>
      </c>
      <c r="J31" s="21">
        <f>SUM('Frozen apples:Frozen plums'!P32)</f>
        <v>0.68759655253273155</v>
      </c>
      <c r="K31" s="23">
        <f>SUM('Frozen apples:Frozen plums'!Q32)</f>
        <v>8.4106563399007454E-3</v>
      </c>
      <c r="O31" s="24"/>
    </row>
    <row r="32" spans="1:15" x14ac:dyDescent="0.25">
      <c r="A32" s="19">
        <v>1998</v>
      </c>
      <c r="B32" s="21">
        <f>SUM('Frozen apples:Frozen plums'!B33)</f>
        <v>2.3850593774333162</v>
      </c>
      <c r="C32" s="21">
        <f>SUM('Frozen apples:Frozen plums'!D33)</f>
        <v>1.8095177733915215</v>
      </c>
      <c r="D32" s="21">
        <f>SUM('Frozen apples:Frozen plums'!F33)</f>
        <v>1.7009467069880304</v>
      </c>
      <c r="E32" s="21">
        <f>SUM('Frozen apples:Frozen plums'!H33)</f>
        <v>1.7009467069880304</v>
      </c>
      <c r="F32" s="21">
        <f t="shared" si="0"/>
        <v>51.791760442670274</v>
      </c>
      <c r="G32" s="21">
        <f>SUM('Frozen apples:Frozen plums'!K33)</f>
        <v>1.1497951382576101</v>
      </c>
      <c r="H32" s="20">
        <f>SUM('Frozen apples:Frozen plums'!L33)</f>
        <v>5.0401978663347294E-2</v>
      </c>
      <c r="I32" s="21">
        <f>SUM('Frozen apples:Frozen plums'!M33)</f>
        <v>1.4288708941165642</v>
      </c>
      <c r="J32" s="21">
        <f>SUM('Frozen apples:Frozen plums'!P33)</f>
        <v>0.69349307170554242</v>
      </c>
      <c r="K32" s="23">
        <f>SUM('Frozen apples:Frozen plums'!Q33)</f>
        <v>8.5534204595360559E-3</v>
      </c>
      <c r="O32" s="24"/>
    </row>
    <row r="33" spans="1:15" x14ac:dyDescent="0.25">
      <c r="A33" s="19">
        <v>1999</v>
      </c>
      <c r="B33" s="21">
        <f>SUM('Frozen apples:Frozen plums'!B34)</f>
        <v>2.1110600905136141</v>
      </c>
      <c r="C33" s="21">
        <f>SUM('Frozen apples:Frozen plums'!D34)</f>
        <v>1.5593394511179932</v>
      </c>
      <c r="D33" s="21">
        <f>SUM('Frozen apples:Frozen plums'!F34)</f>
        <v>1.4657790840509137</v>
      </c>
      <c r="E33" s="21">
        <f>SUM('Frozen apples:Frozen plums'!H34)</f>
        <v>1.4657790840509137</v>
      </c>
      <c r="F33" s="21">
        <f t="shared" si="0"/>
        <v>53.581798091277996</v>
      </c>
      <c r="G33" s="21">
        <f>SUM('Frozen apples:Frozen plums'!K34)</f>
        <v>0.97991613522905885</v>
      </c>
      <c r="H33" s="20">
        <f>SUM('Frozen apples:Frozen plums'!L34)</f>
        <v>4.2955227845657376E-2</v>
      </c>
      <c r="I33" s="21">
        <f>SUM('Frozen apples:Frozen plums'!M34)</f>
        <v>1.2177592318104637</v>
      </c>
      <c r="J33" s="21">
        <f>SUM('Frozen apples:Frozen plums'!P34)</f>
        <v>0.59069625059743947</v>
      </c>
      <c r="K33" s="23">
        <f>SUM('Frozen apples:Frozen plums'!Q34)</f>
        <v>7.2102628997446176E-3</v>
      </c>
      <c r="O33" s="24"/>
    </row>
    <row r="34" spans="1:15" x14ac:dyDescent="0.25">
      <c r="A34" s="19">
        <v>2000</v>
      </c>
      <c r="B34" s="21">
        <f>SUM('Frozen apples:Frozen plums'!B35)</f>
        <v>2.2247348672202847</v>
      </c>
      <c r="C34" s="21">
        <f>SUM('Frozen apples:Frozen plums'!D35)</f>
        <v>1.6899505391575331</v>
      </c>
      <c r="D34" s="21">
        <f>SUM('Frozen apples:Frozen plums'!F35)</f>
        <v>1.5885535068080812</v>
      </c>
      <c r="E34" s="21">
        <f>SUM('Frozen apples:Frozen plums'!H35)</f>
        <v>1.5885535068080812</v>
      </c>
      <c r="F34" s="21">
        <f t="shared" si="0"/>
        <v>52.188774442847738</v>
      </c>
      <c r="G34" s="21">
        <f>SUM('Frozen apples:Frozen plums'!K35)</f>
        <v>1.0636730054153021</v>
      </c>
      <c r="H34" s="20">
        <f>SUM('Frozen apples:Frozen plums'!L35)</f>
        <v>4.6626761881218712E-2</v>
      </c>
      <c r="I34" s="21">
        <f>SUM('Frozen apples:Frozen plums'!M35)</f>
        <v>1.3218453859516099</v>
      </c>
      <c r="J34" s="21">
        <f>SUM('Frozen apples:Frozen plums'!P35)</f>
        <v>0.64357221186203328</v>
      </c>
      <c r="K34" s="23">
        <f>SUM('Frozen apples:Frozen plums'!Q35)</f>
        <v>7.8236450172735374E-3</v>
      </c>
      <c r="O34" s="24"/>
    </row>
    <row r="35" spans="1:15" x14ac:dyDescent="0.25">
      <c r="A35" s="25">
        <v>2001</v>
      </c>
      <c r="B35" s="27">
        <f>SUM('Frozen apples:Frozen plums'!B36)</f>
        <v>2.3561715004880375</v>
      </c>
      <c r="C35" s="27">
        <f>SUM('Frozen apples:Frozen plums'!D36)</f>
        <v>1.770416584692684</v>
      </c>
      <c r="D35" s="27">
        <f>SUM('Frozen apples:Frozen plums'!F36)</f>
        <v>1.664191589611123</v>
      </c>
      <c r="E35" s="27">
        <f>SUM('Frozen apples:Frozen plums'!H36)</f>
        <v>1.664191589611123</v>
      </c>
      <c r="F35" s="27">
        <f t="shared" si="0"/>
        <v>52.822888993154955</v>
      </c>
      <c r="G35" s="27">
        <f>SUM('Frozen apples:Frozen plums'!K36)</f>
        <v>1.111573644296888</v>
      </c>
      <c r="H35" s="26">
        <f>SUM('Frozen apples:Frozen plums'!L36)</f>
        <v>4.8726515914384136E-2</v>
      </c>
      <c r="I35" s="27">
        <f>SUM('Frozen apples:Frozen plums'!M36)</f>
        <v>1.3813723629148331</v>
      </c>
      <c r="J35" s="27">
        <f>SUM('Frozen apples:Frozen plums'!P36)</f>
        <v>0.65933526268626919</v>
      </c>
      <c r="K35" s="29">
        <f>SUM('Frozen apples:Frozen plums'!Q36)</f>
        <v>8.2338437841705144E-3</v>
      </c>
      <c r="O35" s="24"/>
    </row>
    <row r="36" spans="1:15" x14ac:dyDescent="0.25">
      <c r="A36" s="25">
        <v>2002</v>
      </c>
      <c r="B36" s="27">
        <f>SUM('Frozen apples:Frozen plums'!B37)</f>
        <v>1.9496283808415868</v>
      </c>
      <c r="C36" s="27">
        <f>SUM('Frozen apples:Frozen plums'!D37)</f>
        <v>1.4751331857282581</v>
      </c>
      <c r="D36" s="27">
        <f>SUM('Frozen apples:Frozen plums'!F37)</f>
        <v>1.3866251945845629</v>
      </c>
      <c r="E36" s="27">
        <f>SUM('Frozen apples:Frozen plums'!H37)</f>
        <v>1.3866251945845629</v>
      </c>
      <c r="F36" s="27">
        <f t="shared" si="0"/>
        <v>52.486485204055896</v>
      </c>
      <c r="G36" s="27">
        <f>SUM('Frozen apples:Frozen plums'!K37)</f>
        <v>0.92633696919709285</v>
      </c>
      <c r="H36" s="26">
        <f>SUM('Frozen apples:Frozen plums'!L37)</f>
        <v>4.0606552074393107E-2</v>
      </c>
      <c r="I36" s="27">
        <f>SUM('Frozen apples:Frozen plums'!M37)</f>
        <v>1.1511754480330074</v>
      </c>
      <c r="J36" s="27">
        <f>SUM('Frozen apples:Frozen plums'!P37)</f>
        <v>0.5657456352387169</v>
      </c>
      <c r="K36" s="29">
        <f>SUM('Frozen apples:Frozen plums'!Q37)</f>
        <v>6.7688503477142522E-3</v>
      </c>
      <c r="O36" s="24"/>
    </row>
    <row r="37" spans="1:15" x14ac:dyDescent="0.25">
      <c r="A37" s="25">
        <v>2003</v>
      </c>
      <c r="B37" s="27">
        <f>SUM('Frozen apples:Frozen plums'!B38)</f>
        <v>2.4728647480176664</v>
      </c>
      <c r="C37" s="27">
        <f>SUM('Frozen apples:Frozen plums'!D38)</f>
        <v>1.8249022450801928</v>
      </c>
      <c r="D37" s="27">
        <f>SUM('Frozen apples:Frozen plums'!F38)</f>
        <v>1.7154081103753813</v>
      </c>
      <c r="E37" s="27">
        <f>SUM('Frozen apples:Frozen plums'!H38)</f>
        <v>1.7154081103753813</v>
      </c>
      <c r="F37" s="27">
        <f t="shared" si="0"/>
        <v>53.647309483858422</v>
      </c>
      <c r="G37" s="27">
        <f>SUM('Frozen apples:Frozen plums'!K38)</f>
        <v>1.1462393435313931</v>
      </c>
      <c r="H37" s="26">
        <f>SUM('Frozen apples:Frozen plums'!L38)</f>
        <v>5.0246108209595304E-2</v>
      </c>
      <c r="I37" s="27">
        <f>SUM('Frozen apples:Frozen plums'!M38)</f>
        <v>1.4244520446879223</v>
      </c>
      <c r="J37" s="27">
        <f>SUM('Frozen apples:Frozen plums'!P38)</f>
        <v>0.73297602599507905</v>
      </c>
      <c r="K37" s="29">
        <f>SUM('Frozen apples:Frozen plums'!Q38)</f>
        <v>8.1753910246517431E-3</v>
      </c>
      <c r="O37" s="24"/>
    </row>
    <row r="38" spans="1:15" x14ac:dyDescent="0.25">
      <c r="A38" s="25">
        <v>2004</v>
      </c>
      <c r="B38" s="27">
        <f>SUM('Frozen apples:Frozen plums'!B39)</f>
        <v>2.1255632603455861</v>
      </c>
      <c r="C38" s="27">
        <f>SUM('Frozen apples:Frozen plums'!D39)</f>
        <v>1.6218519811948473</v>
      </c>
      <c r="D38" s="27">
        <f>SUM('Frozen apples:Frozen plums'!F39)</f>
        <v>1.5245408623231567</v>
      </c>
      <c r="E38" s="27">
        <f>SUM('Frozen apples:Frozen plums'!H39)</f>
        <v>1.5245408623231567</v>
      </c>
      <c r="F38" s="27">
        <f t="shared" si="0"/>
        <v>51.834696066461575</v>
      </c>
      <c r="G38" s="27">
        <f>SUM('Frozen apples:Frozen plums'!K39)</f>
        <v>1.0237840046450801</v>
      </c>
      <c r="H38" s="26">
        <f>SUM('Frozen apples:Frozen plums'!L39)</f>
        <v>4.4878202943345977E-2</v>
      </c>
      <c r="I38" s="27">
        <f>SUM('Frozen apples:Frozen plums'!M39)</f>
        <v>1.2722746143423866</v>
      </c>
      <c r="J38" s="27">
        <f>SUM('Frozen apples:Frozen plums'!P39)</f>
        <v>0.65800501156245916</v>
      </c>
      <c r="K38" s="29">
        <f>SUM('Frozen apples:Frozen plums'!Q39)</f>
        <v>7.3227539184005375E-3</v>
      </c>
      <c r="O38" s="24"/>
    </row>
    <row r="39" spans="1:15" x14ac:dyDescent="0.25">
      <c r="A39" s="25">
        <v>2005</v>
      </c>
      <c r="B39" s="27">
        <f>SUM('Frozen apples:Frozen plums'!B40)</f>
        <v>2.2712165797276667</v>
      </c>
      <c r="C39" s="27">
        <f>SUM('Frozen apples:Frozen plums'!D40)</f>
        <v>1.7075224364931281</v>
      </c>
      <c r="D39" s="27">
        <f>SUM('Frozen apples:Frozen plums'!F40)</f>
        <v>1.6050710903035406</v>
      </c>
      <c r="E39" s="27">
        <f>SUM('Frozen apples:Frozen plums'!H40)</f>
        <v>1.6050710903035406</v>
      </c>
      <c r="F39" s="27">
        <f t="shared" si="0"/>
        <v>52.640084124937779</v>
      </c>
      <c r="G39" s="27">
        <f>SUM('Frozen apples:Frozen plums'!K40)</f>
        <v>1.0756462614994884</v>
      </c>
      <c r="H39" s="26">
        <f>SUM('Frozen apples:Frozen plums'!L40)</f>
        <v>4.7151616942443332E-2</v>
      </c>
      <c r="I39" s="27">
        <f>SUM('Frozen apples:Frozen plums'!M40)</f>
        <v>1.3367247645097973</v>
      </c>
      <c r="J39" s="27">
        <f>SUM('Frozen apples:Frozen plums'!P40)</f>
        <v>0.67936517951926523</v>
      </c>
      <c r="K39" s="29">
        <f>SUM('Frozen apples:Frozen plums'!Q40)</f>
        <v>7.7527054523094073E-3</v>
      </c>
      <c r="O39" s="24"/>
    </row>
    <row r="40" spans="1:15" x14ac:dyDescent="0.25">
      <c r="A40" s="19">
        <v>2006</v>
      </c>
      <c r="B40" s="21">
        <f>SUM('Frozen apples:Frozen plums'!B41)</f>
        <v>2.2520278783919476</v>
      </c>
      <c r="C40" s="21">
        <f>SUM('Frozen apples:Frozen plums'!D41)</f>
        <v>1.6963134517346521</v>
      </c>
      <c r="D40" s="21">
        <f>SUM('Frozen apples:Frozen plums'!F41)</f>
        <v>1.594534644630573</v>
      </c>
      <c r="E40" s="21">
        <f>SUM('Frozen apples:Frozen plums'!H41)</f>
        <v>1.594534644630573</v>
      </c>
      <c r="F40" s="21">
        <f t="shared" si="0"/>
        <v>52.18222149586439</v>
      </c>
      <c r="G40" s="21">
        <f>SUM('Frozen apples:Frozen plums'!K41)</f>
        <v>1.076869702740846</v>
      </c>
      <c r="H40" s="20">
        <f>SUM('Frozen apples:Frozen plums'!L41)</f>
        <v>4.7205247243434341E-2</v>
      </c>
      <c r="I40" s="21">
        <f>SUM('Frozen apples:Frozen plums'!M41)</f>
        <v>1.3382451567277418</v>
      </c>
      <c r="J40" s="21">
        <f>SUM('Frozen apples:Frozen plums'!P41)</f>
        <v>0.70624295098104051</v>
      </c>
      <c r="K40" s="23">
        <f>SUM('Frozen apples:Frozen plums'!Q41)</f>
        <v>7.6518083937256254E-3</v>
      </c>
      <c r="L40" s="67"/>
      <c r="M40" s="67"/>
      <c r="N40" s="67"/>
      <c r="O40" s="24"/>
    </row>
    <row r="41" spans="1:15" x14ac:dyDescent="0.25">
      <c r="A41" s="19">
        <v>2007</v>
      </c>
      <c r="B41" s="21">
        <f>SUM('Frozen apples:Frozen plums'!B42)</f>
        <v>2.6144296136368612</v>
      </c>
      <c r="C41" s="21">
        <f>SUM('Frozen apples:Frozen plums'!D42)</f>
        <v>1.98308227863355</v>
      </c>
      <c r="D41" s="21">
        <f>SUM('Frozen apples:Frozen plums'!F42)</f>
        <v>1.8640973419155371</v>
      </c>
      <c r="E41" s="21">
        <f>SUM('Frozen apples:Frozen plums'!H42)</f>
        <v>1.8640973419155371</v>
      </c>
      <c r="F41" s="21">
        <f t="shared" si="0"/>
        <v>52.126405714546813</v>
      </c>
      <c r="G41" s="21">
        <f>SUM('Frozen apples:Frozen plums'!K42)</f>
        <v>1.2516214261112522</v>
      </c>
      <c r="H41" s="20">
        <f>SUM('Frozen apples:Frozen plums'!L42)</f>
        <v>5.4865596761041177E-2</v>
      </c>
      <c r="I41" s="21">
        <f>SUM('Frozen apples:Frozen plums'!M42)</f>
        <v>1.5554122353771369</v>
      </c>
      <c r="J41" s="21">
        <f>SUM('Frozen apples:Frozen plums'!P42)</f>
        <v>0.80611051054987282</v>
      </c>
      <c r="K41" s="23">
        <f>SUM('Frozen apples:Frozen plums'!Q42)</f>
        <v>8.9447257195471187E-3</v>
      </c>
      <c r="L41" s="67"/>
      <c r="M41" s="67"/>
      <c r="N41" s="67"/>
      <c r="O41" s="24"/>
    </row>
    <row r="42" spans="1:15" x14ac:dyDescent="0.25">
      <c r="A42" s="19">
        <v>2008</v>
      </c>
      <c r="B42" s="21">
        <f>SUM('Frozen apples:Frozen plums'!B43)</f>
        <v>2.2318795991243165</v>
      </c>
      <c r="C42" s="21">
        <f>SUM('Frozen apples:Frozen plums'!D43)</f>
        <v>1.7137473898125699</v>
      </c>
      <c r="D42" s="21">
        <f>SUM('Frozen apples:Frozen plums'!F43)</f>
        <v>1.6109225464238155</v>
      </c>
      <c r="E42" s="21">
        <f>SUM('Frozen apples:Frozen plums'!H43)</f>
        <v>1.6109225464238155</v>
      </c>
      <c r="F42" s="21">
        <f t="shared" si="0"/>
        <v>51.399667621585195</v>
      </c>
      <c r="G42" s="21">
        <f>SUM('Frozen apples:Frozen plums'!K43)</f>
        <v>1.0847009034604498</v>
      </c>
      <c r="H42" s="20">
        <f>SUM('Frozen apples:Frozen plums'!L43)</f>
        <v>4.7548532754430675E-2</v>
      </c>
      <c r="I42" s="21">
        <f>SUM('Frozen apples:Frozen plums'!M43)</f>
        <v>1.3479771293217324</v>
      </c>
      <c r="J42" s="21">
        <f>SUM('Frozen apples:Frozen plums'!P43)</f>
        <v>0.68053862758799499</v>
      </c>
      <c r="K42" s="23">
        <f>SUM('Frozen apples:Frozen plums'!Q43)</f>
        <v>7.8777295824959993E-3</v>
      </c>
      <c r="L42" s="67"/>
      <c r="M42" s="67"/>
      <c r="N42" s="67"/>
      <c r="O42" s="24"/>
    </row>
    <row r="43" spans="1:15" x14ac:dyDescent="0.25">
      <c r="A43" s="19">
        <v>2009</v>
      </c>
      <c r="B43" s="21">
        <f>SUM('Frozen apples:Frozen plums'!B44)</f>
        <v>2.3070950370308645</v>
      </c>
      <c r="C43" s="21">
        <f>SUM('Frozen apples:Frozen plums'!D44)</f>
        <v>1.7671623662265161</v>
      </c>
      <c r="D43" s="21">
        <f>SUM('Frozen apples:Frozen plums'!F44)</f>
        <v>1.6611326242529256</v>
      </c>
      <c r="E43" s="21">
        <f>SUM('Frozen apples:Frozen plums'!H44)</f>
        <v>1.6611326242529256</v>
      </c>
      <c r="F43" s="21">
        <f t="shared" si="0"/>
        <v>51.412372672912845</v>
      </c>
      <c r="G43" s="21">
        <f>SUM('Frozen apples:Frozen plums'!K44)</f>
        <v>1.1209627386742798</v>
      </c>
      <c r="H43" s="20">
        <f>SUM('Frozen apples:Frozen plums'!L44)</f>
        <v>4.9138092654215003E-2</v>
      </c>
      <c r="I43" s="21">
        <f>SUM('Frozen apples:Frozen plums'!M44)</f>
        <v>1.3930403577006685</v>
      </c>
      <c r="J43" s="21">
        <f>SUM('Frozen apples:Frozen plums'!P44)</f>
        <v>0.72826556768582129</v>
      </c>
      <c r="K43" s="23">
        <f>SUM('Frozen apples:Frozen plums'!Q44)</f>
        <v>8.0147040649047787E-3</v>
      </c>
      <c r="L43" s="67"/>
      <c r="M43" s="67"/>
      <c r="N43" s="67"/>
      <c r="O43" s="24"/>
    </row>
    <row r="44" spans="1:15" x14ac:dyDescent="0.25">
      <c r="A44" s="19">
        <v>2010</v>
      </c>
      <c r="B44" s="21">
        <f>SUM('Frozen apples:Frozen plums'!B45)</f>
        <v>2.0357408092568083</v>
      </c>
      <c r="C44" s="21">
        <f>SUM('Frozen apples:Frozen plums'!D45)</f>
        <v>1.5850528302312228</v>
      </c>
      <c r="D44" s="21">
        <f>SUM('Frozen apples:Frozen plums'!F45)</f>
        <v>1.4899496604173497</v>
      </c>
      <c r="E44" s="21">
        <f>SUM('Frozen apples:Frozen plums'!H45)</f>
        <v>1.4899496604173497</v>
      </c>
      <c r="F44" s="21">
        <f t="shared" si="0"/>
        <v>50.527744233485336</v>
      </c>
      <c r="G44" s="21">
        <f>SUM('Frozen apples:Frozen plums'!K45)</f>
        <v>1.0071268998988436</v>
      </c>
      <c r="H44" s="20">
        <f>SUM('Frozen apples:Frozen plums'!L45)</f>
        <v>4.4148028488716427E-2</v>
      </c>
      <c r="I44" s="21">
        <f>SUM('Frozen apples:Frozen plums'!M45)</f>
        <v>1.2515745336408661</v>
      </c>
      <c r="J44" s="21">
        <f>SUM('Frozen apples:Frozen plums'!P45)</f>
        <v>0.64461510229276597</v>
      </c>
      <c r="K44" s="23">
        <f>SUM('Frozen apples:Frozen plums'!Q45)</f>
        <v>7.2741631628014565E-3</v>
      </c>
      <c r="L44" s="67"/>
      <c r="M44" s="67"/>
      <c r="N44" s="67"/>
      <c r="O44" s="24"/>
    </row>
    <row r="45" spans="1:15" x14ac:dyDescent="0.25">
      <c r="A45" s="31">
        <v>2011</v>
      </c>
      <c r="B45" s="27">
        <f>SUM('Frozen apples:Frozen plums'!B46)</f>
        <v>2.080447682597995</v>
      </c>
      <c r="C45" s="27">
        <f>SUM('Frozen apples:Frozen plums'!D46)</f>
        <v>1.5947853121716569</v>
      </c>
      <c r="D45" s="27">
        <f>SUM('Frozen apples:Frozen plums'!F46)</f>
        <v>1.4990981934413574</v>
      </c>
      <c r="E45" s="27">
        <f>SUM('Frozen apples:Frozen plums'!H46)</f>
        <v>1.4990981934413574</v>
      </c>
      <c r="F45" s="27">
        <f t="shared" si="0"/>
        <v>51.353397849296186</v>
      </c>
      <c r="G45" s="27">
        <f>SUM('Frozen apples:Frozen plums'!K46)</f>
        <v>1.0120671071069838</v>
      </c>
      <c r="H45" s="26">
        <f>SUM('Frozen apples:Frozen plums'!L46)</f>
        <v>4.4364585517018461E-2</v>
      </c>
      <c r="I45" s="27">
        <f>SUM('Frozen apples:Frozen plums'!M46)</f>
        <v>1.2577138171147146</v>
      </c>
      <c r="J45" s="27">
        <f>SUM('Frozen apples:Frozen plums'!P46)</f>
        <v>0.64417366694603584</v>
      </c>
      <c r="K45" s="29">
        <f>SUM('Frozen apples:Frozen plums'!Q46)</f>
        <v>7.3208217178749105E-3</v>
      </c>
      <c r="L45" s="67"/>
      <c r="M45" s="67"/>
      <c r="N45" s="67"/>
      <c r="O45" s="24"/>
    </row>
    <row r="46" spans="1:15" x14ac:dyDescent="0.25">
      <c r="A46" s="25">
        <v>2012</v>
      </c>
      <c r="B46" s="27">
        <f>SUM('Frozen apples:Frozen plums'!B47)</f>
        <v>1.7260148954620611</v>
      </c>
      <c r="C46" s="27">
        <f>SUM('Frozen apples:Frozen plums'!D47)</f>
        <v>1.3838485289401454</v>
      </c>
      <c r="D46" s="27">
        <f>SUM('Frozen apples:Frozen plums'!F47)</f>
        <v>1.3008176172037365</v>
      </c>
      <c r="E46" s="27">
        <f>SUM('Frozen apples:Frozen plums'!H47)</f>
        <v>1.3008176172037365</v>
      </c>
      <c r="F46" s="27">
        <f t="shared" ref="F46:F55" si="1">100-(G46/B46*100)</f>
        <v>48.841036626857345</v>
      </c>
      <c r="G46" s="27">
        <f>SUM('Frozen apples:Frozen plums'!K47)</f>
        <v>0.88301132818442218</v>
      </c>
      <c r="H46" s="26">
        <f>SUM('Frozen apples:Frozen plums'!L47)</f>
        <v>3.870734589301577E-2</v>
      </c>
      <c r="I46" s="27">
        <f>SUM('Frozen apples:Frozen plums'!M47)</f>
        <v>1.0973339023940505</v>
      </c>
      <c r="J46" s="27">
        <f>SUM('Frozen apples:Frozen plums'!P47)</f>
        <v>0.59718087758882898</v>
      </c>
      <c r="K46" s="29">
        <f>SUM('Frozen apples:Frozen plums'!Q47)</f>
        <v>6.2136682401603346E-3</v>
      </c>
      <c r="L46" s="67"/>
      <c r="M46" s="67"/>
      <c r="N46" s="67"/>
      <c r="O46" s="24"/>
    </row>
    <row r="47" spans="1:15" x14ac:dyDescent="0.25">
      <c r="A47" s="25">
        <v>2013</v>
      </c>
      <c r="B47" s="27">
        <f>SUM('Frozen apples:Frozen plums'!B48)</f>
        <v>1.9732169738258567</v>
      </c>
      <c r="C47" s="27">
        <f>SUM('Frozen apples:Frozen plums'!D48)</f>
        <v>1.4543941761759027</v>
      </c>
      <c r="D47" s="27">
        <f>SUM('Frozen apples:Frozen plums'!F48)</f>
        <v>1.3671305256053485</v>
      </c>
      <c r="E47" s="27">
        <f>SUM('Frozen apples:Frozen plums'!H48)</f>
        <v>1.3671305256053485</v>
      </c>
      <c r="F47" s="27">
        <f t="shared" si="1"/>
        <v>53.678800576827321</v>
      </c>
      <c r="G47" s="27">
        <f>SUM('Frozen apples:Frozen plums'!K48)</f>
        <v>0.91401776949776814</v>
      </c>
      <c r="H47" s="26">
        <f>SUM('Frozen apples:Frozen plums'!L48)</f>
        <v>4.0066532361546003E-2</v>
      </c>
      <c r="I47" s="27">
        <f>SUM('Frozen apples:Frozen plums'!M48)</f>
        <v>1.1358661591836483</v>
      </c>
      <c r="J47" s="27">
        <f>SUM('Frozen apples:Frozen plums'!P48)</f>
        <v>0.60855894896768337</v>
      </c>
      <c r="K47" s="29">
        <f>SUM('Frozen apples:Frozen plums'!Q48)</f>
        <v>6.3806160217367344E-3</v>
      </c>
      <c r="L47" s="67"/>
      <c r="M47" s="67"/>
      <c r="N47" s="67"/>
      <c r="O47" s="24"/>
    </row>
    <row r="48" spans="1:15" x14ac:dyDescent="0.25">
      <c r="A48" s="25">
        <v>2014</v>
      </c>
      <c r="B48" s="27">
        <f>SUM('Frozen apples:Frozen plums'!B49)</f>
        <v>2.2845236912833569</v>
      </c>
      <c r="C48" s="27">
        <f>SUM('Frozen apples:Frozen plums'!D49)</f>
        <v>1.7456760317626678</v>
      </c>
      <c r="D48" s="27">
        <f>SUM('Frozen apples:Frozen plums'!F49)</f>
        <v>1.6409354698569074</v>
      </c>
      <c r="E48" s="27">
        <f>SUM('Frozen apples:Frozen plums'!H49)</f>
        <v>1.6409354698569074</v>
      </c>
      <c r="F48" s="27">
        <f t="shared" si="1"/>
        <v>51.462829113334294</v>
      </c>
      <c r="G48" s="27">
        <f>SUM('Frozen apples:Frozen plums'!K49)</f>
        <v>1.1088431679845663</v>
      </c>
      <c r="H48" s="26">
        <f>SUM('Frozen apples:Frozen plums'!L49)</f>
        <v>4.860682380206318E-2</v>
      </c>
      <c r="I48" s="27">
        <f>SUM('Frozen apples:Frozen plums'!M49)</f>
        <v>1.37797915137659</v>
      </c>
      <c r="J48" s="27">
        <f>SUM('Frozen apples:Frozen plums'!P49)</f>
        <v>0.74830427203480965</v>
      </c>
      <c r="K48" s="29">
        <f>SUM('Frozen apples:Frozen plums'!Q49)</f>
        <v>7.7770454742123957E-3</v>
      </c>
      <c r="L48" s="67"/>
      <c r="M48" s="67"/>
      <c r="N48" s="67"/>
      <c r="O48" s="24"/>
    </row>
    <row r="49" spans="1:15" x14ac:dyDescent="0.25">
      <c r="A49" s="31">
        <v>2015</v>
      </c>
      <c r="B49" s="27">
        <f>SUM('Frozen apples:Frozen plums'!B50)</f>
        <v>2.195666381066943</v>
      </c>
      <c r="C49" s="27">
        <f>SUM('Frozen apples:Frozen plums'!D50)</f>
        <v>1.698110559173557</v>
      </c>
      <c r="D49" s="27">
        <f>SUM('Frozen apples:Frozen plums'!F50)</f>
        <v>1.5962239256231436</v>
      </c>
      <c r="E49" s="27">
        <f>SUM('Frozen apples:Frozen plums'!H50)</f>
        <v>1.5962239256231436</v>
      </c>
      <c r="F49" s="27">
        <f t="shared" si="1"/>
        <v>50.654621013697181</v>
      </c>
      <c r="G49" s="27">
        <f>SUM('Frozen apples:Frozen plums'!K50)</f>
        <v>1.0834598970123228</v>
      </c>
      <c r="H49" s="26">
        <f>SUM('Frozen apples:Frozen plums'!L50)</f>
        <v>4.7494132471773053E-2</v>
      </c>
      <c r="I49" s="27">
        <f>SUM('Frozen apples:Frozen plums'!M50)</f>
        <v>1.3464349085085301</v>
      </c>
      <c r="J49" s="27">
        <f>SUM('Frozen apples:Frozen plums'!P50)</f>
        <v>0.73187050694996969</v>
      </c>
      <c r="K49" s="29">
        <f>SUM('Frozen apples:Frozen plums'!Q50)</f>
        <v>7.6326975285636632E-3</v>
      </c>
      <c r="L49" s="67"/>
      <c r="M49" s="67"/>
      <c r="N49" s="67"/>
      <c r="O49" s="24"/>
    </row>
    <row r="50" spans="1:15" x14ac:dyDescent="0.25">
      <c r="A50" s="36">
        <v>2016</v>
      </c>
      <c r="B50" s="21">
        <f>SUM('Frozen apples:Frozen plums'!B51)</f>
        <v>1.9423185928367155</v>
      </c>
      <c r="C50" s="21">
        <f>SUM('Frozen apples:Frozen plums'!D51)</f>
        <v>1.5442085196505759</v>
      </c>
      <c r="D50" s="21">
        <f>SUM('Frozen apples:Frozen plums'!F51)</f>
        <v>1.4515560084715413</v>
      </c>
      <c r="E50" s="21">
        <f>SUM('Frozen apples:Frozen plums'!H51)</f>
        <v>1.4515560084715413</v>
      </c>
      <c r="F50" s="38">
        <f t="shared" si="1"/>
        <v>49.135882595180021</v>
      </c>
      <c r="G50" s="21">
        <f>SUM('Frozen apples:Frozen plums'!K51)</f>
        <v>0.98794320943611413</v>
      </c>
      <c r="H50" s="20">
        <f>SUM('Frozen apples:Frozen plums'!L51)</f>
        <v>4.330709959172007E-2</v>
      </c>
      <c r="I50" s="21">
        <f>SUM('Frozen apples:Frozen plums'!M51)</f>
        <v>1.2277346198754682</v>
      </c>
      <c r="J50" s="21">
        <f>SUM('Frozen apples:Frozen plums'!P51)</f>
        <v>0.64990672942749173</v>
      </c>
      <c r="K50" s="23">
        <f>SUM('Frozen apples:Frozen plums'!Q51)</f>
        <v>7.0871129866235203E-3</v>
      </c>
      <c r="L50" s="67"/>
      <c r="M50" s="67"/>
      <c r="N50" s="67"/>
      <c r="O50" s="24"/>
    </row>
    <row r="51" spans="1:15" x14ac:dyDescent="0.25">
      <c r="A51" s="41">
        <v>2017</v>
      </c>
      <c r="B51" s="21">
        <f>SUM('Frozen apples:Frozen plums'!B52)</f>
        <v>1.65866561818876</v>
      </c>
      <c r="C51" s="21">
        <f>SUM('Frozen apples:Frozen plums'!D52)</f>
        <v>1.3217189156067981</v>
      </c>
      <c r="D51" s="21">
        <f>SUM('Frozen apples:Frozen plums'!F52)</f>
        <v>1.2424157806703904</v>
      </c>
      <c r="E51" s="21">
        <f>SUM('Frozen apples:Frozen plums'!H52)</f>
        <v>1.2424157806703904</v>
      </c>
      <c r="F51" s="43">
        <f t="shared" si="1"/>
        <v>48.824898196584101</v>
      </c>
      <c r="G51" s="21">
        <f>SUM('Frozen apples:Frozen plums'!K52)</f>
        <v>0.8488238186863557</v>
      </c>
      <c r="H51" s="20">
        <f>SUM('Frozen apples:Frozen plums'!L52)</f>
        <v>3.7208715339675867E-2</v>
      </c>
      <c r="I51" s="21">
        <f>SUM('Frozen apples:Frozen plums'!M52)</f>
        <v>1.054848475522141</v>
      </c>
      <c r="J51" s="21">
        <f>SUM('Frozen apples:Frozen plums'!P52)</f>
        <v>0.56727531770824458</v>
      </c>
      <c r="K51" s="23">
        <f>SUM('Frozen apples:Frozen plums'!Q52)</f>
        <v>6.0605804317653816E-3</v>
      </c>
      <c r="L51" s="67"/>
      <c r="M51" s="67"/>
      <c r="N51" s="67"/>
      <c r="O51" s="24"/>
    </row>
    <row r="52" spans="1:15" x14ac:dyDescent="0.25">
      <c r="A52" s="41">
        <v>2018</v>
      </c>
      <c r="B52" s="21">
        <f>SUM('Frozen apples:Frozen plums'!B53)</f>
        <v>1.7987093770496836</v>
      </c>
      <c r="C52" s="21">
        <f>SUM('Frozen apples:Frozen plums'!D53)</f>
        <v>1.3931576831112202</v>
      </c>
      <c r="D52" s="21">
        <f>SUM('Frozen apples:Frozen plums'!F53)</f>
        <v>1.309568222124547</v>
      </c>
      <c r="E52" s="21">
        <f>SUM('Frozen apples:Frozen plums'!H53)</f>
        <v>1.309568222124547</v>
      </c>
      <c r="F52" s="43">
        <f t="shared" si="1"/>
        <v>50.650143827973004</v>
      </c>
      <c r="G52" s="21">
        <f>SUM('Frozen apples:Frozen plums'!K53)</f>
        <v>0.88766049052678164</v>
      </c>
      <c r="H52" s="20">
        <f>SUM('Frozen apples:Frozen plums'!L53)</f>
        <v>3.8911144790215083E-2</v>
      </c>
      <c r="I52" s="21">
        <f>SUM('Frozen apples:Frozen plums'!M53)</f>
        <v>1.1031114992302025</v>
      </c>
      <c r="J52" s="21">
        <f>SUM('Frozen apples:Frozen plums'!P53)</f>
        <v>0.57847898683138244</v>
      </c>
      <c r="K52" s="23">
        <f>SUM('Frozen apples:Frozen plums'!Q53)</f>
        <v>6.3725930099731787E-3</v>
      </c>
      <c r="L52" s="67"/>
      <c r="M52" s="67"/>
      <c r="N52" s="67"/>
      <c r="O52" s="24"/>
    </row>
    <row r="53" spans="1:15" ht="13.2" customHeight="1" x14ac:dyDescent="0.25">
      <c r="A53" s="41">
        <v>2019</v>
      </c>
      <c r="B53" s="44">
        <f>SUM('Frozen apples:Frozen plums'!B54)</f>
        <v>1.9291844400635139</v>
      </c>
      <c r="C53" s="44">
        <f>SUM('Frozen apples:Frozen plums'!D54)</f>
        <v>1.494650153296821</v>
      </c>
      <c r="D53" s="44">
        <f>SUM('Frozen apples:Frozen plums'!F54)</f>
        <v>1.404971144099012</v>
      </c>
      <c r="E53" s="44">
        <f>SUM('Frozen apples:Frozen plums'!H54)</f>
        <v>1.404971144099012</v>
      </c>
      <c r="F53" s="43">
        <f t="shared" si="1"/>
        <v>50.654443921573986</v>
      </c>
      <c r="G53" s="21">
        <f>SUM('Frozen apples:Frozen plums'!K54)</f>
        <v>0.95196678972781024</v>
      </c>
      <c r="H53" s="20">
        <f>SUM('Frozen apples:Frozen plums'!L54)</f>
        <v>4.1730051056561544E-2</v>
      </c>
      <c r="I53" s="21">
        <f>SUM('Frozen apples:Frozen plums'!M54)</f>
        <v>1.1830260824279915</v>
      </c>
      <c r="J53" s="21">
        <f>SUM('Frozen apples:Frozen plums'!P54)</f>
        <v>0.62578084483325491</v>
      </c>
      <c r="K53" s="23">
        <f>SUM('Frozen apples:Frozen plums'!Q54)</f>
        <v>6.7992899340880101E-3</v>
      </c>
      <c r="L53" s="99"/>
      <c r="M53" s="99"/>
      <c r="N53" s="67"/>
      <c r="O53" s="24"/>
    </row>
    <row r="54" spans="1:15" ht="13.2" customHeight="1" x14ac:dyDescent="0.25">
      <c r="A54" s="182">
        <v>2020</v>
      </c>
      <c r="B54" s="21">
        <f>SUM('Frozen apples:Frozen plums'!B55)</f>
        <v>1.7178498220706877</v>
      </c>
      <c r="C54" s="21">
        <f>SUM('Frozen apples:Frozen plums'!D55)</f>
        <v>1.3237131294037821</v>
      </c>
      <c r="D54" s="21">
        <f>SUM('Frozen apples:Frozen plums'!F55)</f>
        <v>1.2442903416395552</v>
      </c>
      <c r="E54" s="21">
        <f>SUM('Frozen apples:Frozen plums'!H55)</f>
        <v>1.2442903416395552</v>
      </c>
      <c r="F54" s="38">
        <f t="shared" si="1"/>
        <v>50.936325634228361</v>
      </c>
      <c r="G54" s="44">
        <f>SUM('Frozen apples:Frozen plums'!K55)</f>
        <v>0.84284024279374981</v>
      </c>
      <c r="H54" s="58">
        <f>SUM('Frozen apples:Frozen plums'!L55)</f>
        <v>3.69464216019178E-2</v>
      </c>
      <c r="I54" s="44">
        <f>SUM('Frozen apples:Frozen plums'!M55)</f>
        <v>1.0474125792035687</v>
      </c>
      <c r="J54" s="44">
        <f>SUM('Frozen apples:Frozen plums'!P55)</f>
        <v>0.56143987831627862</v>
      </c>
      <c r="K54" s="46">
        <f>SUM('Frozen apples:Frozen plums'!Q55)</f>
        <v>5.9737745279313066E-3</v>
      </c>
      <c r="L54" s="99"/>
      <c r="M54" s="99"/>
      <c r="N54" s="67"/>
      <c r="O54" s="24"/>
    </row>
    <row r="55" spans="1:15" ht="13.8" customHeight="1" thickBot="1" x14ac:dyDescent="0.3">
      <c r="A55" s="132">
        <v>2021</v>
      </c>
      <c r="B55" s="134">
        <f>SUM('Frozen apples:Frozen plums'!B56)</f>
        <v>1.6654629752356966</v>
      </c>
      <c r="C55" s="134">
        <f>SUM('Frozen apples:Frozen plums'!D56)</f>
        <v>1.2704746438687256</v>
      </c>
      <c r="D55" s="134">
        <f>SUM('Frozen apples:Frozen plums'!F56)</f>
        <v>1.1942461652366019</v>
      </c>
      <c r="E55" s="134">
        <f>SUM('Frozen apples:Frozen plums'!H56)</f>
        <v>1.1942461652366019</v>
      </c>
      <c r="F55" s="134">
        <f t="shared" si="1"/>
        <v>51.294227608049013</v>
      </c>
      <c r="G55" s="134">
        <f>SUM('Frozen apples:Frozen plums'!K56)</f>
        <v>0.81117660599051344</v>
      </c>
      <c r="H55" s="133">
        <f>SUM('Frozen apples:Frozen plums'!L56)</f>
        <v>3.555842656396771E-2</v>
      </c>
      <c r="I55" s="134">
        <f>SUM('Frozen apples:Frozen plums'!M56)</f>
        <v>1.0080636138752026</v>
      </c>
      <c r="J55" s="134">
        <f>SUM('Frozen apples:Frozen plums'!P56)</f>
        <v>0.55973848965143358</v>
      </c>
      <c r="K55" s="136">
        <f>SUM('Frozen apples:Frozen plums'!Q56)</f>
        <v>5.6506416092955416E-3</v>
      </c>
      <c r="L55" s="99"/>
      <c r="M55" s="99"/>
      <c r="N55" s="67"/>
      <c r="O55" s="24"/>
    </row>
    <row r="56" spans="1:15" ht="15" customHeight="1" thickTop="1" x14ac:dyDescent="0.25">
      <c r="A56" s="9" t="s">
        <v>195</v>
      </c>
      <c r="J56" s="9"/>
      <c r="K56" s="9"/>
      <c r="N56" s="67"/>
      <c r="O56" s="24"/>
    </row>
    <row r="57" spans="1:15" x14ac:dyDescent="0.25">
      <c r="A57" s="9"/>
      <c r="J57" s="9"/>
      <c r="K57" s="9"/>
      <c r="N57" s="67"/>
      <c r="O57" s="24"/>
    </row>
    <row r="58" spans="1:15" ht="15" customHeight="1" x14ac:dyDescent="0.25">
      <c r="A58" s="9" t="s">
        <v>97</v>
      </c>
      <c r="J58" s="9"/>
      <c r="K58" s="9"/>
      <c r="N58" s="99"/>
    </row>
    <row r="59" spans="1:15" ht="15" customHeight="1" x14ac:dyDescent="0.25">
      <c r="A59" s="9" t="s">
        <v>104</v>
      </c>
      <c r="J59" s="9"/>
      <c r="K59" s="9"/>
      <c r="N59" s="99"/>
    </row>
    <row r="60" spans="1:15" ht="15" customHeight="1" x14ac:dyDescent="0.25">
      <c r="A60" s="9" t="s">
        <v>111</v>
      </c>
      <c r="J60" s="9"/>
      <c r="K60" s="9"/>
      <c r="N60" s="99"/>
    </row>
    <row r="61" spans="1:15" ht="15" customHeight="1" x14ac:dyDescent="0.25">
      <c r="A61" s="9" t="s">
        <v>134</v>
      </c>
      <c r="J61" s="9"/>
      <c r="K61" s="9"/>
      <c r="N61" s="99"/>
    </row>
    <row r="62" spans="1:15" ht="13.2" customHeight="1" x14ac:dyDescent="0.25">
      <c r="A62" s="9"/>
      <c r="J62" s="9"/>
      <c r="K62" s="9"/>
    </row>
    <row r="63" spans="1:15" ht="15" customHeight="1" x14ac:dyDescent="0.25">
      <c r="A63" s="9" t="s">
        <v>192</v>
      </c>
      <c r="J63" s="9"/>
      <c r="K63" s="9"/>
    </row>
    <row r="64" spans="1:15" x14ac:dyDescent="0.25">
      <c r="A64" s="9"/>
      <c r="J64" s="9"/>
      <c r="K64" s="9"/>
    </row>
    <row r="65" s="9" customFormat="1" x14ac:dyDescent="0.25"/>
    <row r="66" s="9" customFormat="1" x14ac:dyDescent="0.25"/>
    <row r="67"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AD70"/>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165</v>
      </c>
      <c r="B1" s="52"/>
      <c r="C1" s="52"/>
      <c r="D1" s="52"/>
      <c r="E1" s="52"/>
      <c r="F1" s="52"/>
      <c r="G1" s="52"/>
      <c r="H1" s="52"/>
      <c r="I1" s="52"/>
      <c r="J1" s="52"/>
      <c r="K1" s="52"/>
    </row>
    <row r="2" spans="1:30" ht="60" customHeight="1" thickTop="1" x14ac:dyDescent="0.25">
      <c r="A2" s="59" t="s">
        <v>2</v>
      </c>
      <c r="B2" s="60" t="s">
        <v>92</v>
      </c>
      <c r="C2" s="179" t="s">
        <v>3</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M3" s="18"/>
      <c r="N3" s="18"/>
      <c r="O3" s="18"/>
      <c r="P3" s="18"/>
      <c r="Q3" s="18"/>
      <c r="R3" s="18"/>
      <c r="S3" s="18"/>
      <c r="T3" s="18"/>
      <c r="U3" s="18"/>
      <c r="V3" s="18"/>
      <c r="W3" s="18"/>
      <c r="X3" s="18"/>
      <c r="Y3" s="18"/>
      <c r="Z3" s="18"/>
      <c r="AA3" s="18"/>
      <c r="AB3" s="18"/>
      <c r="AC3" s="18"/>
      <c r="AD3" s="18"/>
    </row>
    <row r="4" spans="1:30" x14ac:dyDescent="0.25">
      <c r="A4" s="19">
        <v>1970</v>
      </c>
      <c r="B4" s="21">
        <f>SUM('Frozen berries'!B4,'Frozen other fruit'!B4)</f>
        <v>3.8768824493299263</v>
      </c>
      <c r="C4" s="21">
        <f>SUM('Frozen berries'!C4,'Frozen other fruit'!C4)</f>
        <v>3.4459772363685541</v>
      </c>
      <c r="D4" s="21">
        <f>SUM('Frozen berries'!D4,'Frozen other fruit'!D4)</f>
        <v>3.2392186021864404</v>
      </c>
      <c r="E4" s="21">
        <f>SUM('Frozen berries'!E4,'Frozen other fruit'!E4)</f>
        <v>3.2392186021864404</v>
      </c>
      <c r="F4" s="21">
        <f t="shared" ref="F4:F45" si="0">100-(G4/B4*100)</f>
        <v>40.332865300021027</v>
      </c>
      <c r="G4" s="21">
        <f>SUM('Frozen berries'!G4,'Frozen other fruit'!G4)</f>
        <v>2.3132246732015314</v>
      </c>
      <c r="H4" s="20">
        <f>SUM('Frozen berries'!H4,'Frozen other fruit'!H4)</f>
        <v>0.10140162951020412</v>
      </c>
      <c r="I4" s="21">
        <f>SUM('Frozen berries'!I4,'Frozen other fruit'!I4)</f>
        <v>2.8746854957995316</v>
      </c>
      <c r="J4" s="21">
        <f>SUM('Frozen berries'!J4,'Frozen other fruit'!J4)</f>
        <v>1.2525426650703224</v>
      </c>
      <c r="K4" s="23">
        <f>SUM('Frozen berries'!K4,'Frozen other fruit'!K4)</f>
        <v>1.8423498715764104E-2</v>
      </c>
      <c r="V4" s="65"/>
      <c r="X4" s="24"/>
    </row>
    <row r="5" spans="1:30" x14ac:dyDescent="0.25">
      <c r="A5" s="25">
        <v>1971</v>
      </c>
      <c r="B5" s="27">
        <f>SUM('Frozen berries'!B5,'Frozen other fruit'!B5)</f>
        <v>3.9749495572110316</v>
      </c>
      <c r="C5" s="27">
        <f>SUM('Frozen berries'!C5,'Frozen other fruit'!C5)</f>
        <v>3.5832625456640663</v>
      </c>
      <c r="D5" s="27">
        <f>SUM('Frozen berries'!D5,'Frozen other fruit'!D5)</f>
        <v>3.3682667929242225</v>
      </c>
      <c r="E5" s="27">
        <f>SUM('Frozen berries'!E5,'Frozen other fruit'!E5)</f>
        <v>3.3682667929242225</v>
      </c>
      <c r="F5" s="27">
        <f t="shared" si="0"/>
        <v>39.560946705975439</v>
      </c>
      <c r="G5" s="27">
        <f>SUM('Frozen berries'!G5,'Frozen other fruit'!G5)</f>
        <v>2.4024218812933684</v>
      </c>
      <c r="H5" s="26">
        <f>SUM('Frozen berries'!H5,'Frozen other fruit'!H5)</f>
        <v>0.10531164411149013</v>
      </c>
      <c r="I5" s="27">
        <f>SUM('Frozen berries'!I5,'Frozen other fruit'!I5)</f>
        <v>2.9855324547386886</v>
      </c>
      <c r="J5" s="27">
        <f>SUM('Frozen berries'!J5,'Frozen other fruit'!J5)</f>
        <v>1.2969985018243526</v>
      </c>
      <c r="K5" s="29">
        <f>SUM('Frozen berries'!K5,'Frozen other fruit'!K5)</f>
        <v>1.9230636706792856E-2</v>
      </c>
      <c r="V5" s="65"/>
      <c r="X5" s="24"/>
    </row>
    <row r="6" spans="1:30" x14ac:dyDescent="0.25">
      <c r="A6" s="25">
        <v>1972</v>
      </c>
      <c r="B6" s="27">
        <f>SUM('Frozen berries'!B6,'Frozen other fruit'!B6)</f>
        <v>3.9595447269123758</v>
      </c>
      <c r="C6" s="27">
        <f>SUM('Frozen berries'!C6,'Frozen other fruit'!C6)</f>
        <v>3.4746398678809407</v>
      </c>
      <c r="D6" s="27">
        <f>SUM('Frozen berries'!D6,'Frozen other fruit'!D6)</f>
        <v>3.2661614758080839</v>
      </c>
      <c r="E6" s="27">
        <f>SUM('Frozen berries'!E6,'Frozen other fruit'!E6)</f>
        <v>3.2661614758080839</v>
      </c>
      <c r="F6" s="27">
        <f t="shared" si="0"/>
        <v>41.364242988599798</v>
      </c>
      <c r="G6" s="27">
        <f>SUM('Frozen berries'!G6,'Frozen other fruit'!G6)</f>
        <v>2.3217090248300503</v>
      </c>
      <c r="H6" s="26">
        <f>SUM('Frozen berries'!H6,'Frozen other fruit'!H6)</f>
        <v>0.10177354629392001</v>
      </c>
      <c r="I6" s="27">
        <f>SUM('Frozen berries'!I6,'Frozen other fruit'!I6)</f>
        <v>2.8852291506594847</v>
      </c>
      <c r="J6" s="27">
        <f>SUM('Frozen berries'!J6,'Frozen other fruit'!J6)</f>
        <v>1.2544986970576968</v>
      </c>
      <c r="K6" s="29">
        <f>SUM('Frozen berries'!K6,'Frozen other fruit'!K6)</f>
        <v>1.8441057338649341E-2</v>
      </c>
      <c r="V6" s="65"/>
      <c r="X6" s="24"/>
    </row>
    <row r="7" spans="1:30" x14ac:dyDescent="0.25">
      <c r="A7" s="25">
        <v>1973</v>
      </c>
      <c r="B7" s="27">
        <f>SUM('Frozen berries'!B7,'Frozen other fruit'!B7)</f>
        <v>4.0504782713334508</v>
      </c>
      <c r="C7" s="27">
        <f>SUM('Frozen berries'!C7,'Frozen other fruit'!C7)</f>
        <v>3.5127864694806035</v>
      </c>
      <c r="D7" s="27">
        <f>SUM('Frozen berries'!D7,'Frozen other fruit'!D7)</f>
        <v>3.3020192813117673</v>
      </c>
      <c r="E7" s="27">
        <f>SUM('Frozen berries'!E7,'Frozen other fruit'!E7)</f>
        <v>3.3020192813117673</v>
      </c>
      <c r="F7" s="27">
        <f t="shared" si="0"/>
        <v>42.098952955066252</v>
      </c>
      <c r="G7" s="27">
        <f>SUM('Frozen berries'!G7,'Frozen other fruit'!G7)</f>
        <v>2.3452693294296005</v>
      </c>
      <c r="H7" s="26">
        <f>SUM('Frozen berries'!H7,'Frozen other fruit'!H7)</f>
        <v>0.10280632676951673</v>
      </c>
      <c r="I7" s="27">
        <f>SUM('Frozen berries'!I7,'Frozen other fruit'!I7)</f>
        <v>2.9145079607524149</v>
      </c>
      <c r="J7" s="27">
        <f>SUM('Frozen berries'!J7,'Frozen other fruit'!J7)</f>
        <v>1.2713282794950498</v>
      </c>
      <c r="K7" s="29">
        <f>SUM('Frozen berries'!K7,'Frozen other fruit'!K7)</f>
        <v>1.856152230831825E-2</v>
      </c>
      <c r="V7" s="65"/>
      <c r="X7" s="24"/>
    </row>
    <row r="8" spans="1:30" x14ac:dyDescent="0.25">
      <c r="A8" s="25">
        <v>1974</v>
      </c>
      <c r="B8" s="27">
        <f>SUM('Frozen berries'!B8,'Frozen other fruit'!B8)</f>
        <v>3.255521991639156</v>
      </c>
      <c r="C8" s="27">
        <f>SUM('Frozen berries'!C8,'Frozen other fruit'!C8)</f>
        <v>2.8910868416625046</v>
      </c>
      <c r="D8" s="27">
        <f>SUM('Frozen berries'!D8,'Frozen other fruit'!D8)</f>
        <v>2.7176216311627539</v>
      </c>
      <c r="E8" s="27">
        <f>SUM('Frozen berries'!E8,'Frozen other fruit'!E8)</f>
        <v>2.7176216311627539</v>
      </c>
      <c r="F8" s="27">
        <f t="shared" si="0"/>
        <v>40.369376985559491</v>
      </c>
      <c r="G8" s="27">
        <f>SUM('Frozen berries'!G8,'Frozen other fruit'!G8)</f>
        <v>1.9412880459865507</v>
      </c>
      <c r="H8" s="26">
        <f>SUM('Frozen berries'!H8,'Frozen other fruit'!H8)</f>
        <v>8.5097558180232347E-2</v>
      </c>
      <c r="I8" s="27">
        <f>SUM('Frozen berries'!I8,'Frozen other fruit'!I8)</f>
        <v>2.4124732256304968</v>
      </c>
      <c r="J8" s="27">
        <f>SUM('Frozen berries'!J8,'Frozen other fruit'!J8)</f>
        <v>1.0443575469213486</v>
      </c>
      <c r="K8" s="29">
        <f>SUM('Frozen berries'!K8,'Frozen other fruit'!K8)</f>
        <v>1.536919326140666E-2</v>
      </c>
      <c r="V8" s="65"/>
      <c r="X8" s="24"/>
    </row>
    <row r="9" spans="1:30" x14ac:dyDescent="0.25">
      <c r="A9" s="25">
        <v>1975</v>
      </c>
      <c r="B9" s="27">
        <f>SUM('Frozen berries'!B9,'Frozen other fruit'!B9)</f>
        <v>3.042561801706694</v>
      </c>
      <c r="C9" s="27">
        <f>SUM('Frozen berries'!C9,'Frozen other fruit'!C9)</f>
        <v>2.8652457860720544</v>
      </c>
      <c r="D9" s="27">
        <f>SUM('Frozen berries'!D9,'Frozen other fruit'!D9)</f>
        <v>2.693331038907731</v>
      </c>
      <c r="E9" s="27">
        <f>SUM('Frozen berries'!E9,'Frozen other fruit'!E9)</f>
        <v>2.693331038907731</v>
      </c>
      <c r="F9" s="27">
        <f t="shared" si="0"/>
        <v>36.166456654579669</v>
      </c>
      <c r="G9" s="27">
        <f>SUM('Frozen berries'!G9,'Frozen other fruit'!G9)</f>
        <v>1.9421750065036443</v>
      </c>
      <c r="H9" s="26">
        <f>SUM('Frozen berries'!H9,'Frozen other fruit'!H9)</f>
        <v>8.5136438641255641E-2</v>
      </c>
      <c r="I9" s="27">
        <f>SUM('Frozen berries'!I9,'Frozen other fruit'!I9)</f>
        <v>2.4135754672602765</v>
      </c>
      <c r="J9" s="27">
        <f>SUM('Frozen berries'!J9,'Frozen other fruit'!J9)</f>
        <v>1.023656780308094</v>
      </c>
      <c r="K9" s="29">
        <f>SUM('Frozen berries'!K9,'Frozen other fruit'!K9)</f>
        <v>1.556473458909766E-2</v>
      </c>
      <c r="V9" s="65"/>
      <c r="X9" s="24"/>
    </row>
    <row r="10" spans="1:30" x14ac:dyDescent="0.25">
      <c r="A10" s="19">
        <v>1976</v>
      </c>
      <c r="B10" s="21">
        <f>SUM('Frozen berries'!B10,'Frozen other fruit'!B10)</f>
        <v>3.37646387047951</v>
      </c>
      <c r="C10" s="21">
        <f>SUM('Frozen berries'!C10,'Frozen other fruit'!C10)</f>
        <v>3.0415883617153301</v>
      </c>
      <c r="D10" s="21">
        <f>SUM('Frozen berries'!D10,'Frozen other fruit'!D10)</f>
        <v>2.8590930600124103</v>
      </c>
      <c r="E10" s="21">
        <f>SUM('Frozen berries'!E10,'Frozen other fruit'!E10)</f>
        <v>2.8590930600124103</v>
      </c>
      <c r="F10" s="21">
        <f t="shared" si="0"/>
        <v>39.368681963967113</v>
      </c>
      <c r="G10" s="21">
        <f>SUM('Frozen berries'!G10,'Frozen other fruit'!G10)</f>
        <v>2.0471945476821771</v>
      </c>
      <c r="H10" s="20">
        <f>SUM('Frozen berries'!H10,'Frozen other fruit'!H10)</f>
        <v>8.9740034966889953E-2</v>
      </c>
      <c r="I10" s="21">
        <f>SUM('Frozen berries'!I10,'Frozen other fruit'!I10)</f>
        <v>2.5440851212938469</v>
      </c>
      <c r="J10" s="21">
        <f>SUM('Frozen berries'!J10,'Frozen other fruit'!J10)</f>
        <v>1.112689819581687</v>
      </c>
      <c r="K10" s="23">
        <f>SUM('Frozen berries'!K10,'Frozen other fruit'!K10)</f>
        <v>1.6311445878658074E-2</v>
      </c>
      <c r="V10" s="65"/>
      <c r="X10" s="24"/>
    </row>
    <row r="11" spans="1:30" x14ac:dyDescent="0.25">
      <c r="A11" s="19">
        <v>1977</v>
      </c>
      <c r="B11" s="21">
        <f>SUM('Frozen berries'!B11,'Frozen other fruit'!B11)</f>
        <v>3.3166959530328421</v>
      </c>
      <c r="C11" s="21">
        <f>SUM('Frozen berries'!C11,'Frozen other fruit'!C11)</f>
        <v>2.9992051441732528</v>
      </c>
      <c r="D11" s="21">
        <f>SUM('Frozen berries'!D11,'Frozen other fruit'!D11)</f>
        <v>2.8192528355228577</v>
      </c>
      <c r="E11" s="21">
        <f>SUM('Frozen berries'!E11,'Frozen other fruit'!E11)</f>
        <v>2.8192528355228577</v>
      </c>
      <c r="F11" s="21">
        <f t="shared" si="0"/>
        <v>39.386249822287212</v>
      </c>
      <c r="G11" s="21">
        <f>SUM('Frozen berries'!G11,'Frozen other fruit'!G11)</f>
        <v>2.0103737991256372</v>
      </c>
      <c r="H11" s="20">
        <f>SUM('Frozen berries'!H11,'Frozen other fruit'!H11)</f>
        <v>8.8125974756192313E-2</v>
      </c>
      <c r="I11" s="21">
        <f>SUM('Frozen berries'!I11,'Frozen other fruit'!I11)</f>
        <v>2.4983273213506738</v>
      </c>
      <c r="J11" s="21">
        <f>SUM('Frozen berries'!J11,'Frozen other fruit'!J11)</f>
        <v>1.0981438424926471</v>
      </c>
      <c r="K11" s="23">
        <f>SUM('Frozen berries'!K11,'Frozen other fruit'!K11)</f>
        <v>1.5964197209459893E-2</v>
      </c>
      <c r="V11" s="65"/>
      <c r="X11" s="24"/>
    </row>
    <row r="12" spans="1:30" x14ac:dyDescent="0.25">
      <c r="A12" s="19">
        <v>1978</v>
      </c>
      <c r="B12" s="21">
        <f>SUM('Frozen berries'!B12,'Frozen other fruit'!B12)</f>
        <v>3.7244684053283015</v>
      </c>
      <c r="C12" s="21">
        <f>SUM('Frozen berries'!C12,'Frozen other fruit'!C12)</f>
        <v>3.2814133839128985</v>
      </c>
      <c r="D12" s="21">
        <f>SUM('Frozen berries'!D12,'Frozen other fruit'!D12)</f>
        <v>3.084528580878124</v>
      </c>
      <c r="E12" s="21">
        <f>SUM('Frozen berries'!E12,'Frozen other fruit'!E12)</f>
        <v>3.084528580878124</v>
      </c>
      <c r="F12" s="21">
        <f t="shared" si="0"/>
        <v>41.085667821836047</v>
      </c>
      <c r="G12" s="21">
        <f>SUM('Frozen berries'!G12,'Frozen other fruit'!G12)</f>
        <v>2.1942456881858812</v>
      </c>
      <c r="H12" s="20">
        <f>SUM('Frozen berries'!H12,'Frozen other fruit'!H12)</f>
        <v>9.6186112358833148E-2</v>
      </c>
      <c r="I12" s="21">
        <f>SUM('Frozen berries'!I12,'Frozen other fruit'!I12)</f>
        <v>2.7268281923167401</v>
      </c>
      <c r="J12" s="21">
        <f>SUM('Frozen berries'!J12,'Frozen other fruit'!J12)</f>
        <v>1.189107424385607</v>
      </c>
      <c r="K12" s="23">
        <f>SUM('Frozen berries'!K12,'Frozen other fruit'!K12)</f>
        <v>1.7351861668672308E-2</v>
      </c>
      <c r="V12" s="65"/>
      <c r="X12" s="24"/>
    </row>
    <row r="13" spans="1:30" x14ac:dyDescent="0.25">
      <c r="A13" s="19">
        <v>1979</v>
      </c>
      <c r="B13" s="21">
        <f>SUM('Frozen berries'!B13,'Frozen other fruit'!B13)</f>
        <v>3.0640252382750881</v>
      </c>
      <c r="C13" s="21">
        <f>SUM('Frozen berries'!C13,'Frozen other fruit'!C13)</f>
        <v>2.7662485092640785</v>
      </c>
      <c r="D13" s="21">
        <f>SUM('Frozen berries'!D13,'Frozen other fruit'!D13)</f>
        <v>2.6002735987082337</v>
      </c>
      <c r="E13" s="21">
        <f>SUM('Frozen berries'!E13,'Frozen other fruit'!E13)</f>
        <v>2.6002735987082337</v>
      </c>
      <c r="F13" s="21">
        <f t="shared" si="0"/>
        <v>39.141469496050028</v>
      </c>
      <c r="G13" s="21">
        <f>SUM('Frozen berries'!G13,'Frozen other fruit'!G13)</f>
        <v>1.8647207342843704</v>
      </c>
      <c r="H13" s="20">
        <f>SUM('Frozen berries'!H13,'Frozen other fruit'!H13)</f>
        <v>8.1741182872739501E-2</v>
      </c>
      <c r="I13" s="21">
        <f>SUM('Frozen berries'!I13,'Frozen other fruit'!I13)</f>
        <v>2.3173216638507288</v>
      </c>
      <c r="J13" s="21">
        <f>SUM('Frozen berries'!J13,'Frozen other fruit'!J13)</f>
        <v>0.99263530196769401</v>
      </c>
      <c r="K13" s="23">
        <f>SUM('Frozen berries'!K13,'Frozen other fruit'!K13)</f>
        <v>1.4825333178304475E-2</v>
      </c>
      <c r="V13" s="65"/>
      <c r="X13" s="24"/>
    </row>
    <row r="14" spans="1:30" x14ac:dyDescent="0.25">
      <c r="A14" s="19">
        <v>1980</v>
      </c>
      <c r="B14" s="21">
        <f>SUM('Frozen berries'!B14,'Frozen other fruit'!B14)</f>
        <v>3.3138204684577079</v>
      </c>
      <c r="C14" s="21">
        <f>SUM('Frozen berries'!C14,'Frozen other fruit'!C14)</f>
        <v>3.0006387338761478</v>
      </c>
      <c r="D14" s="21">
        <f>SUM('Frozen berries'!D14,'Frozen other fruit'!D14)</f>
        <v>2.8206004098435793</v>
      </c>
      <c r="E14" s="21">
        <f>SUM('Frozen berries'!E14,'Frozen other fruit'!E14)</f>
        <v>2.8206004098435793</v>
      </c>
      <c r="F14" s="21">
        <f t="shared" si="0"/>
        <v>38.806255513636543</v>
      </c>
      <c r="G14" s="21">
        <f>SUM('Frozen berries'!G14,'Frozen other fruit'!G14)</f>
        <v>2.0278508302048222</v>
      </c>
      <c r="H14" s="20">
        <f>SUM('Frozen berries'!H14,'Frozen other fruit'!H14)</f>
        <v>8.8892091187060707E-2</v>
      </c>
      <c r="I14" s="21">
        <f>SUM('Frozen berries'!I14,'Frozen other fruit'!I14)</f>
        <v>2.5200463391075769</v>
      </c>
      <c r="J14" s="21">
        <f>SUM('Frozen berries'!J14,'Frozen other fruit'!J14)</f>
        <v>1.0686131063093569</v>
      </c>
      <c r="K14" s="23">
        <f>SUM('Frozen berries'!K14,'Frozen other fruit'!K14)</f>
        <v>1.6119071619033351E-2</v>
      </c>
      <c r="V14" s="65"/>
      <c r="X14" s="24"/>
    </row>
    <row r="15" spans="1:30" x14ac:dyDescent="0.25">
      <c r="A15" s="25">
        <v>1981</v>
      </c>
      <c r="B15" s="27">
        <f>SUM('Frozen berries'!B15,'Frozen other fruit'!B15)</f>
        <v>3.0299523407808109</v>
      </c>
      <c r="C15" s="27">
        <f>SUM('Frozen berries'!C15,'Frozen other fruit'!C15)</f>
        <v>2.7770518883796163</v>
      </c>
      <c r="D15" s="27">
        <f>SUM('Frozen berries'!D15,'Frozen other fruit'!D15)</f>
        <v>2.6104287750768398</v>
      </c>
      <c r="E15" s="27">
        <f>SUM('Frozen berries'!E15,'Frozen other fruit'!E15)</f>
        <v>2.6104287750768398</v>
      </c>
      <c r="F15" s="27">
        <f t="shared" si="0"/>
        <v>37.909273579628909</v>
      </c>
      <c r="G15" s="27">
        <f>SUM('Frozen berries'!G15,'Frozen other fruit'!G15)</f>
        <v>1.8813194185818434</v>
      </c>
      <c r="H15" s="26">
        <f>SUM('Frozen berries'!H15,'Frozen other fruit'!H15)</f>
        <v>8.2468796430984925E-2</v>
      </c>
      <c r="I15" s="27">
        <f>SUM('Frozen berries'!I15,'Frozen other fruit'!I15)</f>
        <v>2.337949144420207</v>
      </c>
      <c r="J15" s="27">
        <f>SUM('Frozen berries'!J15,'Frozen other fruit'!J15)</f>
        <v>0.97775352684171646</v>
      </c>
      <c r="K15" s="29">
        <f>SUM('Frozen berries'!K15,'Frozen other fruit'!K15)</f>
        <v>1.5084320883978319E-2</v>
      </c>
      <c r="V15" s="65"/>
      <c r="X15" s="24"/>
    </row>
    <row r="16" spans="1:30" x14ac:dyDescent="0.25">
      <c r="A16" s="25">
        <v>1982</v>
      </c>
      <c r="B16" s="27">
        <f>SUM('Frozen berries'!B16,'Frozen other fruit'!B16)</f>
        <v>3.2756526607748895</v>
      </c>
      <c r="C16" s="27">
        <f>SUM('Frozen berries'!C16,'Frozen other fruit'!C16)</f>
        <v>2.9146145548945026</v>
      </c>
      <c r="D16" s="27">
        <f>SUM('Frozen berries'!D16,'Frozen other fruit'!D16)</f>
        <v>2.7397376816008316</v>
      </c>
      <c r="E16" s="27">
        <f>SUM('Frozen berries'!E16,'Frozen other fruit'!E16)</f>
        <v>2.7397376816008316</v>
      </c>
      <c r="F16" s="27">
        <f t="shared" si="0"/>
        <v>40.352258915422077</v>
      </c>
      <c r="G16" s="27">
        <f>SUM('Frozen berries'!G16,'Frozen other fruit'!G16)</f>
        <v>1.9538528179290937</v>
      </c>
      <c r="H16" s="26">
        <f>SUM('Frozen berries'!H16,'Frozen other fruit'!H16)</f>
        <v>8.5648342703741082E-2</v>
      </c>
      <c r="I16" s="27">
        <f>SUM('Frozen berries'!I16,'Frozen other fruit'!I16)</f>
        <v>2.4280876914797078</v>
      </c>
      <c r="J16" s="27">
        <f>SUM('Frozen berries'!J16,'Frozen other fruit'!J16)</f>
        <v>1.0574175923940001</v>
      </c>
      <c r="K16" s="29">
        <f>SUM('Frozen berries'!K16,'Frozen other fruit'!K16)</f>
        <v>1.5431857248521783E-2</v>
      </c>
      <c r="V16" s="65"/>
      <c r="X16" s="24"/>
    </row>
    <row r="17" spans="1:24" x14ac:dyDescent="0.25">
      <c r="A17" s="25">
        <v>1983</v>
      </c>
      <c r="B17" s="27">
        <f>SUM('Frozen berries'!B17,'Frozen other fruit'!B17)</f>
        <v>3.2736511499869838</v>
      </c>
      <c r="C17" s="27">
        <f>SUM('Frozen berries'!C17,'Frozen other fruit'!C17)</f>
        <v>2.9430878192708843</v>
      </c>
      <c r="D17" s="27">
        <f>SUM('Frozen berries'!D17,'Frozen other fruit'!D17)</f>
        <v>2.7665025501146312</v>
      </c>
      <c r="E17" s="27">
        <f>SUM('Frozen berries'!E17,'Frozen other fruit'!E17)</f>
        <v>2.7665025501146312</v>
      </c>
      <c r="F17" s="27">
        <f t="shared" si="0"/>
        <v>39.706867122542619</v>
      </c>
      <c r="G17" s="27">
        <f>SUM('Frozen berries'!G17,'Frozen other fruit'!G17)</f>
        <v>1.9737868378060637</v>
      </c>
      <c r="H17" s="26">
        <f>SUM('Frozen berries'!H17,'Frozen other fruit'!H17)</f>
        <v>8.6522162753142506E-2</v>
      </c>
      <c r="I17" s="27">
        <f>SUM('Frozen berries'!I17,'Frozen other fruit'!I17)</f>
        <v>2.4528600529702134</v>
      </c>
      <c r="J17" s="27">
        <f>SUM('Frozen berries'!J17,'Frozen other fruit'!J17)</f>
        <v>1.0537246142067649</v>
      </c>
      <c r="K17" s="29">
        <f>SUM('Frozen berries'!K17,'Frozen other fruit'!K17)</f>
        <v>1.5654796219657454E-2</v>
      </c>
      <c r="V17" s="65"/>
      <c r="X17" s="24"/>
    </row>
    <row r="18" spans="1:24" x14ac:dyDescent="0.25">
      <c r="A18" s="25">
        <v>1984</v>
      </c>
      <c r="B18" s="27">
        <f>SUM('Frozen berries'!B18,'Frozen other fruit'!B18)</f>
        <v>3.4164099548123952</v>
      </c>
      <c r="C18" s="27">
        <f>SUM('Frozen berries'!C18,'Frozen other fruit'!C18)</f>
        <v>3.0361771131954347</v>
      </c>
      <c r="D18" s="27">
        <f>SUM('Frozen berries'!D18,'Frozen other fruit'!D18)</f>
        <v>2.8540064864037085</v>
      </c>
      <c r="E18" s="27">
        <f>SUM('Frozen berries'!E18,'Frozen other fruit'!E18)</f>
        <v>2.8540064864037085</v>
      </c>
      <c r="F18" s="27">
        <f t="shared" si="0"/>
        <v>40.432616871353844</v>
      </c>
      <c r="G18" s="27">
        <f>SUM('Frozen berries'!G18,'Frozen other fruit'!G18)</f>
        <v>2.0350660070283064</v>
      </c>
      <c r="H18" s="26">
        <f>SUM('Frozen berries'!H18,'Frozen other fruit'!H18)</f>
        <v>8.9208372910829878E-2</v>
      </c>
      <c r="I18" s="27">
        <f>SUM('Frozen berries'!I18,'Frozen other fruit'!I18)</f>
        <v>2.5290127678355718</v>
      </c>
      <c r="J18" s="27">
        <f>SUM('Frozen berries'!J18,'Frozen other fruit'!J18)</f>
        <v>1.0932392938880691</v>
      </c>
      <c r="K18" s="29">
        <f>SUM('Frozen berries'!K18,'Frozen other fruit'!K18)</f>
        <v>1.6096182198156263E-2</v>
      </c>
      <c r="V18" s="65"/>
      <c r="X18" s="24"/>
    </row>
    <row r="19" spans="1:24" x14ac:dyDescent="0.25">
      <c r="A19" s="25">
        <v>1985</v>
      </c>
      <c r="B19" s="27">
        <f>SUM('Frozen berries'!B19,'Frozen other fruit'!B19)</f>
        <v>3.4958018333850536</v>
      </c>
      <c r="C19" s="27">
        <f>SUM('Frozen berries'!C19,'Frozen other fruit'!C19)</f>
        <v>3.1125153580746976</v>
      </c>
      <c r="D19" s="27">
        <f>SUM('Frozen berries'!D19,'Frozen other fruit'!D19)</f>
        <v>2.9257644365902156</v>
      </c>
      <c r="E19" s="27">
        <f>SUM('Frozen berries'!E19,'Frozen other fruit'!E19)</f>
        <v>2.9257644365902156</v>
      </c>
      <c r="F19" s="27">
        <f t="shared" si="0"/>
        <v>40.431690610519709</v>
      </c>
      <c r="G19" s="27">
        <f>SUM('Frozen berries'!G19,'Frozen other fruit'!G19)</f>
        <v>2.0823900517539329</v>
      </c>
      <c r="H19" s="26">
        <f>SUM('Frozen berries'!H19,'Frozen other fruit'!H19)</f>
        <v>9.1282851583734059E-2</v>
      </c>
      <c r="I19" s="27">
        <f>SUM('Frozen berries'!I19,'Frozen other fruit'!I19)</f>
        <v>2.5878232009730686</v>
      </c>
      <c r="J19" s="27">
        <f>SUM('Frozen berries'!J19,'Frozen other fruit'!J19)</f>
        <v>1.1220660432041012</v>
      </c>
      <c r="K19" s="29">
        <f>SUM('Frozen berries'!K19,'Frozen other fruit'!K19)</f>
        <v>1.6467695129552637E-2</v>
      </c>
      <c r="V19" s="65"/>
      <c r="X19" s="24"/>
    </row>
    <row r="20" spans="1:24" x14ac:dyDescent="0.25">
      <c r="A20" s="19">
        <v>1986</v>
      </c>
      <c r="B20" s="21">
        <f>SUM('Frozen berries'!B20,'Frozen other fruit'!B20)</f>
        <v>4.0498188721426462</v>
      </c>
      <c r="C20" s="21">
        <f>SUM('Frozen berries'!C20,'Frozen other fruit'!C20)</f>
        <v>3.5659597024301357</v>
      </c>
      <c r="D20" s="21">
        <f>SUM('Frozen berries'!D20,'Frozen other fruit'!D20)</f>
        <v>3.352002120284328</v>
      </c>
      <c r="E20" s="21">
        <f>SUM('Frozen berries'!E20,'Frozen other fruit'!E20)</f>
        <v>3.352002120284328</v>
      </c>
      <c r="F20" s="21">
        <f t="shared" si="0"/>
        <v>41.22662888737684</v>
      </c>
      <c r="G20" s="21">
        <f>SUM('Frozen berries'!G20,'Frozen other fruit'!G20)</f>
        <v>2.3802150751134472</v>
      </c>
      <c r="H20" s="20">
        <f>SUM('Frozen berries'!H20,'Frozen other fruit'!H20)</f>
        <v>0.10433819507346619</v>
      </c>
      <c r="I20" s="21">
        <f>SUM('Frozen berries'!I20,'Frozen other fruit'!I20)</f>
        <v>2.9579356612352292</v>
      </c>
      <c r="J20" s="21">
        <f>SUM('Frozen berries'!J20,'Frozen other fruit'!J20)</f>
        <v>1.3034914494761565</v>
      </c>
      <c r="K20" s="23">
        <f>SUM('Frozen berries'!K20,'Frozen other fruit'!K20)</f>
        <v>1.8743298656809924E-2</v>
      </c>
      <c r="V20" s="65"/>
      <c r="X20" s="24"/>
    </row>
    <row r="21" spans="1:24" x14ac:dyDescent="0.25">
      <c r="A21" s="19">
        <v>1987</v>
      </c>
      <c r="B21" s="21">
        <f>SUM('Frozen berries'!B21,'Frozen other fruit'!B21)</f>
        <v>4.150077639577602</v>
      </c>
      <c r="C21" s="21">
        <f>SUM('Frozen berries'!C21,'Frozen other fruit'!C21)</f>
        <v>3.6687424064765652</v>
      </c>
      <c r="D21" s="21">
        <f>SUM('Frozen berries'!D21,'Frozen other fruit'!D21)</f>
        <v>3.4486178620879713</v>
      </c>
      <c r="E21" s="21">
        <f>SUM('Frozen berries'!E21,'Frozen other fruit'!E21)</f>
        <v>3.4486178620879713</v>
      </c>
      <c r="F21" s="21">
        <f t="shared" si="0"/>
        <v>40.95711076049556</v>
      </c>
      <c r="G21" s="21">
        <f>SUM('Frozen berries'!G21,'Frozen other fruit'!G21)</f>
        <v>2.4503257440892439</v>
      </c>
      <c r="H21" s="20">
        <f>SUM('Frozen berries'!H21,'Frozen other fruit'!H21)</f>
        <v>0.10741153946692575</v>
      </c>
      <c r="I21" s="21">
        <f>SUM('Frozen berries'!I21,'Frozen other fruit'!I21)</f>
        <v>3.0450634381176114</v>
      </c>
      <c r="J21" s="21">
        <f>SUM('Frozen berries'!J21,'Frozen other fruit'!J21)</f>
        <v>1.3430016453741338</v>
      </c>
      <c r="K21" s="23">
        <f>SUM('Frozen berries'!K21,'Frozen other fruit'!K21)</f>
        <v>1.9328427244930092E-2</v>
      </c>
      <c r="V21" s="65"/>
      <c r="X21" s="24"/>
    </row>
    <row r="22" spans="1:24" x14ac:dyDescent="0.25">
      <c r="A22" s="19">
        <v>1988</v>
      </c>
      <c r="B22" s="21">
        <f>SUM('Frozen berries'!B22,'Frozen other fruit'!B22)</f>
        <v>4.1055311271278789</v>
      </c>
      <c r="C22" s="21">
        <f>SUM('Frozen berries'!C22,'Frozen other fruit'!C22)</f>
        <v>3.6034642336779301</v>
      </c>
      <c r="D22" s="21">
        <f>SUM('Frozen berries'!D22,'Frozen other fruit'!D22)</f>
        <v>3.3872563796572548</v>
      </c>
      <c r="E22" s="21">
        <f>SUM('Frozen berries'!E22,'Frozen other fruit'!E22)</f>
        <v>3.3872563796572548</v>
      </c>
      <c r="F22" s="21">
        <f t="shared" si="0"/>
        <v>41.532082587515696</v>
      </c>
      <c r="G22" s="21">
        <f>SUM('Frozen berries'!G22,'Frozen other fruit'!G22)</f>
        <v>2.4004185487529641</v>
      </c>
      <c r="H22" s="20">
        <f>SUM('Frozen berries'!H22,'Frozen other fruit'!H22)</f>
        <v>0.1052238267946505</v>
      </c>
      <c r="I22" s="21">
        <f>SUM('Frozen berries'!I22,'Frozen other fruit'!I22)</f>
        <v>2.983042877714944</v>
      </c>
      <c r="J22" s="21">
        <f>SUM('Frozen berries'!J22,'Frozen other fruit'!J22)</f>
        <v>1.3015362021562897</v>
      </c>
      <c r="K22" s="23">
        <f>SUM('Frozen berries'!K22,'Frozen other fruit'!K22)</f>
        <v>1.9045316180133286E-2</v>
      </c>
      <c r="V22" s="65"/>
      <c r="X22" s="24"/>
    </row>
    <row r="23" spans="1:24" x14ac:dyDescent="0.25">
      <c r="A23" s="19">
        <v>1989</v>
      </c>
      <c r="B23" s="21">
        <f>SUM('Frozen berries'!B23,'Frozen other fruit'!B23)</f>
        <v>4.6078159336431721</v>
      </c>
      <c r="C23" s="21">
        <f>SUM('Frozen berries'!C23,'Frozen other fruit'!C23)</f>
        <v>4.0149130334313305</v>
      </c>
      <c r="D23" s="21">
        <f>SUM('Frozen berries'!D23,'Frozen other fruit'!D23)</f>
        <v>3.774018251425451</v>
      </c>
      <c r="E23" s="21">
        <f>SUM('Frozen berries'!E23,'Frozen other fruit'!E23)</f>
        <v>3.774018251425451</v>
      </c>
      <c r="F23" s="21">
        <f t="shared" si="0"/>
        <v>41.93086541353199</v>
      </c>
      <c r="G23" s="21">
        <f>SUM('Frozen berries'!G23,'Frozen other fruit'!G23)</f>
        <v>2.6757188360039712</v>
      </c>
      <c r="H23" s="20">
        <f>SUM('Frozen berries'!H23,'Frozen other fruit'!H23)</f>
        <v>0.1172917845919549</v>
      </c>
      <c r="I23" s="21">
        <f>SUM('Frozen berries'!I23,'Frozen other fruit'!I23)</f>
        <v>3.3251634472896252</v>
      </c>
      <c r="J23" s="21">
        <f>SUM('Frozen berries'!J23,'Frozen other fruit'!J23)</f>
        <v>1.4548929667482091</v>
      </c>
      <c r="K23" s="23">
        <f>SUM('Frozen berries'!K23,'Frozen other fruit'!K23)</f>
        <v>2.1226416371474439E-2</v>
      </c>
      <c r="V23" s="65"/>
      <c r="X23" s="24"/>
    </row>
    <row r="24" spans="1:24" x14ac:dyDescent="0.25">
      <c r="A24" s="19">
        <v>1990</v>
      </c>
      <c r="B24" s="21">
        <f>SUM('Frozen berries'!B24,'Frozen other fruit'!B24)</f>
        <v>4.3077192016249501</v>
      </c>
      <c r="C24" s="21">
        <f>SUM('Frozen berries'!C24,'Frozen other fruit'!C24)</f>
        <v>3.7828816368056941</v>
      </c>
      <c r="D24" s="21">
        <f>SUM('Frozen berries'!D24,'Frozen other fruit'!D24)</f>
        <v>3.5559087385973527</v>
      </c>
      <c r="E24" s="21">
        <f>SUM('Frozen berries'!E24,'Frozen other fruit'!E24)</f>
        <v>3.5559087385973527</v>
      </c>
      <c r="F24" s="21">
        <f t="shared" si="0"/>
        <v>41.402246766042659</v>
      </c>
      <c r="G24" s="21">
        <f>SUM('Frozen berries'!G24,'Frozen other fruit'!G24)</f>
        <v>2.5242266677799856</v>
      </c>
      <c r="H24" s="20">
        <f>SUM('Frozen berries'!H24,'Frozen other fruit'!H24)</f>
        <v>0.11065103201227336</v>
      </c>
      <c r="I24" s="21">
        <f>SUM('Frozen berries'!I24,'Frozen other fruit'!I24)</f>
        <v>3.1369014320319426</v>
      </c>
      <c r="J24" s="21">
        <f>SUM('Frozen berries'!J24,'Frozen other fruit'!J24)</f>
        <v>1.4035338623613041</v>
      </c>
      <c r="K24" s="23">
        <f>SUM('Frozen berries'!K24,'Frozen other fruit'!K24)</f>
        <v>1.9931196423472006E-2</v>
      </c>
      <c r="V24" s="65"/>
      <c r="X24" s="24"/>
    </row>
    <row r="25" spans="1:24" x14ac:dyDescent="0.25">
      <c r="A25" s="25">
        <v>1991</v>
      </c>
      <c r="B25" s="27">
        <f>SUM('Frozen berries'!B25,'Frozen other fruit'!B25)</f>
        <v>4.271731495374536</v>
      </c>
      <c r="C25" s="27">
        <f>SUM('Frozen berries'!C25,'Frozen other fruit'!C25)</f>
        <v>3.7849733539477013</v>
      </c>
      <c r="D25" s="27">
        <f>SUM('Frozen berries'!D25,'Frozen other fruit'!D25)</f>
        <v>3.5578749527108395</v>
      </c>
      <c r="E25" s="27">
        <f>SUM('Frozen berries'!E25,'Frozen other fruit'!E25)</f>
        <v>3.5578749527108395</v>
      </c>
      <c r="F25" s="27">
        <f t="shared" si="0"/>
        <v>40.839370365393265</v>
      </c>
      <c r="G25" s="27">
        <f>SUM('Frozen berries'!G25,'Frozen other fruit'!G25)</f>
        <v>2.527183248963377</v>
      </c>
      <c r="H25" s="26">
        <f>SUM('Frozen berries'!H25,'Frozen other fruit'!H25)</f>
        <v>0.11078063557099735</v>
      </c>
      <c r="I25" s="27">
        <f>SUM('Frozen berries'!I25,'Frozen other fruit'!I25)</f>
        <v>3.140575628119989</v>
      </c>
      <c r="J25" s="27">
        <f>SUM('Frozen berries'!J25,'Frozen other fruit'!J25)</f>
        <v>1.3872410684981071</v>
      </c>
      <c r="K25" s="29">
        <f>SUM('Frozen berries'!K25,'Frozen other fruit'!K25)</f>
        <v>1.9971504827504427E-2</v>
      </c>
      <c r="V25" s="65"/>
      <c r="X25" s="24"/>
    </row>
    <row r="26" spans="1:24" x14ac:dyDescent="0.25">
      <c r="A26" s="25">
        <v>1992</v>
      </c>
      <c r="B26" s="27">
        <f>SUM('Frozen berries'!B26,'Frozen other fruit'!B26)</f>
        <v>4.2624591478804534</v>
      </c>
      <c r="C26" s="27">
        <f>SUM('Frozen berries'!C26,'Frozen other fruit'!C26)</f>
        <v>3.7804190718153139</v>
      </c>
      <c r="D26" s="27">
        <f>SUM('Frozen berries'!D26,'Frozen other fruit'!D26)</f>
        <v>3.5535939275063946</v>
      </c>
      <c r="E26" s="27">
        <f>SUM('Frozen berries'!E26,'Frozen other fruit'!E26)</f>
        <v>3.5535939275063946</v>
      </c>
      <c r="F26" s="27">
        <f t="shared" si="0"/>
        <v>40.661297000976148</v>
      </c>
      <c r="G26" s="27">
        <f>SUM('Frozen berries'!G26,'Frozen other fruit'!G26)</f>
        <v>2.5292879742155052</v>
      </c>
      <c r="H26" s="26">
        <f>SUM('Frozen berries'!H26,'Frozen other fruit'!H26)</f>
        <v>0.11087289749985775</v>
      </c>
      <c r="I26" s="27">
        <f>SUM('Frozen berries'!I26,'Frozen other fruit'!I26)</f>
        <v>3.1431912076722175</v>
      </c>
      <c r="J26" s="27">
        <f>SUM('Frozen berries'!J26,'Frozen other fruit'!J26)</f>
        <v>1.3981753873135021</v>
      </c>
      <c r="K26" s="29">
        <f>SUM('Frozen berries'!K26,'Frozen other fruit'!K26)</f>
        <v>2.0049626419771521E-2</v>
      </c>
      <c r="V26" s="65"/>
      <c r="X26" s="24"/>
    </row>
    <row r="27" spans="1:24" x14ac:dyDescent="0.25">
      <c r="A27" s="25">
        <v>1993</v>
      </c>
      <c r="B27" s="27">
        <f>SUM('Frozen berries'!B27,'Frozen other fruit'!B27)</f>
        <v>4.3240855078327796</v>
      </c>
      <c r="C27" s="27">
        <f>SUM('Frozen berries'!C27,'Frozen other fruit'!C27)</f>
        <v>3.8443711124006725</v>
      </c>
      <c r="D27" s="27">
        <f>SUM('Frozen berries'!D27,'Frozen other fruit'!D27)</f>
        <v>3.6137088456566318</v>
      </c>
      <c r="E27" s="27">
        <f>SUM('Frozen berries'!E27,'Frozen other fruit'!E27)</f>
        <v>3.6137088456566318</v>
      </c>
      <c r="F27" s="27">
        <f t="shared" si="0"/>
        <v>40.470513145084276</v>
      </c>
      <c r="G27" s="27">
        <f>SUM('Frozen berries'!G27,'Frozen other fruit'!G27)</f>
        <v>2.5741059139806302</v>
      </c>
      <c r="H27" s="26">
        <f>SUM('Frozen berries'!H27,'Frozen other fruit'!H27)</f>
        <v>0.11283751951695915</v>
      </c>
      <c r="I27" s="27">
        <f>SUM('Frozen berries'!I27,'Frozen other fruit'!I27)</f>
        <v>3.1988872595460336</v>
      </c>
      <c r="J27" s="27">
        <f>SUM('Frozen berries'!J27,'Frozen other fruit'!J27)</f>
        <v>1.4323808511879008</v>
      </c>
      <c r="K27" s="29">
        <f>SUM('Frozen berries'!K27,'Frozen other fruit'!K27)</f>
        <v>2.0468110903892792E-2</v>
      </c>
      <c r="V27" s="65"/>
      <c r="X27" s="24"/>
    </row>
    <row r="28" spans="1:24" x14ac:dyDescent="0.25">
      <c r="A28" s="25">
        <v>1994</v>
      </c>
      <c r="B28" s="27">
        <f>SUM('Frozen berries'!B28,'Frozen other fruit'!B28)</f>
        <v>4.4923931408606546</v>
      </c>
      <c r="C28" s="27">
        <f>SUM('Frozen berries'!C28,'Frozen other fruit'!C28)</f>
        <v>3.9617281083609504</v>
      </c>
      <c r="D28" s="27">
        <f>SUM('Frozen berries'!D28,'Frozen other fruit'!D28)</f>
        <v>3.7240244218592933</v>
      </c>
      <c r="E28" s="27">
        <f>SUM('Frozen berries'!E28,'Frozen other fruit'!E28)</f>
        <v>3.7240244218592933</v>
      </c>
      <c r="F28" s="27">
        <f t="shared" si="0"/>
        <v>41.166002365959557</v>
      </c>
      <c r="G28" s="27">
        <f>SUM('Frozen berries'!G28,'Frozen other fruit'!G28)</f>
        <v>2.6430544742057527</v>
      </c>
      <c r="H28" s="26">
        <f>SUM('Frozen berries'!H28,'Frozen other fruit'!H28)</f>
        <v>0.1158599221569645</v>
      </c>
      <c r="I28" s="27">
        <f>SUM('Frozen berries'!I28,'Frozen other fruit'!I28)</f>
        <v>3.2845708631888653</v>
      </c>
      <c r="J28" s="27">
        <f>SUM('Frozen berries'!J28,'Frozen other fruit'!J28)</f>
        <v>1.4751638142203003</v>
      </c>
      <c r="K28" s="29">
        <f>SUM('Frozen berries'!K28,'Frozen other fruit'!K28)</f>
        <v>2.0926538040292576E-2</v>
      </c>
      <c r="V28" s="65"/>
      <c r="X28" s="24"/>
    </row>
    <row r="29" spans="1:24" x14ac:dyDescent="0.25">
      <c r="A29" s="25">
        <v>1995</v>
      </c>
      <c r="B29" s="27">
        <f>SUM('Frozen berries'!B29,'Frozen other fruit'!B29)</f>
        <v>4.7431221753621262</v>
      </c>
      <c r="C29" s="27">
        <f>SUM('Frozen berries'!C29,'Frozen other fruit'!C29)</f>
        <v>4.1920543021269729</v>
      </c>
      <c r="D29" s="27">
        <f>SUM('Frozen berries'!D29,'Frozen other fruit'!D29)</f>
        <v>3.9405310439993544</v>
      </c>
      <c r="E29" s="27">
        <f>SUM('Frozen berries'!E29,'Frozen other fruit'!E29)</f>
        <v>3.9405310439993544</v>
      </c>
      <c r="F29" s="27">
        <f t="shared" si="0"/>
        <v>40.984232920597876</v>
      </c>
      <c r="G29" s="27">
        <f>SUM('Frozen berries'!G29,'Frozen other fruit'!G29)</f>
        <v>2.7991899353031835</v>
      </c>
      <c r="H29" s="26">
        <f>SUM('Frozen berries'!H29,'Frozen other fruit'!H29)</f>
        <v>0.12270421634205736</v>
      </c>
      <c r="I29" s="27">
        <f>SUM('Frozen berries'!I29,'Frozen other fruit'!I29)</f>
        <v>3.4786031811891549</v>
      </c>
      <c r="J29" s="27">
        <f>SUM('Frozen berries'!J29,'Frozen other fruit'!J29)</f>
        <v>1.557213918177476</v>
      </c>
      <c r="K29" s="29">
        <f>SUM('Frozen berries'!K29,'Frozen other fruit'!K29)</f>
        <v>2.21878196748772E-2</v>
      </c>
      <c r="V29" s="65"/>
      <c r="X29" s="24"/>
    </row>
    <row r="30" spans="1:24" x14ac:dyDescent="0.25">
      <c r="A30" s="19">
        <v>1996</v>
      </c>
      <c r="B30" s="21">
        <f>SUM('Frozen berries'!B30,'Frozen other fruit'!B30)</f>
        <v>4.3543138013482423</v>
      </c>
      <c r="C30" s="21">
        <f>SUM('Frozen berries'!C30,'Frozen other fruit'!C30)</f>
        <v>3.8827778151921923</v>
      </c>
      <c r="D30" s="21">
        <f>SUM('Frozen berries'!D30,'Frozen other fruit'!D30)</f>
        <v>3.6498111462806611</v>
      </c>
      <c r="E30" s="21">
        <f>SUM('Frozen berries'!E30,'Frozen other fruit'!E30)</f>
        <v>3.6498111462806611</v>
      </c>
      <c r="F30" s="21">
        <f t="shared" si="0"/>
        <v>40.124737416143766</v>
      </c>
      <c r="G30" s="21">
        <f>SUM('Frozen berries'!G30,'Frozen other fruit'!G30)</f>
        <v>2.6071568222823522</v>
      </c>
      <c r="H30" s="20">
        <f>SUM('Frozen berries'!H30,'Frozen other fruit'!H30)</f>
        <v>0.1142863264562127</v>
      </c>
      <c r="I30" s="21">
        <f>SUM('Frozen berries'!I30,'Frozen other fruit'!I30)</f>
        <v>3.2399602118704021</v>
      </c>
      <c r="J30" s="21">
        <f>SUM('Frozen berries'!J30,'Frozen other fruit'!J30)</f>
        <v>1.42759561261418</v>
      </c>
      <c r="K30" s="23">
        <f>SUM('Frozen berries'!K30,'Frozen other fruit'!K30)</f>
        <v>2.0791705062703201E-2</v>
      </c>
      <c r="V30" s="65"/>
      <c r="X30" s="24"/>
    </row>
    <row r="31" spans="1:24" x14ac:dyDescent="0.25">
      <c r="A31" s="19">
        <v>1997</v>
      </c>
      <c r="B31" s="21">
        <f>SUM('Frozen berries'!B31,'Frozen other fruit'!B31)</f>
        <v>4.3805612928755426</v>
      </c>
      <c r="C31" s="21">
        <f>SUM('Frozen berries'!C31,'Frozen other fruit'!C31)</f>
        <v>3.7731837056717246</v>
      </c>
      <c r="D31" s="21">
        <f>SUM('Frozen berries'!D31,'Frozen other fruit'!D31)</f>
        <v>3.5467926833314207</v>
      </c>
      <c r="E31" s="21">
        <f>SUM('Frozen berries'!E31,'Frozen other fruit'!E31)</f>
        <v>3.5467926833314207</v>
      </c>
      <c r="F31" s="21">
        <f t="shared" si="0"/>
        <v>42.656849924090501</v>
      </c>
      <c r="G31" s="21">
        <f>SUM('Frozen berries'!G31,'Frozen other fruit'!G31)</f>
        <v>2.511951836340824</v>
      </c>
      <c r="H31" s="20">
        <f>SUM('Frozen berries'!H31,'Frozen other fruit'!H31)</f>
        <v>0.11011295720946075</v>
      </c>
      <c r="I31" s="21">
        <f>SUM('Frozen berries'!I31,'Frozen other fruit'!I31)</f>
        <v>3.1216472804096078</v>
      </c>
      <c r="J31" s="21">
        <f>SUM('Frozen berries'!J31,'Frozen other fruit'!J31)</f>
        <v>1.3938315049151493</v>
      </c>
      <c r="K31" s="23">
        <f>SUM('Frozen berries'!K31,'Frozen other fruit'!K31)</f>
        <v>1.9880739518551266E-2</v>
      </c>
      <c r="V31" s="65"/>
      <c r="X31" s="24"/>
    </row>
    <row r="32" spans="1:24" x14ac:dyDescent="0.25">
      <c r="A32" s="19">
        <v>1998</v>
      </c>
      <c r="B32" s="21">
        <f>SUM('Frozen berries'!B32,'Frozen other fruit'!B32)</f>
        <v>4.4814082330082492</v>
      </c>
      <c r="C32" s="21">
        <f>SUM('Frozen berries'!C32,'Frozen other fruit'!C32)</f>
        <v>4.0282933619055363</v>
      </c>
      <c r="D32" s="21">
        <f>SUM('Frozen berries'!D32,'Frozen other fruit'!D32)</f>
        <v>3.7865957601912044</v>
      </c>
      <c r="E32" s="21">
        <f>SUM('Frozen berries'!E32,'Frozen other fruit'!E32)</f>
        <v>3.7865957601912044</v>
      </c>
      <c r="F32" s="21">
        <f t="shared" si="0"/>
        <v>39.678226682725217</v>
      </c>
      <c r="G32" s="21">
        <f>SUM('Frozen berries'!G32,'Frozen other fruit'!G32)</f>
        <v>2.7032649157369253</v>
      </c>
      <c r="H32" s="20">
        <f>SUM('Frozen berries'!H32,'Frozen other fruit'!H32)</f>
        <v>0.11849928397750906</v>
      </c>
      <c r="I32" s="21">
        <f>SUM('Frozen berries'!I32,'Frozen other fruit'!I32)</f>
        <v>3.3593954511203927</v>
      </c>
      <c r="J32" s="21">
        <f>SUM('Frozen berries'!J32,'Frozen other fruit'!J32)</f>
        <v>1.4906607488172439</v>
      </c>
      <c r="K32" s="23">
        <f>SUM('Frozen berries'!K32,'Frozen other fruit'!K32)</f>
        <v>2.1569210251531579E-2</v>
      </c>
      <c r="V32" s="65"/>
      <c r="X32" s="24"/>
    </row>
    <row r="33" spans="1:24" x14ac:dyDescent="0.25">
      <c r="A33" s="19">
        <v>1999</v>
      </c>
      <c r="B33" s="21">
        <f>SUM('Frozen berries'!B33,'Frozen other fruit'!B33)</f>
        <v>4.1673322619279034</v>
      </c>
      <c r="C33" s="21">
        <f>SUM('Frozen berries'!C33,'Frozen other fruit'!C33)</f>
        <v>3.7321241641175318</v>
      </c>
      <c r="D33" s="21">
        <f>SUM('Frozen berries'!D33,'Frozen other fruit'!D33)</f>
        <v>3.5081967142704804</v>
      </c>
      <c r="E33" s="21">
        <f>SUM('Frozen berries'!E33,'Frozen other fruit'!E33)</f>
        <v>3.5081967142704804</v>
      </c>
      <c r="F33" s="21">
        <f t="shared" si="0"/>
        <v>40.004570156653529</v>
      </c>
      <c r="G33" s="21">
        <f>SUM('Frozen berries'!G33,'Frozen other fruit'!G33)</f>
        <v>2.5002089035440989</v>
      </c>
      <c r="H33" s="20">
        <f>SUM('Frozen berries'!H33,'Frozen other fruit'!H33)</f>
        <v>0.10959819851152215</v>
      </c>
      <c r="I33" s="21">
        <f>SUM('Frozen berries'!I33,'Frozen other fruit'!I33)</f>
        <v>3.1070541287023969</v>
      </c>
      <c r="J33" s="21">
        <f>SUM('Frozen berries'!J33,'Frozen other fruit'!J33)</f>
        <v>1.3729328029794705</v>
      </c>
      <c r="K33" s="23">
        <f>SUM('Frozen berries'!K33,'Frozen other fruit'!K33)</f>
        <v>1.9922255541631993E-2</v>
      </c>
      <c r="V33" s="65"/>
      <c r="X33" s="24"/>
    </row>
    <row r="34" spans="1:24" x14ac:dyDescent="0.25">
      <c r="A34" s="19">
        <v>2000</v>
      </c>
      <c r="B34" s="21">
        <f>SUM('Frozen berries'!B34,'Frozen other fruit'!B34)</f>
        <v>4.4723612158234811</v>
      </c>
      <c r="C34" s="21">
        <f>SUM('Frozen berries'!C34,'Frozen other fruit'!C34)</f>
        <v>4.0762066817284959</v>
      </c>
      <c r="D34" s="21">
        <f>SUM('Frozen berries'!D34,'Frozen other fruit'!D34)</f>
        <v>3.8316342808247859</v>
      </c>
      <c r="E34" s="21">
        <f>SUM('Frozen berries'!E34,'Frozen other fruit'!E34)</f>
        <v>3.8316342808247859</v>
      </c>
      <c r="F34" s="21">
        <f t="shared" si="0"/>
        <v>38.773032585626964</v>
      </c>
      <c r="G34" s="21">
        <f>SUM('Frozen berries'!G34,'Frozen other fruit'!G34)</f>
        <v>2.7382911442653004</v>
      </c>
      <c r="H34" s="20">
        <f>SUM('Frozen berries'!H34,'Frozen other fruit'!H34)</f>
        <v>0.12003468029656111</v>
      </c>
      <c r="I34" s="21">
        <f>SUM('Frozen berries'!I34,'Frozen other fruit'!I34)</f>
        <v>3.4029231690673591</v>
      </c>
      <c r="J34" s="21">
        <f>SUM('Frozen berries'!J34,'Frozen other fruit'!J34)</f>
        <v>1.4944492507856788</v>
      </c>
      <c r="K34" s="23">
        <f>SUM('Frozen berries'!K34,'Frozen other fruit'!K34)</f>
        <v>2.1853645830597741E-2</v>
      </c>
      <c r="V34" s="65"/>
      <c r="X34" s="24"/>
    </row>
    <row r="35" spans="1:24" x14ac:dyDescent="0.25">
      <c r="A35" s="25">
        <v>2001</v>
      </c>
      <c r="B35" s="27">
        <f>SUM('Frozen berries'!B35,'Frozen other fruit'!B35)</f>
        <v>4.90618766100709</v>
      </c>
      <c r="C35" s="27">
        <f>SUM('Frozen berries'!C35,'Frozen other fruit'!C35)</f>
        <v>4.4865277728366326</v>
      </c>
      <c r="D35" s="27">
        <f>SUM('Frozen berries'!D35,'Frozen other fruit'!D35)</f>
        <v>4.2173361064664343</v>
      </c>
      <c r="E35" s="27">
        <f>SUM('Frozen berries'!E35,'Frozen other fruit'!E35)</f>
        <v>4.2173361064664343</v>
      </c>
      <c r="F35" s="27">
        <f t="shared" si="0"/>
        <v>38.422198607245761</v>
      </c>
      <c r="G35" s="27">
        <f>SUM('Frozen berries'!G35,'Frozen other fruit'!G35)</f>
        <v>3.0211224938507604</v>
      </c>
      <c r="H35" s="26">
        <f>SUM('Frozen berries'!H35,'Frozen other fruit'!H35)</f>
        <v>0.13243276685373195</v>
      </c>
      <c r="I35" s="27">
        <f>SUM('Frozen berries'!I35,'Frozen other fruit'!I35)</f>
        <v>3.7544027239198741</v>
      </c>
      <c r="J35" s="27">
        <f>SUM('Frozen berries'!J35,'Frozen other fruit'!J35)</f>
        <v>1.6200786253100485</v>
      </c>
      <c r="K35" s="29">
        <f>SUM('Frozen berries'!K35,'Frozen other fruit'!K35)</f>
        <v>2.4228561987480166E-2</v>
      </c>
      <c r="V35" s="65"/>
      <c r="X35" s="24"/>
    </row>
    <row r="36" spans="1:24" x14ac:dyDescent="0.25">
      <c r="A36" s="25">
        <v>2002</v>
      </c>
      <c r="B36" s="27">
        <f>SUM('Frozen berries'!B36,'Frozen other fruit'!B36)</f>
        <v>4.0665626455310404</v>
      </c>
      <c r="C36" s="27">
        <f>SUM('Frozen berries'!C36,'Frozen other fruit'!C36)</f>
        <v>3.7421557312214233</v>
      </c>
      <c r="D36" s="27">
        <f>SUM('Frozen berries'!D36,'Frozen other fruit'!D36)</f>
        <v>3.5176263873481384</v>
      </c>
      <c r="E36" s="27">
        <f>SUM('Frozen berries'!E36,'Frozen other fruit'!E36)</f>
        <v>3.5176263873481384</v>
      </c>
      <c r="F36" s="27">
        <f t="shared" si="0"/>
        <v>37.994382360624947</v>
      </c>
      <c r="G36" s="27">
        <f>SUM('Frozen berries'!G36,'Frozen other fruit'!G36)</f>
        <v>2.5214972850536315</v>
      </c>
      <c r="H36" s="26">
        <f>SUM('Frozen berries'!H36,'Frozen other fruit'!H36)</f>
        <v>0.11053138783796738</v>
      </c>
      <c r="I36" s="27">
        <f>SUM('Frozen berries'!I36,'Frozen other fruit'!I36)</f>
        <v>3.1335095795124568</v>
      </c>
      <c r="J36" s="27">
        <f>SUM('Frozen berries'!J36,'Frozen other fruit'!J36)</f>
        <v>1.3582814781154626</v>
      </c>
      <c r="K36" s="29">
        <f>SUM('Frozen berries'!K36,'Frozen other fruit'!K36)</f>
        <v>2.0136948582327292E-2</v>
      </c>
      <c r="V36" s="65"/>
      <c r="X36" s="24"/>
    </row>
    <row r="37" spans="1:24" x14ac:dyDescent="0.25">
      <c r="A37" s="25">
        <v>2003</v>
      </c>
      <c r="B37" s="27">
        <f>SUM('Frozen berries'!B37,'Frozen other fruit'!B37)</f>
        <v>5.0551796064572283</v>
      </c>
      <c r="C37" s="27">
        <f>SUM('Frozen berries'!C37,'Frozen other fruit'!C37)</f>
        <v>4.5771434793966632</v>
      </c>
      <c r="D37" s="27">
        <f>SUM('Frozen berries'!D37,'Frozen other fruit'!D37)</f>
        <v>4.302514870632864</v>
      </c>
      <c r="E37" s="27">
        <f>SUM('Frozen berries'!E37,'Frozen other fruit'!E37)</f>
        <v>4.302514870632864</v>
      </c>
      <c r="F37" s="27">
        <f t="shared" si="0"/>
        <v>39.030640232218104</v>
      </c>
      <c r="G37" s="27">
        <f>SUM('Frozen berries'!G37,'Frozen other fruit'!G37)</f>
        <v>3.0821106411684487</v>
      </c>
      <c r="H37" s="26">
        <f>SUM('Frozen berries'!H37,'Frozen other fruit'!H37)</f>
        <v>0.1351062198868361</v>
      </c>
      <c r="I37" s="27">
        <f>SUM('Frozen berries'!I37,'Frozen other fruit'!I37)</f>
        <v>3.83019378068186</v>
      </c>
      <c r="J37" s="27">
        <f>SUM('Frozen berries'!J37,'Frozen other fruit'!J37)</f>
        <v>1.7050231408187182</v>
      </c>
      <c r="K37" s="29">
        <f>SUM('Frozen berries'!K37,'Frozen other fruit'!K37)</f>
        <v>2.4390323373185703E-2</v>
      </c>
      <c r="V37" s="65"/>
      <c r="X37" s="24"/>
    </row>
    <row r="38" spans="1:24" x14ac:dyDescent="0.25">
      <c r="A38" s="25">
        <v>2004</v>
      </c>
      <c r="B38" s="27">
        <f>SUM('Frozen berries'!B38,'Frozen other fruit'!B38)</f>
        <v>4.3388159474663741</v>
      </c>
      <c r="C38" s="27">
        <f>SUM('Frozen berries'!C38,'Frozen other fruit'!C38)</f>
        <v>3.988093877937728</v>
      </c>
      <c r="D38" s="27">
        <f>SUM('Frozen berries'!D38,'Frozen other fruit'!D38)</f>
        <v>3.7488082452614639</v>
      </c>
      <c r="E38" s="27">
        <f>SUM('Frozen berries'!E38,'Frozen other fruit'!E38)</f>
        <v>3.7488082452614639</v>
      </c>
      <c r="F38" s="27">
        <f t="shared" si="0"/>
        <v>37.994881389852111</v>
      </c>
      <c r="G38" s="27">
        <f>SUM('Frozen berries'!G38,'Frozen other fruit'!G38)</f>
        <v>2.6902879745025374</v>
      </c>
      <c r="H38" s="26">
        <f>SUM('Frozen berries'!H38,'Frozen other fruit'!H38)</f>
        <v>0.11793043175901534</v>
      </c>
      <c r="I38" s="27">
        <f>SUM('Frozen berries'!I38,'Frozen other fruit'!I38)</f>
        <v>3.3432687751522052</v>
      </c>
      <c r="J38" s="27">
        <f>SUM('Frozen berries'!J38,'Frozen other fruit'!J38)</f>
        <v>1.4884425571781661</v>
      </c>
      <c r="K38" s="29">
        <f>SUM('Frozen berries'!K38,'Frozen other fruit'!K38)</f>
        <v>2.1296329137157597E-2</v>
      </c>
      <c r="V38" s="65"/>
      <c r="X38" s="24"/>
    </row>
    <row r="39" spans="1:24" x14ac:dyDescent="0.25">
      <c r="A39" s="25">
        <v>2005</v>
      </c>
      <c r="B39" s="27">
        <f>SUM('Frozen berries'!B39,'Frozen other fruit'!B39)</f>
        <v>5.1862828019927711</v>
      </c>
      <c r="C39" s="27">
        <f>SUM('Frozen berries'!C39,'Frozen other fruit'!C39)</f>
        <v>4.8151649776018406</v>
      </c>
      <c r="D39" s="27">
        <f>SUM('Frozen berries'!D39,'Frozen other fruit'!D39)</f>
        <v>4.5262550789457299</v>
      </c>
      <c r="E39" s="27">
        <f>SUM('Frozen berries'!E39,'Frozen other fruit'!E39)</f>
        <v>4.5262550789457299</v>
      </c>
      <c r="F39" s="27">
        <f t="shared" si="0"/>
        <v>37.182364778909907</v>
      </c>
      <c r="G39" s="27">
        <f>SUM('Frozen berries'!G39,'Frozen other fruit'!G39)</f>
        <v>3.2579002120899494</v>
      </c>
      <c r="H39" s="26">
        <f>SUM('Frozen berries'!H39,'Frozen other fruit'!H39)</f>
        <v>0.14281206409161423</v>
      </c>
      <c r="I39" s="27">
        <f>SUM('Frozen berries'!I39,'Frozen other fruit'!I39)</f>
        <v>4.0486506109652174</v>
      </c>
      <c r="J39" s="27">
        <f>SUM('Frozen berries'!J39,'Frozen other fruit'!J39)</f>
        <v>1.7758525642789047</v>
      </c>
      <c r="K39" s="29">
        <f>SUM('Frozen berries'!K39,'Frozen other fruit'!K39)</f>
        <v>2.600972638532224E-2</v>
      </c>
      <c r="V39" s="65"/>
      <c r="X39" s="24"/>
    </row>
    <row r="40" spans="1:24" x14ac:dyDescent="0.25">
      <c r="A40" s="19">
        <v>2006</v>
      </c>
      <c r="B40" s="21">
        <f>SUM('Frozen berries'!B40,'Frozen other fruit'!B40)</f>
        <v>5.0427322647830319</v>
      </c>
      <c r="C40" s="21">
        <f>SUM('Frozen berries'!C40,'Frozen other fruit'!C40)</f>
        <v>4.6772042142699917</v>
      </c>
      <c r="D40" s="21">
        <f>SUM('Frozen berries'!D40,'Frozen other fruit'!D40)</f>
        <v>4.3965719614137919</v>
      </c>
      <c r="E40" s="21">
        <f>SUM('Frozen berries'!E40,'Frozen other fruit'!E40)</f>
        <v>4.3965719614137919</v>
      </c>
      <c r="F40" s="21">
        <f t="shared" si="0"/>
        <v>37.033138579630275</v>
      </c>
      <c r="G40" s="21">
        <f>SUM('Frozen berries'!G40,'Frozen other fruit'!G40)</f>
        <v>3.1752502369662032</v>
      </c>
      <c r="H40" s="20">
        <f>SUM('Frozen berries'!H40,'Frozen other fruit'!H40)</f>
        <v>0.13918905148345001</v>
      </c>
      <c r="I40" s="21">
        <f>SUM('Frozen berries'!I40,'Frozen other fruit'!I40)</f>
        <v>3.9459400150300663</v>
      </c>
      <c r="J40" s="21">
        <f>SUM('Frozen berries'!J40,'Frozen other fruit'!J40)</f>
        <v>1.7532138259604828</v>
      </c>
      <c r="K40" s="23">
        <f>SUM('Frozen berries'!K40,'Frozen other fruit'!K40)</f>
        <v>2.5218620521809471E-2</v>
      </c>
      <c r="L40" s="67"/>
      <c r="M40" s="67"/>
      <c r="N40" s="67"/>
      <c r="O40" s="67"/>
      <c r="P40" s="67"/>
      <c r="Q40" s="67"/>
      <c r="R40" s="67"/>
      <c r="S40" s="67"/>
      <c r="T40" s="67"/>
      <c r="V40" s="65"/>
      <c r="X40" s="24"/>
    </row>
    <row r="41" spans="1:24" x14ac:dyDescent="0.25">
      <c r="A41" s="19">
        <v>2007</v>
      </c>
      <c r="B41" s="21">
        <f>SUM('Frozen berries'!B41,'Frozen other fruit'!B41)</f>
        <v>5.2715586815888766</v>
      </c>
      <c r="C41" s="21">
        <f>SUM('Frozen berries'!C41,'Frozen other fruit'!C41)</f>
        <v>4.8087431507217238</v>
      </c>
      <c r="D41" s="21">
        <f>SUM('Frozen berries'!D41,'Frozen other fruit'!D41)</f>
        <v>4.520218561678421</v>
      </c>
      <c r="E41" s="21">
        <f>SUM('Frozen berries'!E41,'Frozen other fruit'!E41)</f>
        <v>4.520218561678421</v>
      </c>
      <c r="F41" s="21">
        <f t="shared" si="0"/>
        <v>38.60706866626623</v>
      </c>
      <c r="G41" s="21">
        <f>SUM('Frozen berries'!G41,'Frozen other fruit'!G41)</f>
        <v>3.2363644016053401</v>
      </c>
      <c r="H41" s="20">
        <f>SUM('Frozen berries'!H41,'Frozen other fruit'!H41)</f>
        <v>0.14186802856352176</v>
      </c>
      <c r="I41" s="21">
        <f>SUM('Frozen berries'!I41,'Frozen other fruit'!I41)</f>
        <v>4.02188767576156</v>
      </c>
      <c r="J41" s="21">
        <f>SUM('Frozen berries'!J41,'Frozen other fruit'!J41)</f>
        <v>1.8094308144895259</v>
      </c>
      <c r="K41" s="23">
        <f>SUM('Frozen berries'!K41,'Frozen other fruit'!K41)</f>
        <v>2.5567133717132887E-2</v>
      </c>
      <c r="L41" s="67"/>
      <c r="M41" s="67"/>
      <c r="N41" s="67"/>
      <c r="O41" s="67"/>
      <c r="P41" s="67"/>
      <c r="Q41" s="67"/>
      <c r="R41" s="67"/>
      <c r="S41" s="67"/>
      <c r="T41" s="67"/>
      <c r="V41" s="65"/>
      <c r="X41" s="24"/>
    </row>
    <row r="42" spans="1:24" x14ac:dyDescent="0.25">
      <c r="A42" s="19">
        <v>2008</v>
      </c>
      <c r="B42" s="21">
        <f>SUM('Frozen berries'!B42,'Frozen other fruit'!B42)</f>
        <v>4.9072630710919292</v>
      </c>
      <c r="C42" s="21">
        <f>SUM('Frozen berries'!C42,'Frozen other fruit'!C42)</f>
        <v>4.5718368659006874</v>
      </c>
      <c r="D42" s="21">
        <f>SUM('Frozen berries'!D42,'Frozen other fruit'!D42)</f>
        <v>4.2975266539466457</v>
      </c>
      <c r="E42" s="21">
        <f>SUM('Frozen berries'!E42,'Frozen other fruit'!E42)</f>
        <v>4.2975266539466457</v>
      </c>
      <c r="F42" s="21">
        <f t="shared" si="0"/>
        <v>37.002007118914534</v>
      </c>
      <c r="G42" s="21">
        <f>SUM('Frozen berries'!G42,'Frozen other fruit'!G42)</f>
        <v>3.0914772401826296</v>
      </c>
      <c r="H42" s="20">
        <f>SUM('Frozen berries'!H42,'Frozen other fruit'!H42)</f>
        <v>0.13551681052855363</v>
      </c>
      <c r="I42" s="21">
        <f>SUM('Frozen berries'!I42,'Frozen other fruit'!I42)</f>
        <v>3.8418338200792306</v>
      </c>
      <c r="J42" s="21">
        <f>SUM('Frozen berries'!J42,'Frozen other fruit'!J42)</f>
        <v>1.683763083304076</v>
      </c>
      <c r="K42" s="23">
        <f>SUM('Frozen berries'!K42,'Frozen other fruit'!K42)</f>
        <v>2.4654908440249753E-2</v>
      </c>
      <c r="L42" s="67"/>
      <c r="M42" s="67"/>
      <c r="N42" s="67"/>
      <c r="O42" s="67"/>
      <c r="P42" s="67"/>
      <c r="Q42" s="67"/>
      <c r="R42" s="67"/>
      <c r="S42" s="67"/>
      <c r="T42" s="67"/>
      <c r="V42" s="65"/>
      <c r="X42" s="24"/>
    </row>
    <row r="43" spans="1:24" x14ac:dyDescent="0.25">
      <c r="A43" s="19">
        <v>2009</v>
      </c>
      <c r="B43" s="21">
        <f>SUM('Frozen berries'!B43,'Frozen other fruit'!B43)</f>
        <v>4.8788352535338886</v>
      </c>
      <c r="C43" s="21">
        <f>SUM('Frozen berries'!C43,'Frozen other fruit'!C43)</f>
        <v>4.4881683637926955</v>
      </c>
      <c r="D43" s="21">
        <f>SUM('Frozen berries'!D43,'Frozen other fruit'!D43)</f>
        <v>4.2188782619651342</v>
      </c>
      <c r="E43" s="21">
        <f>SUM('Frozen berries'!E43,'Frozen other fruit'!E43)</f>
        <v>4.2188782619651342</v>
      </c>
      <c r="F43" s="21">
        <f t="shared" si="0"/>
        <v>38.021934520107855</v>
      </c>
      <c r="G43" s="21">
        <f>SUM('Frozen berries'!G43,'Frozen other fruit'!G43)</f>
        <v>3.0238077080912955</v>
      </c>
      <c r="H43" s="20">
        <f>SUM('Frozen berries'!H43,'Frozen other fruit'!H43)</f>
        <v>0.13255047487523486</v>
      </c>
      <c r="I43" s="21">
        <f>SUM('Frozen berries'!I43,'Frozen other fruit'!I43)</f>
        <v>3.7577396874754712</v>
      </c>
      <c r="J43" s="21">
        <f>SUM('Frozen berries'!J43,'Frozen other fruit'!J43)</f>
        <v>1.7031282851847402</v>
      </c>
      <c r="K43" s="23">
        <f>SUM('Frozen berries'!K43,'Frozen other fruit'!K43)</f>
        <v>2.3884068017126191E-2</v>
      </c>
      <c r="L43" s="67"/>
      <c r="M43" s="67"/>
      <c r="N43" s="67"/>
      <c r="O43" s="67"/>
      <c r="P43" s="67"/>
      <c r="Q43" s="67"/>
      <c r="R43" s="67"/>
      <c r="S43" s="67"/>
      <c r="T43" s="67"/>
      <c r="V43" s="65"/>
      <c r="X43" s="24"/>
    </row>
    <row r="44" spans="1:24" x14ac:dyDescent="0.25">
      <c r="A44" s="19">
        <v>2010</v>
      </c>
      <c r="B44" s="21">
        <f>SUM('Frozen berries'!B44,'Frozen other fruit'!B44)</f>
        <v>5.1033599911934937</v>
      </c>
      <c r="C44" s="21">
        <f>SUM('Frozen berries'!C44,'Frozen other fruit'!C44)</f>
        <v>4.8446116705381694</v>
      </c>
      <c r="D44" s="21">
        <f>SUM('Frozen berries'!D44,'Frozen other fruit'!D44)</f>
        <v>4.5539349703058791</v>
      </c>
      <c r="E44" s="21">
        <f>SUM('Frozen berries'!E44,'Frozen other fruit'!E44)</f>
        <v>4.5539349703058791</v>
      </c>
      <c r="F44" s="21">
        <f t="shared" si="0"/>
        <v>35.489514643165677</v>
      </c>
      <c r="G44" s="21">
        <f>SUM('Frozen berries'!G44,'Frozen other fruit'!G44)</f>
        <v>3.2922022998254201</v>
      </c>
      <c r="H44" s="20">
        <f>SUM('Frozen berries'!H44,'Frozen other fruit'!H44)</f>
        <v>0.14431571725262113</v>
      </c>
      <c r="I44" s="21">
        <f>SUM('Frozen berries'!I44,'Frozen other fruit'!I44)</f>
        <v>4.0912784262531829</v>
      </c>
      <c r="J44" s="21">
        <f>SUM('Frozen berries'!J44,'Frozen other fruit'!J44)</f>
        <v>1.8009342727695583</v>
      </c>
      <c r="K44" s="23">
        <f>SUM('Frozen berries'!K44,'Frozen other fruit'!K44)</f>
        <v>2.6338899691537718E-2</v>
      </c>
      <c r="L44" s="67"/>
      <c r="M44" s="67"/>
      <c r="N44" s="67"/>
      <c r="O44" s="67"/>
      <c r="P44" s="67"/>
      <c r="Q44" s="67"/>
      <c r="R44" s="67"/>
      <c r="S44" s="67"/>
      <c r="T44" s="67"/>
      <c r="V44" s="65"/>
      <c r="X44" s="24"/>
    </row>
    <row r="45" spans="1:24" x14ac:dyDescent="0.25">
      <c r="A45" s="31">
        <v>2011</v>
      </c>
      <c r="B45" s="32">
        <f>SUM('Frozen berries'!B45,'Frozen other fruit'!B45)</f>
        <v>4.7207012858241741</v>
      </c>
      <c r="C45" s="32">
        <f>SUM('Frozen berries'!C45,'Frozen other fruit'!C45)</f>
        <v>4.3952488733349586</v>
      </c>
      <c r="D45" s="32">
        <f>SUM('Frozen berries'!D45,'Frozen other fruit'!D45)</f>
        <v>4.1315339409348617</v>
      </c>
      <c r="E45" s="27">
        <f>SUM('Frozen berries'!E45,'Frozen other fruit'!E45)</f>
        <v>4.1315339409348617</v>
      </c>
      <c r="F45" s="32">
        <f t="shared" si="0"/>
        <v>36.929801001329565</v>
      </c>
      <c r="G45" s="32">
        <f>SUM('Frozen berries'!G45,'Frozen other fruit'!G45)</f>
        <v>2.9773556951021005</v>
      </c>
      <c r="H45" s="33">
        <f>SUM('Frozen berries'!H45,'Frozen other fruit'!H45)</f>
        <v>0.13051422225105097</v>
      </c>
      <c r="I45" s="32">
        <f>SUM('Frozen berries'!I45,'Frozen other fruit'!I45)</f>
        <v>3.7000129437061693</v>
      </c>
      <c r="J45" s="32">
        <f>SUM('Frozen berries'!J45,'Frozen other fruit'!J45)</f>
        <v>1.6424868301428999</v>
      </c>
      <c r="K45" s="35">
        <f>SUM('Frozen berries'!K45,'Frozen other fruit'!K45)</f>
        <v>2.3741804252854826E-2</v>
      </c>
      <c r="L45" s="67"/>
      <c r="M45" s="67"/>
      <c r="N45" s="67"/>
      <c r="O45" s="67"/>
      <c r="P45" s="67"/>
      <c r="Q45" s="67"/>
      <c r="R45" s="67"/>
      <c r="S45" s="67"/>
      <c r="T45" s="67"/>
      <c r="V45" s="65"/>
      <c r="X45" s="24"/>
    </row>
    <row r="46" spans="1:24" x14ac:dyDescent="0.25">
      <c r="A46" s="25">
        <v>2012</v>
      </c>
      <c r="B46" s="27">
        <f>SUM('Frozen berries'!B46,'Frozen other fruit'!B46)</f>
        <v>4.5721852672977672</v>
      </c>
      <c r="C46" s="27">
        <f>SUM('Frozen berries'!C46,'Frozen other fruit'!C46)</f>
        <v>4.4141078644729932</v>
      </c>
      <c r="D46" s="27">
        <f>SUM('Frozen berries'!D46,'Frozen other fruit'!D46)</f>
        <v>4.1492613926046129</v>
      </c>
      <c r="E46" s="27">
        <f>SUM('Frozen berries'!E46,'Frozen other fruit'!E46)</f>
        <v>4.1492613926046129</v>
      </c>
      <c r="F46" s="27">
        <f t="shared" ref="F46:F55" si="1">100-(G46/B46*100)</f>
        <v>34.139341160764332</v>
      </c>
      <c r="G46" s="27">
        <f>SUM('Frozen berries'!G46,'Frozen other fruit'!G46)</f>
        <v>3.0112713403927778</v>
      </c>
      <c r="H46" s="26">
        <f>SUM('Frozen berries'!H46,'Frozen other fruit'!H46)</f>
        <v>0.13200093546927244</v>
      </c>
      <c r="I46" s="27">
        <f>SUM('Frozen berries'!I46,'Frozen other fruit'!I46)</f>
        <v>3.7421605200861388</v>
      </c>
      <c r="J46" s="27">
        <f>SUM('Frozen berries'!J46,'Frozen other fruit'!J46)</f>
        <v>1.6687794618089613</v>
      </c>
      <c r="K46" s="29">
        <f>SUM('Frozen berries'!K46,'Frozen other fruit'!K46)</f>
        <v>2.4007494980499471E-2</v>
      </c>
      <c r="L46" s="67"/>
      <c r="M46" s="67"/>
      <c r="N46" s="67"/>
      <c r="O46" s="67"/>
      <c r="P46" s="67"/>
      <c r="Q46" s="67"/>
      <c r="R46" s="67"/>
      <c r="S46" s="67"/>
      <c r="T46" s="67"/>
      <c r="V46" s="65"/>
      <c r="X46" s="24"/>
    </row>
    <row r="47" spans="1:24" x14ac:dyDescent="0.25">
      <c r="A47" s="25">
        <v>2013</v>
      </c>
      <c r="B47" s="27">
        <f>SUM('Frozen berries'!B47,'Frozen other fruit'!B47)</f>
        <v>4.8206973693953579</v>
      </c>
      <c r="C47" s="27">
        <f>SUM('Frozen berries'!C47,'Frozen other fruit'!C47)</f>
        <v>4.4732088988823202</v>
      </c>
      <c r="D47" s="27">
        <f>SUM('Frozen berries'!D47,'Frozen other fruit'!D47)</f>
        <v>4.204816364949381</v>
      </c>
      <c r="E47" s="27">
        <f>SUM('Frozen berries'!E47,'Frozen other fruit'!E47)</f>
        <v>4.204816364949381</v>
      </c>
      <c r="F47" s="27">
        <f t="shared" si="1"/>
        <v>37.222910447075897</v>
      </c>
      <c r="G47" s="27">
        <f>SUM('Frozen berries'!G47,'Frozen other fruit'!G47)</f>
        <v>3.0262935046607802</v>
      </c>
      <c r="H47" s="26">
        <f>SUM('Frozen berries'!H47,'Frozen other fruit'!H47)</f>
        <v>0.13265944130019858</v>
      </c>
      <c r="I47" s="27">
        <f>SUM('Frozen berries'!I47,'Frozen other fruit'!I47)</f>
        <v>3.7608288311399791</v>
      </c>
      <c r="J47" s="27">
        <f>SUM('Frozen berries'!J47,'Frozen other fruit'!J47)</f>
        <v>1.6858436009398572</v>
      </c>
      <c r="K47" s="29">
        <f>SUM('Frozen berries'!K47,'Frozen other fruit'!K47)</f>
        <v>2.4009666893640376E-2</v>
      </c>
      <c r="L47" s="67"/>
      <c r="M47" s="67"/>
      <c r="N47" s="67"/>
      <c r="O47" s="67"/>
      <c r="P47" s="67"/>
      <c r="Q47" s="67"/>
      <c r="R47" s="67"/>
      <c r="S47" s="67"/>
      <c r="T47" s="67"/>
      <c r="V47" s="65"/>
      <c r="X47" s="24"/>
    </row>
    <row r="48" spans="1:24" x14ac:dyDescent="0.25">
      <c r="A48" s="25">
        <v>2014</v>
      </c>
      <c r="B48" s="27">
        <f>SUM('Frozen berries'!B48,'Frozen other fruit'!B48)</f>
        <v>5.5683603725082209</v>
      </c>
      <c r="C48" s="27">
        <f>SUM('Frozen berries'!C48,'Frozen other fruit'!C48)</f>
        <v>5.2066506859745676</v>
      </c>
      <c r="D48" s="27">
        <f>SUM('Frozen berries'!D48,'Frozen other fruit'!D48)</f>
        <v>4.8942516448160927</v>
      </c>
      <c r="E48" s="27">
        <f>SUM('Frozen berries'!E48,'Frozen other fruit'!E48)</f>
        <v>4.8942516448160927</v>
      </c>
      <c r="F48" s="27">
        <f t="shared" si="1"/>
        <v>36.514109172703314</v>
      </c>
      <c r="G48" s="27">
        <f>SUM('Frozen berries'!G48,'Frozen other fruit'!G48)</f>
        <v>3.5351231869610205</v>
      </c>
      <c r="H48" s="26">
        <f>SUM('Frozen berries'!H48,'Frozen other fruit'!H48)</f>
        <v>0.15496430408596254</v>
      </c>
      <c r="I48" s="27">
        <f>SUM('Frozen berries'!I48,'Frozen other fruit'!I48)</f>
        <v>4.3931605386849952</v>
      </c>
      <c r="J48" s="27">
        <f>SUM('Frozen berries'!J48,'Frozen other fruit'!J48)</f>
        <v>2.0004898371916235</v>
      </c>
      <c r="K48" s="29">
        <f>SUM('Frozen berries'!K48,'Frozen other fruit'!K48)</f>
        <v>2.8062282362657016E-2</v>
      </c>
      <c r="L48" s="67"/>
      <c r="M48" s="67"/>
      <c r="N48" s="67"/>
      <c r="O48" s="67"/>
      <c r="P48" s="67"/>
      <c r="Q48" s="67"/>
      <c r="R48" s="67"/>
      <c r="S48" s="67"/>
      <c r="T48" s="67"/>
      <c r="V48" s="65"/>
      <c r="X48" s="24"/>
    </row>
    <row r="49" spans="1:24" x14ac:dyDescent="0.25">
      <c r="A49" s="31">
        <v>2015</v>
      </c>
      <c r="B49" s="32">
        <f>SUM('Frozen berries'!B49,'Frozen other fruit'!B49)</f>
        <v>5.6188608092072787</v>
      </c>
      <c r="C49" s="32">
        <f>SUM('Frozen berries'!C49,'Frozen other fruit'!C49)</f>
        <v>5.293803960924536</v>
      </c>
      <c r="D49" s="32">
        <f>SUM('Frozen berries'!D49,'Frozen other fruit'!D49)</f>
        <v>4.9761757232690638</v>
      </c>
      <c r="E49" s="32">
        <f>SUM('Frozen berries'!E49,'Frozen other fruit'!E49)</f>
        <v>4.9761757232690638</v>
      </c>
      <c r="F49" s="32">
        <f t="shared" si="1"/>
        <v>35.942718784104827</v>
      </c>
      <c r="G49" s="32">
        <f>SUM('Frozen berries'!G49,'Frozen other fruit'!G49)</f>
        <v>3.5992894696836295</v>
      </c>
      <c r="H49" s="33">
        <f>SUM('Frozen berries'!H49,'Frozen other fruit'!H49)</f>
        <v>0.15777707264366597</v>
      </c>
      <c r="I49" s="32">
        <f>SUM('Frozen berries'!I49,'Frozen other fruit'!I49)</f>
        <v>4.4729011209116081</v>
      </c>
      <c r="J49" s="32">
        <f>SUM('Frozen berries'!J49,'Frozen other fruit'!J49)</f>
        <v>2.0434098193740127</v>
      </c>
      <c r="K49" s="35">
        <f>SUM('Frozen berries'!K49,'Frozen other fruit'!K49)</f>
        <v>2.8669773139642828E-2</v>
      </c>
      <c r="L49" s="67"/>
      <c r="M49" s="67"/>
      <c r="N49" s="67"/>
      <c r="O49" s="67"/>
      <c r="P49" s="67"/>
      <c r="Q49" s="67"/>
      <c r="R49" s="67"/>
      <c r="S49" s="67"/>
      <c r="T49" s="67"/>
      <c r="V49" s="65"/>
      <c r="X49" s="24"/>
    </row>
    <row r="50" spans="1:24" x14ac:dyDescent="0.25">
      <c r="A50" s="36">
        <v>2016</v>
      </c>
      <c r="B50" s="38">
        <f>SUM('Frozen berries'!B50,'Frozen other fruit'!B50)</f>
        <v>5.0026532274116198</v>
      </c>
      <c r="C50" s="38">
        <f>SUM('Frozen berries'!C50,'Frozen other fruit'!C50)</f>
        <v>4.7692619945770991</v>
      </c>
      <c r="D50" s="38">
        <f>SUM('Frozen berries'!D50,'Frozen other fruit'!D50)</f>
        <v>4.4831062749024735</v>
      </c>
      <c r="E50" s="38">
        <f>SUM('Frozen berries'!E50,'Frozen other fruit'!E50)</f>
        <v>4.4831062749024735</v>
      </c>
      <c r="F50" s="38">
        <f t="shared" si="1"/>
        <v>35.137257009586804</v>
      </c>
      <c r="G50" s="38">
        <f>SUM('Frozen berries'!G50,'Frozen other fruit'!G50)</f>
        <v>3.2448581055976096</v>
      </c>
      <c r="H50" s="37">
        <f>SUM('Frozen berries'!H50,'Frozen other fruit'!H50)</f>
        <v>0.14224035531386781</v>
      </c>
      <c r="I50" s="38">
        <f>SUM('Frozen berries'!I50,'Frozen other fruit'!I50)</f>
        <v>4.032442952970495</v>
      </c>
      <c r="J50" s="38">
        <f>SUM('Frozen berries'!J50,'Frozen other fruit'!J50)</f>
        <v>1.8160129457143359</v>
      </c>
      <c r="K50" s="40">
        <f>SUM('Frozen berries'!K50,'Frozen other fruit'!K50)</f>
        <v>2.5924463636623749E-2</v>
      </c>
      <c r="L50" s="67"/>
      <c r="M50" s="67"/>
      <c r="N50" s="67"/>
      <c r="O50" s="67"/>
      <c r="P50" s="67"/>
      <c r="Q50" s="67"/>
      <c r="R50" s="67"/>
      <c r="S50" s="67"/>
      <c r="T50" s="67"/>
      <c r="V50" s="65"/>
      <c r="X50" s="24"/>
    </row>
    <row r="51" spans="1:24" x14ac:dyDescent="0.25">
      <c r="A51" s="41">
        <v>2017</v>
      </c>
      <c r="B51" s="43">
        <f>SUM('Frozen berries'!B51,'Frozen other fruit'!B51)</f>
        <v>4.7449977716656226</v>
      </c>
      <c r="C51" s="43">
        <f>SUM('Frozen berries'!C51,'Frozen other fruit'!C51)</f>
        <v>4.5710629685456343</v>
      </c>
      <c r="D51" s="43">
        <f>SUM('Frozen berries'!D51,'Frozen other fruit'!D51)</f>
        <v>4.2967991904328962</v>
      </c>
      <c r="E51" s="43">
        <f>SUM('Frozen berries'!E51,'Frozen other fruit'!E51)</f>
        <v>4.2967991904328962</v>
      </c>
      <c r="F51" s="43">
        <f t="shared" si="1"/>
        <v>34.275419023271212</v>
      </c>
      <c r="G51" s="43">
        <f>SUM('Frozen berries'!G51,'Frozen other fruit'!G51)</f>
        <v>3.1186299027823488</v>
      </c>
      <c r="H51" s="42">
        <f>SUM('Frozen berries'!H51,'Frozen other fruit'!H51)</f>
        <v>0.13670706423155504</v>
      </c>
      <c r="I51" s="43">
        <f>SUM('Frozen berries'!I51,'Frozen other fruit'!I51)</f>
        <v>3.8755769174324692</v>
      </c>
      <c r="J51" s="43">
        <f>SUM('Frozen berries'!J51,'Frozen other fruit'!J51)</f>
        <v>1.7437584910775477</v>
      </c>
      <c r="K51" s="47">
        <f>SUM('Frozen berries'!K51,'Frozen other fruit'!K51)</f>
        <v>2.4976329106634505E-2</v>
      </c>
      <c r="L51" s="67"/>
      <c r="M51" s="67"/>
      <c r="N51" s="67"/>
      <c r="O51" s="67"/>
      <c r="P51" s="67"/>
      <c r="Q51" s="67"/>
      <c r="R51" s="67"/>
      <c r="S51" s="67"/>
      <c r="T51" s="67"/>
      <c r="V51" s="65"/>
      <c r="X51" s="24"/>
    </row>
    <row r="52" spans="1:24" x14ac:dyDescent="0.25">
      <c r="A52" s="41">
        <v>2018</v>
      </c>
      <c r="B52" s="43">
        <f>SUM('Frozen berries'!B52,'Frozen other fruit'!B52)</f>
        <v>4.923709065390244</v>
      </c>
      <c r="C52" s="43">
        <f>SUM('Frozen berries'!C52,'Frozen other fruit'!C52)</f>
        <v>4.6887731263923067</v>
      </c>
      <c r="D52" s="43">
        <f>SUM('Frozen berries'!D52,'Frozen other fruit'!D52)</f>
        <v>4.4074467388087681</v>
      </c>
      <c r="E52" s="43">
        <f>SUM('Frozen berries'!E52,'Frozen other fruit'!E52)</f>
        <v>4.4074467388087681</v>
      </c>
      <c r="F52" s="43">
        <f t="shared" si="1"/>
        <v>35.007698109216363</v>
      </c>
      <c r="G52" s="43">
        <f>SUM('Frozen berries'!G52,'Frozen other fruit'!G52)</f>
        <v>3.2000318600023085</v>
      </c>
      <c r="H52" s="42">
        <f>SUM('Frozen berries'!H52,'Frozen other fruit'!H52)</f>
        <v>0.14027536920558065</v>
      </c>
      <c r="I52" s="43">
        <f>SUM('Frozen berries'!I52,'Frozen other fruit'!I52)</f>
        <v>3.9767365792936076</v>
      </c>
      <c r="J52" s="43">
        <f>SUM('Frozen berries'!J52,'Frozen other fruit'!J52)</f>
        <v>1.7644427879894375</v>
      </c>
      <c r="K52" s="47">
        <f>SUM('Frozen berries'!K52,'Frozen other fruit'!K52)</f>
        <v>2.5625245688274099E-2</v>
      </c>
      <c r="L52" s="67"/>
      <c r="M52" s="67"/>
      <c r="N52" s="67"/>
      <c r="O52" s="67"/>
      <c r="P52" s="67"/>
      <c r="Q52" s="67"/>
      <c r="R52" s="67"/>
      <c r="S52" s="67"/>
      <c r="T52" s="67"/>
      <c r="V52" s="65"/>
      <c r="X52" s="24"/>
    </row>
    <row r="53" spans="1:24" ht="13.2" customHeight="1" x14ac:dyDescent="0.25">
      <c r="A53" s="41">
        <v>2019</v>
      </c>
      <c r="B53" s="43">
        <f>SUM('Frozen berries'!B53,'Frozen other fruit'!B53)</f>
        <v>5.0611116030723631</v>
      </c>
      <c r="C53" s="43">
        <f>SUM('Frozen berries'!C53,'Frozen other fruit'!C53)</f>
        <v>4.8035339853677375</v>
      </c>
      <c r="D53" s="43">
        <f>SUM('Frozen berries'!D53,'Frozen other fruit'!D53)</f>
        <v>4.5153219462456731</v>
      </c>
      <c r="E53" s="43">
        <f>SUM('Frozen berries'!E53,'Frozen other fruit'!E53)</f>
        <v>4.5153219462456731</v>
      </c>
      <c r="F53" s="43">
        <f t="shared" si="1"/>
        <v>35.213021462163411</v>
      </c>
      <c r="G53" s="43">
        <f>SUM('Frozen berries'!G53,'Frozen other fruit'!G53)</f>
        <v>3.2789412880584496</v>
      </c>
      <c r="H53" s="42">
        <f>SUM('Frozen berries'!H53,'Frozen other fruit'!H53)</f>
        <v>0.14373441262721973</v>
      </c>
      <c r="I53" s="43">
        <f>SUM('Frozen berries'!I53,'Frozen other fruit'!I53)</f>
        <v>4.074798730775365</v>
      </c>
      <c r="J53" s="43">
        <f>SUM('Frozen berries'!J53,'Frozen other fruit'!J53)</f>
        <v>1.8134841709056817</v>
      </c>
      <c r="K53" s="47">
        <f>SUM('Frozen berries'!K53,'Frozen other fruit'!K53)</f>
        <v>2.6222069373305137E-2</v>
      </c>
      <c r="N53" s="67"/>
      <c r="O53" s="67"/>
      <c r="P53" s="67"/>
      <c r="Q53" s="67"/>
      <c r="R53" s="67"/>
      <c r="S53" s="67"/>
      <c r="T53" s="67"/>
      <c r="V53" s="65"/>
      <c r="X53" s="24"/>
    </row>
    <row r="54" spans="1:24" ht="13.2" customHeight="1" x14ac:dyDescent="0.25">
      <c r="A54" s="36">
        <v>2020</v>
      </c>
      <c r="B54" s="38">
        <f>SUM('Frozen berries'!B54,'Frozen other fruit'!B54)</f>
        <v>5.0308472270690991</v>
      </c>
      <c r="C54" s="38">
        <f>SUM('Frozen berries'!C54,'Frozen other fruit'!C54)</f>
        <v>4.8084505104571278</v>
      </c>
      <c r="D54" s="38">
        <f>SUM('Frozen berries'!D54,'Frozen other fruit'!D54)</f>
        <v>4.5199434798297</v>
      </c>
      <c r="E54" s="38">
        <f>SUM('Frozen berries'!E54,'Frozen other fruit'!E54)</f>
        <v>4.5199434798297</v>
      </c>
      <c r="F54" s="38">
        <f t="shared" si="1"/>
        <v>34.649294159434234</v>
      </c>
      <c r="G54" s="38">
        <f>SUM('Frozen berries'!G54,'Frozen other fruit'!G54)</f>
        <v>3.2876941726501863</v>
      </c>
      <c r="H54" s="37">
        <f>SUM('Frozen berries'!H54,'Frozen other fruit'!H54)</f>
        <v>0.14411810071891229</v>
      </c>
      <c r="I54" s="38">
        <f>SUM('Frozen berries'!I54,'Frozen other fruit'!I54)</f>
        <v>4.0856760963308032</v>
      </c>
      <c r="J54" s="38">
        <f>SUM('Frozen berries'!J54,'Frozen other fruit'!J54)</f>
        <v>1.8236775403133054</v>
      </c>
      <c r="K54" s="40">
        <f>SUM('Frozen berries'!K54,'Frozen other fruit'!K54)</f>
        <v>2.6347555683075601E-2</v>
      </c>
      <c r="N54" s="67"/>
      <c r="O54" s="67"/>
      <c r="P54" s="67"/>
      <c r="Q54" s="67"/>
      <c r="R54" s="67"/>
      <c r="S54" s="67"/>
      <c r="T54" s="67"/>
      <c r="V54" s="65"/>
      <c r="X54" s="24"/>
    </row>
    <row r="55" spans="1:24" ht="13.8" customHeight="1" thickBot="1" x14ac:dyDescent="0.3">
      <c r="A55" s="138">
        <v>2021</v>
      </c>
      <c r="B55" s="141">
        <f>SUM('Frozen berries'!B55,'Frozen other fruit'!B55)</f>
        <v>4.9792019221429715</v>
      </c>
      <c r="C55" s="141">
        <f>SUM('Frozen berries'!C55,'Frozen other fruit'!C55)</f>
        <v>4.7609834694410349</v>
      </c>
      <c r="D55" s="141">
        <f>SUM('Frozen berries'!D55,'Frozen other fruit'!D55)</f>
        <v>4.4753244612745728</v>
      </c>
      <c r="E55" s="141">
        <f>SUM('Frozen berries'!E55,'Frozen other fruit'!E55)</f>
        <v>4.4753244612745728</v>
      </c>
      <c r="F55" s="141">
        <f t="shared" si="1"/>
        <v>34.554694261471724</v>
      </c>
      <c r="G55" s="141">
        <f>SUM('Frozen berries'!G55,'Frozen other fruit'!G55)</f>
        <v>3.2586539212851444</v>
      </c>
      <c r="H55" s="139">
        <f>SUM('Frozen berries'!H55,'Frozen other fruit'!H55)</f>
        <v>0.14284510339880085</v>
      </c>
      <c r="I55" s="141">
        <f>SUM('Frozen berries'!I55,'Frozen other fruit'!I55)</f>
        <v>4.0495872588043049</v>
      </c>
      <c r="J55" s="141">
        <f>SUM('Frozen berries'!J55,'Frozen other fruit'!J55)</f>
        <v>1.8188983300932815</v>
      </c>
      <c r="K55" s="148">
        <f>SUM('Frozen berries'!K55,'Frozen other fruit'!K55)</f>
        <v>2.6018133447361817E-2</v>
      </c>
      <c r="N55" s="67"/>
      <c r="O55" s="67"/>
      <c r="P55" s="67"/>
      <c r="Q55" s="67"/>
      <c r="R55" s="67"/>
      <c r="S55" s="67"/>
      <c r="T55" s="67"/>
      <c r="V55" s="65"/>
      <c r="X55" s="24"/>
    </row>
    <row r="56" spans="1:24" ht="15" customHeight="1" thickTop="1" x14ac:dyDescent="0.25">
      <c r="A56" s="9" t="s">
        <v>195</v>
      </c>
      <c r="J56" s="9"/>
      <c r="K56" s="9"/>
      <c r="N56" s="67"/>
      <c r="O56" s="67"/>
      <c r="P56" s="67"/>
      <c r="Q56" s="67"/>
      <c r="R56" s="67"/>
      <c r="S56" s="67"/>
      <c r="T56" s="67"/>
      <c r="V56" s="65"/>
      <c r="X56" s="24"/>
    </row>
    <row r="57" spans="1:24" x14ac:dyDescent="0.25">
      <c r="A57" s="9"/>
      <c r="J57" s="9"/>
      <c r="K57" s="9"/>
      <c r="N57" s="67"/>
      <c r="O57" s="67"/>
      <c r="P57" s="67"/>
      <c r="Q57" s="67"/>
      <c r="R57" s="67"/>
      <c r="S57" s="67"/>
      <c r="T57" s="67"/>
      <c r="V57" s="65"/>
      <c r="X57" s="24"/>
    </row>
    <row r="58" spans="1:24" ht="15" customHeight="1" x14ac:dyDescent="0.25">
      <c r="A58" s="9" t="s">
        <v>97</v>
      </c>
      <c r="J58" s="9"/>
      <c r="K58" s="9"/>
      <c r="N58" s="103"/>
      <c r="O58" s="103"/>
      <c r="P58" s="103"/>
      <c r="Q58" s="103"/>
      <c r="R58" s="103"/>
      <c r="S58" s="103"/>
      <c r="T58" s="103"/>
      <c r="U58" s="103"/>
    </row>
    <row r="59" spans="1:24" ht="15" customHeight="1" x14ac:dyDescent="0.25">
      <c r="A59" s="9" t="s">
        <v>104</v>
      </c>
      <c r="J59" s="9"/>
      <c r="K59" s="9"/>
    </row>
    <row r="60" spans="1:24" ht="15" customHeight="1" x14ac:dyDescent="0.25">
      <c r="A60" s="9" t="s">
        <v>111</v>
      </c>
      <c r="J60" s="9"/>
      <c r="K60" s="9"/>
    </row>
    <row r="61" spans="1:24" ht="15" customHeight="1" x14ac:dyDescent="0.25">
      <c r="A61" s="9" t="s">
        <v>134</v>
      </c>
      <c r="J61" s="9"/>
      <c r="K61" s="9"/>
    </row>
    <row r="62" spans="1:24" ht="13.2" customHeight="1" x14ac:dyDescent="0.25">
      <c r="A62" s="9"/>
      <c r="J62" s="9"/>
      <c r="K62" s="9"/>
    </row>
    <row r="63" spans="1:24" ht="15" customHeight="1" x14ac:dyDescent="0.25">
      <c r="A63" s="9" t="s">
        <v>192</v>
      </c>
      <c r="J63" s="9"/>
      <c r="K63" s="9"/>
    </row>
    <row r="64" spans="1:24" x14ac:dyDescent="0.25">
      <c r="A64" s="9"/>
      <c r="J64" s="9"/>
      <c r="K64" s="9"/>
    </row>
    <row r="65" s="9" customFormat="1" x14ac:dyDescent="0.25"/>
    <row r="66" s="9" customFormat="1" x14ac:dyDescent="0.25"/>
    <row r="67" s="9" customFormat="1" x14ac:dyDescent="0.25"/>
    <row r="68" s="9" customFormat="1" x14ac:dyDescent="0.25"/>
    <row r="69" s="9" customFormat="1" x14ac:dyDescent="0.25"/>
    <row r="70"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8">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166</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0.91111401086098054</v>
      </c>
      <c r="C5" s="21">
        <f>(1-1/8)*100</f>
        <v>87.5</v>
      </c>
      <c r="D5" s="20">
        <f t="shared" ref="D5:D46" si="0">+B5-B5*(C5/100)</f>
        <v>0.11388925135762262</v>
      </c>
      <c r="E5" s="21">
        <v>6</v>
      </c>
      <c r="F5" s="20">
        <f t="shared" ref="F5:F46" si="1">+(D5-D5*(E5)/100)</f>
        <v>0.10705589627616527</v>
      </c>
      <c r="G5" s="21">
        <v>0</v>
      </c>
      <c r="H5" s="21">
        <f>F5-(F5*G5/100)</f>
        <v>0.10705589627616527</v>
      </c>
      <c r="I5" s="21">
        <v>11</v>
      </c>
      <c r="J5" s="22">
        <f t="shared" ref="J5:J46" si="2">100-(K5/B5*100)</f>
        <v>89.54249999999999</v>
      </c>
      <c r="K5" s="20">
        <f>+H5-H5*I5/100</f>
        <v>9.5279747685787092E-2</v>
      </c>
      <c r="L5" s="23">
        <f t="shared" ref="L5:L46" si="3">+(K5/365)*16</f>
        <v>4.1766464738975167E-3</v>
      </c>
      <c r="M5" s="20">
        <f t="shared" ref="M5:M37" si="4">+L5*28.3495</f>
        <v>0.11840583921175765</v>
      </c>
      <c r="N5" s="21">
        <v>104</v>
      </c>
      <c r="O5" s="21">
        <v>43</v>
      </c>
      <c r="P5" s="20">
        <f t="shared" ref="P5:P46" si="5">+Q5*N5</f>
        <v>0.28637691344239063</v>
      </c>
      <c r="Q5" s="23">
        <f t="shared" ref="Q5:Q46" si="6">+M5/O5</f>
        <v>2.7536241677152944E-3</v>
      </c>
      <c r="R5" s="24"/>
    </row>
    <row r="6" spans="1:22" x14ac:dyDescent="0.25">
      <c r="A6" s="25">
        <v>1971</v>
      </c>
      <c r="B6" s="76">
        <v>0.48868702837271033</v>
      </c>
      <c r="C6" s="27">
        <f t="shared" ref="C6:C56" si="7">(1-1/8)*100</f>
        <v>87.5</v>
      </c>
      <c r="D6" s="26">
        <f t="shared" si="0"/>
        <v>6.1085878546588812E-2</v>
      </c>
      <c r="E6" s="27">
        <v>6</v>
      </c>
      <c r="F6" s="26">
        <f t="shared" si="1"/>
        <v>5.7420725833793484E-2</v>
      </c>
      <c r="G6" s="27">
        <v>0</v>
      </c>
      <c r="H6" s="27">
        <f t="shared" ref="H6:H51" si="8">F6-(F6*G6/100)</f>
        <v>5.7420725833793484E-2</v>
      </c>
      <c r="I6" s="27">
        <v>11</v>
      </c>
      <c r="J6" s="28">
        <f t="shared" si="2"/>
        <v>89.54249999999999</v>
      </c>
      <c r="K6" s="26">
        <f t="shared" ref="K6:K51" si="9">+H6-H6*I6/100</f>
        <v>5.1104445992076204E-2</v>
      </c>
      <c r="L6" s="29">
        <f t="shared" si="3"/>
        <v>2.2401948928033404E-3</v>
      </c>
      <c r="M6" s="26">
        <f t="shared" si="4"/>
        <v>6.3508405113528302E-2</v>
      </c>
      <c r="N6" s="27">
        <v>104</v>
      </c>
      <c r="O6" s="27">
        <v>43</v>
      </c>
      <c r="P6" s="26">
        <f t="shared" si="5"/>
        <v>0.15360172399551031</v>
      </c>
      <c r="Q6" s="29">
        <f t="shared" si="6"/>
        <v>1.4769396538029838E-3</v>
      </c>
      <c r="R6" s="24"/>
    </row>
    <row r="7" spans="1:22" x14ac:dyDescent="0.25">
      <c r="A7" s="25">
        <v>1972</v>
      </c>
      <c r="B7" s="76">
        <v>0.64402088867827889</v>
      </c>
      <c r="C7" s="27">
        <f t="shared" si="7"/>
        <v>87.5</v>
      </c>
      <c r="D7" s="26">
        <f t="shared" si="0"/>
        <v>8.0502611084784848E-2</v>
      </c>
      <c r="E7" s="27">
        <v>6</v>
      </c>
      <c r="F7" s="26">
        <f t="shared" si="1"/>
        <v>7.5672454419697763E-2</v>
      </c>
      <c r="G7" s="27">
        <v>0</v>
      </c>
      <c r="H7" s="27">
        <f t="shared" si="8"/>
        <v>7.5672454419697763E-2</v>
      </c>
      <c r="I7" s="27">
        <v>11</v>
      </c>
      <c r="J7" s="28">
        <f t="shared" si="2"/>
        <v>89.542500000000004</v>
      </c>
      <c r="K7" s="26">
        <f t="shared" si="9"/>
        <v>6.7348484433531003E-2</v>
      </c>
      <c r="L7" s="29">
        <f t="shared" si="3"/>
        <v>2.9522623313328659E-3</v>
      </c>
      <c r="M7" s="26">
        <f t="shared" si="4"/>
        <v>8.3695160962121082E-2</v>
      </c>
      <c r="N7" s="27">
        <v>104</v>
      </c>
      <c r="O7" s="27">
        <v>43</v>
      </c>
      <c r="P7" s="26">
        <f t="shared" si="5"/>
        <v>0.20242550558280448</v>
      </c>
      <c r="Q7" s="29">
        <f t="shared" si="6"/>
        <v>1.9463990921423507E-3</v>
      </c>
      <c r="R7" s="24"/>
    </row>
    <row r="8" spans="1:22" x14ac:dyDescent="0.25">
      <c r="A8" s="25">
        <v>1973</v>
      </c>
      <c r="B8" s="76">
        <v>1.1314259117946772</v>
      </c>
      <c r="C8" s="27">
        <f t="shared" si="7"/>
        <v>87.5</v>
      </c>
      <c r="D8" s="26">
        <f t="shared" si="0"/>
        <v>0.14142823897433465</v>
      </c>
      <c r="E8" s="27">
        <v>6</v>
      </c>
      <c r="F8" s="26">
        <f t="shared" si="1"/>
        <v>0.13294254463587457</v>
      </c>
      <c r="G8" s="27">
        <v>0</v>
      </c>
      <c r="H8" s="27">
        <f t="shared" si="8"/>
        <v>0.13294254463587457</v>
      </c>
      <c r="I8" s="27">
        <v>11</v>
      </c>
      <c r="J8" s="28">
        <f t="shared" si="2"/>
        <v>89.542500000000004</v>
      </c>
      <c r="K8" s="26">
        <f t="shared" si="9"/>
        <v>0.11831886472592837</v>
      </c>
      <c r="L8" s="29">
        <f t="shared" si="3"/>
        <v>5.186580371547545E-3</v>
      </c>
      <c r="M8" s="26">
        <f t="shared" si="4"/>
        <v>0.14703696024318713</v>
      </c>
      <c r="N8" s="27">
        <v>104</v>
      </c>
      <c r="O8" s="27">
        <v>43</v>
      </c>
      <c r="P8" s="26">
        <f t="shared" si="5"/>
        <v>0.35562427593701074</v>
      </c>
      <c r="Q8" s="29">
        <f t="shared" si="6"/>
        <v>3.4194641917020263E-3</v>
      </c>
      <c r="R8" s="24"/>
    </row>
    <row r="9" spans="1:22" x14ac:dyDescent="0.25">
      <c r="A9" s="25">
        <v>1974</v>
      </c>
      <c r="B9" s="76">
        <v>0.9140423421561813</v>
      </c>
      <c r="C9" s="27">
        <f t="shared" si="7"/>
        <v>87.5</v>
      </c>
      <c r="D9" s="26">
        <f t="shared" si="0"/>
        <v>0.11425529276952262</v>
      </c>
      <c r="E9" s="27">
        <v>6</v>
      </c>
      <c r="F9" s="26">
        <f t="shared" si="1"/>
        <v>0.10739997520335126</v>
      </c>
      <c r="G9" s="27">
        <v>0</v>
      </c>
      <c r="H9" s="27">
        <f t="shared" si="8"/>
        <v>0.10739997520335126</v>
      </c>
      <c r="I9" s="27">
        <v>11</v>
      </c>
      <c r="J9" s="28">
        <f t="shared" si="2"/>
        <v>89.542500000000004</v>
      </c>
      <c r="K9" s="26">
        <f t="shared" si="9"/>
        <v>9.5585977930982627E-2</v>
      </c>
      <c r="L9" s="29">
        <f t="shared" si="3"/>
        <v>4.1900702654677317E-3</v>
      </c>
      <c r="M9" s="26">
        <f t="shared" si="4"/>
        <v>0.11878639699087745</v>
      </c>
      <c r="N9" s="27">
        <v>104</v>
      </c>
      <c r="O9" s="27">
        <v>43</v>
      </c>
      <c r="P9" s="26">
        <f t="shared" si="5"/>
        <v>0.28729733225700593</v>
      </c>
      <c r="Q9" s="29">
        <f t="shared" si="6"/>
        <v>2.7624743486250572E-3</v>
      </c>
      <c r="R9" s="24"/>
    </row>
    <row r="10" spans="1:22" x14ac:dyDescent="0.25">
      <c r="A10" s="25">
        <v>1975</v>
      </c>
      <c r="B10" s="76">
        <v>1.0494484276349154</v>
      </c>
      <c r="C10" s="27">
        <f t="shared" si="7"/>
        <v>87.5</v>
      </c>
      <c r="D10" s="26">
        <f t="shared" si="0"/>
        <v>0.13118105345436448</v>
      </c>
      <c r="E10" s="27">
        <v>6</v>
      </c>
      <c r="F10" s="26">
        <f t="shared" si="1"/>
        <v>0.12331019024710262</v>
      </c>
      <c r="G10" s="27">
        <v>0</v>
      </c>
      <c r="H10" s="27">
        <f t="shared" si="8"/>
        <v>0.12331019024710262</v>
      </c>
      <c r="I10" s="27">
        <v>11</v>
      </c>
      <c r="J10" s="28">
        <f t="shared" si="2"/>
        <v>89.54249999999999</v>
      </c>
      <c r="K10" s="26">
        <f t="shared" si="9"/>
        <v>0.10974606931992133</v>
      </c>
      <c r="L10" s="29">
        <f t="shared" si="3"/>
        <v>4.8107866003253182E-3</v>
      </c>
      <c r="M10" s="26">
        <f t="shared" si="4"/>
        <v>0.13638339472592259</v>
      </c>
      <c r="N10" s="27">
        <v>104</v>
      </c>
      <c r="O10" s="27">
        <v>43</v>
      </c>
      <c r="P10" s="26">
        <f t="shared" si="5"/>
        <v>0.3298575128254872</v>
      </c>
      <c r="Q10" s="29">
        <f t="shared" si="6"/>
        <v>3.1717068540912229E-3</v>
      </c>
      <c r="R10" s="24"/>
    </row>
    <row r="11" spans="1:22" x14ac:dyDescent="0.25">
      <c r="A11" s="19">
        <v>1976</v>
      </c>
      <c r="B11" s="70">
        <v>1.0823363043828738</v>
      </c>
      <c r="C11" s="21">
        <f t="shared" si="7"/>
        <v>87.5</v>
      </c>
      <c r="D11" s="20">
        <f t="shared" si="0"/>
        <v>0.13529203804785928</v>
      </c>
      <c r="E11" s="21">
        <v>6</v>
      </c>
      <c r="F11" s="20">
        <f t="shared" si="1"/>
        <v>0.12717451576498773</v>
      </c>
      <c r="G11" s="21">
        <v>0</v>
      </c>
      <c r="H11" s="21">
        <f t="shared" si="8"/>
        <v>0.12717451576498773</v>
      </c>
      <c r="I11" s="21">
        <v>11</v>
      </c>
      <c r="J11" s="22">
        <f t="shared" si="2"/>
        <v>89.54249999999999</v>
      </c>
      <c r="K11" s="20">
        <f t="shared" si="9"/>
        <v>0.11318531903083907</v>
      </c>
      <c r="L11" s="23">
        <f t="shared" si="3"/>
        <v>4.9615482314888364E-3</v>
      </c>
      <c r="M11" s="20">
        <f t="shared" si="4"/>
        <v>0.14065741158859277</v>
      </c>
      <c r="N11" s="21">
        <v>104</v>
      </c>
      <c r="O11" s="21">
        <v>43</v>
      </c>
      <c r="P11" s="20">
        <f t="shared" si="5"/>
        <v>0.34019466988868952</v>
      </c>
      <c r="Q11" s="23">
        <f t="shared" si="6"/>
        <v>3.2711025950835529E-3</v>
      </c>
      <c r="R11" s="24"/>
    </row>
    <row r="12" spans="1:22" x14ac:dyDescent="0.25">
      <c r="A12" s="19">
        <v>1977</v>
      </c>
      <c r="B12" s="70">
        <v>1.0041736115230018</v>
      </c>
      <c r="C12" s="21">
        <f t="shared" si="7"/>
        <v>87.5</v>
      </c>
      <c r="D12" s="20">
        <f t="shared" si="0"/>
        <v>0.12552170144037522</v>
      </c>
      <c r="E12" s="21">
        <v>6</v>
      </c>
      <c r="F12" s="20">
        <f t="shared" si="1"/>
        <v>0.11799039935395271</v>
      </c>
      <c r="G12" s="21">
        <v>0</v>
      </c>
      <c r="H12" s="21">
        <f t="shared" si="8"/>
        <v>0.11799039935395271</v>
      </c>
      <c r="I12" s="21">
        <v>11</v>
      </c>
      <c r="J12" s="22">
        <f t="shared" si="2"/>
        <v>89.542500000000004</v>
      </c>
      <c r="K12" s="20">
        <f t="shared" si="9"/>
        <v>0.10501145542501791</v>
      </c>
      <c r="L12" s="23">
        <f t="shared" si="3"/>
        <v>4.6032418816446211E-3</v>
      </c>
      <c r="M12" s="20">
        <f t="shared" si="4"/>
        <v>0.13049960572368419</v>
      </c>
      <c r="N12" s="21">
        <v>104</v>
      </c>
      <c r="O12" s="21">
        <v>43</v>
      </c>
      <c r="P12" s="20">
        <f t="shared" si="5"/>
        <v>0.31562695337821289</v>
      </c>
      <c r="Q12" s="23">
        <f t="shared" si="6"/>
        <v>3.0348745517135857E-3</v>
      </c>
      <c r="R12" s="24"/>
    </row>
    <row r="13" spans="1:22" x14ac:dyDescent="0.25">
      <c r="A13" s="19">
        <v>1978</v>
      </c>
      <c r="B13" s="70">
        <v>0.99956665477679418</v>
      </c>
      <c r="C13" s="21">
        <f t="shared" si="7"/>
        <v>87.5</v>
      </c>
      <c r="D13" s="20">
        <f t="shared" si="0"/>
        <v>0.12494583184709929</v>
      </c>
      <c r="E13" s="21">
        <v>6</v>
      </c>
      <c r="F13" s="20">
        <f t="shared" si="1"/>
        <v>0.11744908193627333</v>
      </c>
      <c r="G13" s="21">
        <v>0</v>
      </c>
      <c r="H13" s="21">
        <f t="shared" si="8"/>
        <v>0.11744908193627333</v>
      </c>
      <c r="I13" s="21">
        <v>11</v>
      </c>
      <c r="J13" s="22">
        <f t="shared" si="2"/>
        <v>89.542500000000004</v>
      </c>
      <c r="K13" s="20">
        <f t="shared" si="9"/>
        <v>0.10452968292328327</v>
      </c>
      <c r="L13" s="23">
        <f t="shared" si="3"/>
        <v>4.5821230870480333E-3</v>
      </c>
      <c r="M13" s="20">
        <f t="shared" si="4"/>
        <v>0.1299008984562682</v>
      </c>
      <c r="N13" s="21">
        <v>104</v>
      </c>
      <c r="O13" s="21">
        <v>43</v>
      </c>
      <c r="P13" s="20">
        <f t="shared" si="5"/>
        <v>0.31417891719655566</v>
      </c>
      <c r="Q13" s="23">
        <f t="shared" si="6"/>
        <v>3.0209511268899582E-3</v>
      </c>
      <c r="R13" s="24"/>
    </row>
    <row r="14" spans="1:22" x14ac:dyDescent="0.25">
      <c r="A14" s="19">
        <v>1979</v>
      </c>
      <c r="B14" s="70">
        <v>1.1177837357335894</v>
      </c>
      <c r="C14" s="21">
        <f t="shared" si="7"/>
        <v>87.5</v>
      </c>
      <c r="D14" s="20">
        <f t="shared" si="0"/>
        <v>0.13972296696669861</v>
      </c>
      <c r="E14" s="21">
        <v>6</v>
      </c>
      <c r="F14" s="20">
        <f t="shared" si="1"/>
        <v>0.13133958894869668</v>
      </c>
      <c r="G14" s="21">
        <v>0</v>
      </c>
      <c r="H14" s="21">
        <f t="shared" si="8"/>
        <v>0.13133958894869668</v>
      </c>
      <c r="I14" s="21">
        <v>11</v>
      </c>
      <c r="J14" s="22">
        <f t="shared" si="2"/>
        <v>89.542500000000004</v>
      </c>
      <c r="K14" s="20">
        <f t="shared" si="9"/>
        <v>0.11689223416434005</v>
      </c>
      <c r="L14" s="23">
        <f t="shared" si="3"/>
        <v>5.1240431414505232E-3</v>
      </c>
      <c r="M14" s="20">
        <f t="shared" si="4"/>
        <v>0.14526406103855161</v>
      </c>
      <c r="N14" s="21">
        <v>104</v>
      </c>
      <c r="O14" s="21">
        <v>43</v>
      </c>
      <c r="P14" s="20">
        <f t="shared" si="5"/>
        <v>0.3513363336746364</v>
      </c>
      <c r="Q14" s="23">
        <f t="shared" si="6"/>
        <v>3.3782339776407349E-3</v>
      </c>
      <c r="R14" s="24"/>
    </row>
    <row r="15" spans="1:22" x14ac:dyDescent="0.25">
      <c r="A15" s="19">
        <v>1980</v>
      </c>
      <c r="B15" s="70">
        <v>0.82673002106415949</v>
      </c>
      <c r="C15" s="21">
        <f t="shared" si="7"/>
        <v>87.5</v>
      </c>
      <c r="D15" s="20">
        <f t="shared" si="0"/>
        <v>0.10334125263301996</v>
      </c>
      <c r="E15" s="21">
        <v>6</v>
      </c>
      <c r="F15" s="20">
        <f t="shared" si="1"/>
        <v>9.714077747503877E-2</v>
      </c>
      <c r="G15" s="21">
        <v>0</v>
      </c>
      <c r="H15" s="21">
        <f t="shared" si="8"/>
        <v>9.714077747503877E-2</v>
      </c>
      <c r="I15" s="21">
        <v>11</v>
      </c>
      <c r="J15" s="22">
        <f t="shared" si="2"/>
        <v>89.54249999999999</v>
      </c>
      <c r="K15" s="20">
        <f t="shared" si="9"/>
        <v>8.6455291952784508E-2</v>
      </c>
      <c r="L15" s="23">
        <f t="shared" si="3"/>
        <v>3.7898210171083621E-3</v>
      </c>
      <c r="M15" s="20">
        <f t="shared" si="4"/>
        <v>0.10743953092451351</v>
      </c>
      <c r="N15" s="21">
        <v>104</v>
      </c>
      <c r="O15" s="21">
        <v>43</v>
      </c>
      <c r="P15" s="20">
        <f t="shared" si="5"/>
        <v>0.25985374921277687</v>
      </c>
      <c r="Q15" s="23">
        <f t="shared" si="6"/>
        <v>2.4985937424305466E-3</v>
      </c>
      <c r="R15" s="24"/>
    </row>
    <row r="16" spans="1:22" x14ac:dyDescent="0.25">
      <c r="A16" s="25">
        <v>1981</v>
      </c>
      <c r="B16" s="76">
        <v>0.82566473746052405</v>
      </c>
      <c r="C16" s="27">
        <f t="shared" si="7"/>
        <v>87.5</v>
      </c>
      <c r="D16" s="26">
        <f t="shared" si="0"/>
        <v>0.10320809218256555</v>
      </c>
      <c r="E16" s="27">
        <v>6</v>
      </c>
      <c r="F16" s="26">
        <f t="shared" si="1"/>
        <v>9.7015606651611616E-2</v>
      </c>
      <c r="G16" s="27">
        <v>0</v>
      </c>
      <c r="H16" s="27">
        <f t="shared" si="8"/>
        <v>9.7015606651611616E-2</v>
      </c>
      <c r="I16" s="27">
        <v>11</v>
      </c>
      <c r="J16" s="28">
        <f t="shared" si="2"/>
        <v>89.54249999999999</v>
      </c>
      <c r="K16" s="26">
        <f t="shared" si="9"/>
        <v>8.634388991993433E-2</v>
      </c>
      <c r="L16" s="29">
        <f t="shared" si="3"/>
        <v>3.7849376403258886E-3</v>
      </c>
      <c r="M16" s="26">
        <f t="shared" si="4"/>
        <v>0.10730108963441877</v>
      </c>
      <c r="N16" s="27">
        <v>104</v>
      </c>
      <c r="O16" s="27">
        <v>43</v>
      </c>
      <c r="P16" s="26">
        <f t="shared" si="5"/>
        <v>0.25951891446464076</v>
      </c>
      <c r="Q16" s="29">
        <f t="shared" si="6"/>
        <v>2.4953741775446225E-3</v>
      </c>
      <c r="R16" s="24"/>
    </row>
    <row r="17" spans="1:18" x14ac:dyDescent="0.25">
      <c r="A17" s="25">
        <v>1982</v>
      </c>
      <c r="B17" s="76">
        <v>0.86257302179903694</v>
      </c>
      <c r="C17" s="27">
        <f t="shared" si="7"/>
        <v>87.5</v>
      </c>
      <c r="D17" s="26">
        <f t="shared" si="0"/>
        <v>0.10782162772487958</v>
      </c>
      <c r="E17" s="27">
        <v>6</v>
      </c>
      <c r="F17" s="26">
        <f t="shared" si="1"/>
        <v>0.1013523300613868</v>
      </c>
      <c r="G17" s="27">
        <v>0</v>
      </c>
      <c r="H17" s="27">
        <f t="shared" si="8"/>
        <v>0.1013523300613868</v>
      </c>
      <c r="I17" s="27">
        <v>11</v>
      </c>
      <c r="J17" s="28">
        <f t="shared" si="2"/>
        <v>89.542500000000004</v>
      </c>
      <c r="K17" s="26">
        <f t="shared" si="9"/>
        <v>9.0203573754634253E-2</v>
      </c>
      <c r="L17" s="29">
        <f t="shared" si="3"/>
        <v>3.954129260477118E-3</v>
      </c>
      <c r="M17" s="26">
        <f t="shared" si="4"/>
        <v>0.11209758746989605</v>
      </c>
      <c r="N17" s="27">
        <v>104</v>
      </c>
      <c r="O17" s="27">
        <v>43</v>
      </c>
      <c r="P17" s="26">
        <f t="shared" si="5"/>
        <v>0.27111974643881837</v>
      </c>
      <c r="Q17" s="29">
        <f t="shared" si="6"/>
        <v>2.6069206388347919E-3</v>
      </c>
      <c r="R17" s="24"/>
    </row>
    <row r="18" spans="1:18" x14ac:dyDescent="0.25">
      <c r="A18" s="25">
        <v>1983</v>
      </c>
      <c r="B18" s="76">
        <v>1.2197953043433538</v>
      </c>
      <c r="C18" s="27">
        <f t="shared" si="7"/>
        <v>87.5</v>
      </c>
      <c r="D18" s="26">
        <f t="shared" si="0"/>
        <v>0.1524744130429192</v>
      </c>
      <c r="E18" s="27">
        <v>6</v>
      </c>
      <c r="F18" s="26">
        <f t="shared" si="1"/>
        <v>0.14332594826034406</v>
      </c>
      <c r="G18" s="27">
        <v>0</v>
      </c>
      <c r="H18" s="27">
        <f t="shared" si="8"/>
        <v>0.14332594826034406</v>
      </c>
      <c r="I18" s="27">
        <v>11</v>
      </c>
      <c r="J18" s="28">
        <f t="shared" si="2"/>
        <v>89.542500000000004</v>
      </c>
      <c r="K18" s="26">
        <f t="shared" si="9"/>
        <v>0.1275600939517062</v>
      </c>
      <c r="L18" s="29">
        <f t="shared" si="3"/>
        <v>5.5916753513076687E-3</v>
      </c>
      <c r="M18" s="26">
        <f t="shared" si="4"/>
        <v>0.15852120037189674</v>
      </c>
      <c r="N18" s="27">
        <v>104</v>
      </c>
      <c r="O18" s="27">
        <v>43</v>
      </c>
      <c r="P18" s="26">
        <f t="shared" si="5"/>
        <v>0.38340011252737816</v>
      </c>
      <c r="Q18" s="29">
        <f t="shared" si="6"/>
        <v>3.6865395435324824E-3</v>
      </c>
      <c r="R18" s="24"/>
    </row>
    <row r="19" spans="1:18" x14ac:dyDescent="0.25">
      <c r="A19" s="25">
        <v>1984</v>
      </c>
      <c r="B19" s="76">
        <v>1.2729360324574635</v>
      </c>
      <c r="C19" s="27">
        <f t="shared" si="7"/>
        <v>87.5</v>
      </c>
      <c r="D19" s="26">
        <f t="shared" si="0"/>
        <v>0.15911700405718299</v>
      </c>
      <c r="E19" s="27">
        <v>6</v>
      </c>
      <c r="F19" s="26">
        <f t="shared" si="1"/>
        <v>0.149569983813752</v>
      </c>
      <c r="G19" s="27">
        <v>0</v>
      </c>
      <c r="H19" s="27">
        <f t="shared" si="8"/>
        <v>0.149569983813752</v>
      </c>
      <c r="I19" s="27">
        <v>11</v>
      </c>
      <c r="J19" s="28">
        <f t="shared" si="2"/>
        <v>89.54249999999999</v>
      </c>
      <c r="K19" s="26">
        <f t="shared" si="9"/>
        <v>0.13311728559423927</v>
      </c>
      <c r="L19" s="29">
        <f t="shared" si="3"/>
        <v>5.8352782726241873E-3</v>
      </c>
      <c r="M19" s="26">
        <f t="shared" si="4"/>
        <v>0.1654272213897594</v>
      </c>
      <c r="N19" s="27">
        <v>104</v>
      </c>
      <c r="O19" s="27">
        <v>43</v>
      </c>
      <c r="P19" s="26">
        <f t="shared" si="5"/>
        <v>0.40010304708220878</v>
      </c>
      <c r="Q19" s="29">
        <f t="shared" si="6"/>
        <v>3.8471446834827767E-3</v>
      </c>
      <c r="R19" s="24"/>
    </row>
    <row r="20" spans="1:18" x14ac:dyDescent="0.25">
      <c r="A20" s="25">
        <v>1985</v>
      </c>
      <c r="B20" s="76">
        <v>1.1630729192986005</v>
      </c>
      <c r="C20" s="27">
        <f t="shared" si="7"/>
        <v>87.5</v>
      </c>
      <c r="D20" s="26">
        <f t="shared" si="0"/>
        <v>0.14538411491232495</v>
      </c>
      <c r="E20" s="27">
        <v>6</v>
      </c>
      <c r="F20" s="26">
        <f t="shared" si="1"/>
        <v>0.13666106801758546</v>
      </c>
      <c r="G20" s="27">
        <v>0</v>
      </c>
      <c r="H20" s="27">
        <f t="shared" si="8"/>
        <v>0.13666106801758546</v>
      </c>
      <c r="I20" s="27">
        <v>11</v>
      </c>
      <c r="J20" s="28">
        <f t="shared" si="2"/>
        <v>89.542500000000004</v>
      </c>
      <c r="K20" s="26">
        <f t="shared" si="9"/>
        <v>0.12162835053565106</v>
      </c>
      <c r="L20" s="29">
        <f t="shared" si="3"/>
        <v>5.3316537221107319E-3</v>
      </c>
      <c r="M20" s="26">
        <f t="shared" si="4"/>
        <v>0.15114971719497819</v>
      </c>
      <c r="N20" s="27">
        <v>104</v>
      </c>
      <c r="O20" s="27">
        <v>43</v>
      </c>
      <c r="P20" s="26">
        <f t="shared" si="5"/>
        <v>0.36557140902971469</v>
      </c>
      <c r="Q20" s="29">
        <f t="shared" si="6"/>
        <v>3.5151097022087952E-3</v>
      </c>
      <c r="R20" s="24"/>
    </row>
    <row r="21" spans="1:18" x14ac:dyDescent="0.25">
      <c r="A21" s="19">
        <v>1986</v>
      </c>
      <c r="B21" s="70">
        <v>0.83753060866807438</v>
      </c>
      <c r="C21" s="21">
        <f t="shared" si="7"/>
        <v>87.5</v>
      </c>
      <c r="D21" s="20">
        <f t="shared" si="0"/>
        <v>0.10469132608350928</v>
      </c>
      <c r="E21" s="21">
        <v>6</v>
      </c>
      <c r="F21" s="20">
        <f t="shared" si="1"/>
        <v>9.8409846518498725E-2</v>
      </c>
      <c r="G21" s="21">
        <v>0</v>
      </c>
      <c r="H21" s="21">
        <f t="shared" si="8"/>
        <v>9.8409846518498725E-2</v>
      </c>
      <c r="I21" s="21">
        <v>11</v>
      </c>
      <c r="J21" s="22">
        <f t="shared" si="2"/>
        <v>89.542500000000004</v>
      </c>
      <c r="K21" s="20">
        <f t="shared" si="9"/>
        <v>8.7584763401463872E-2</v>
      </c>
      <c r="L21" s="23">
        <f t="shared" si="3"/>
        <v>3.839332094310745E-3</v>
      </c>
      <c r="M21" s="20">
        <f t="shared" si="4"/>
        <v>0.10884314520766246</v>
      </c>
      <c r="N21" s="21">
        <v>104</v>
      </c>
      <c r="O21" s="21">
        <v>43</v>
      </c>
      <c r="P21" s="20">
        <f t="shared" si="5"/>
        <v>0.26324853724643943</v>
      </c>
      <c r="Q21" s="23">
        <f t="shared" si="6"/>
        <v>2.5312359350619178E-3</v>
      </c>
      <c r="R21" s="24"/>
    </row>
    <row r="22" spans="1:18" x14ac:dyDescent="0.25">
      <c r="A22" s="19">
        <v>1987</v>
      </c>
      <c r="B22" s="70">
        <v>1.2163724315918343</v>
      </c>
      <c r="C22" s="21">
        <f t="shared" si="7"/>
        <v>87.5</v>
      </c>
      <c r="D22" s="20">
        <f t="shared" si="0"/>
        <v>0.15204655394897926</v>
      </c>
      <c r="E22" s="21">
        <v>6</v>
      </c>
      <c r="F22" s="20">
        <f t="shared" si="1"/>
        <v>0.14292376071204049</v>
      </c>
      <c r="G22" s="21">
        <v>0</v>
      </c>
      <c r="H22" s="21">
        <f t="shared" si="8"/>
        <v>0.14292376071204049</v>
      </c>
      <c r="I22" s="21">
        <v>11</v>
      </c>
      <c r="J22" s="22">
        <f t="shared" si="2"/>
        <v>89.542500000000004</v>
      </c>
      <c r="K22" s="20">
        <f t="shared" si="9"/>
        <v>0.12720214703371605</v>
      </c>
      <c r="L22" s="23">
        <f t="shared" si="3"/>
        <v>5.5759845275053605E-3</v>
      </c>
      <c r="M22" s="20">
        <f t="shared" si="4"/>
        <v>0.15807637336251321</v>
      </c>
      <c r="N22" s="21">
        <v>104</v>
      </c>
      <c r="O22" s="21">
        <v>43</v>
      </c>
      <c r="P22" s="20">
        <f t="shared" si="5"/>
        <v>0.38232425185352031</v>
      </c>
      <c r="Q22" s="23">
        <f t="shared" si="6"/>
        <v>3.6761947293607721E-3</v>
      </c>
      <c r="R22" s="24"/>
    </row>
    <row r="23" spans="1:18" x14ac:dyDescent="0.25">
      <c r="A23" s="19">
        <v>1988</v>
      </c>
      <c r="B23" s="70">
        <v>1.2193003881449787</v>
      </c>
      <c r="C23" s="21">
        <f t="shared" si="7"/>
        <v>87.5</v>
      </c>
      <c r="D23" s="20">
        <f t="shared" si="0"/>
        <v>0.15241254851812225</v>
      </c>
      <c r="E23" s="21">
        <v>6</v>
      </c>
      <c r="F23" s="20">
        <f t="shared" si="1"/>
        <v>0.14326779560703493</v>
      </c>
      <c r="G23" s="21">
        <v>0</v>
      </c>
      <c r="H23" s="21">
        <f t="shared" si="8"/>
        <v>0.14326779560703493</v>
      </c>
      <c r="I23" s="21">
        <v>11</v>
      </c>
      <c r="J23" s="22">
        <f t="shared" si="2"/>
        <v>89.542500000000004</v>
      </c>
      <c r="K23" s="20">
        <f t="shared" si="9"/>
        <v>0.12750833809026108</v>
      </c>
      <c r="L23" s="23">
        <f t="shared" si="3"/>
        <v>5.5894066012169242E-3</v>
      </c>
      <c r="M23" s="20">
        <f t="shared" si="4"/>
        <v>0.15845688244119918</v>
      </c>
      <c r="N23" s="21">
        <v>104</v>
      </c>
      <c r="O23" s="21">
        <v>43</v>
      </c>
      <c r="P23" s="20">
        <f t="shared" si="5"/>
        <v>0.38324455288103987</v>
      </c>
      <c r="Q23" s="23">
        <f t="shared" si="6"/>
        <v>3.6850437777023065E-3</v>
      </c>
      <c r="R23" s="24"/>
    </row>
    <row r="24" spans="1:18" x14ac:dyDescent="0.25">
      <c r="A24" s="19">
        <v>1989</v>
      </c>
      <c r="B24" s="70">
        <v>1.1166417570992269</v>
      </c>
      <c r="C24" s="21">
        <f t="shared" si="7"/>
        <v>87.5</v>
      </c>
      <c r="D24" s="20">
        <f t="shared" si="0"/>
        <v>0.13958021963740341</v>
      </c>
      <c r="E24" s="21">
        <v>6</v>
      </c>
      <c r="F24" s="20">
        <f t="shared" si="1"/>
        <v>0.13120540645915921</v>
      </c>
      <c r="G24" s="21">
        <v>0</v>
      </c>
      <c r="H24" s="21">
        <f t="shared" si="8"/>
        <v>0.13120540645915921</v>
      </c>
      <c r="I24" s="21">
        <v>11</v>
      </c>
      <c r="J24" s="22">
        <f t="shared" si="2"/>
        <v>89.54249999999999</v>
      </c>
      <c r="K24" s="20">
        <f t="shared" si="9"/>
        <v>0.1167728117486517</v>
      </c>
      <c r="L24" s="23">
        <f t="shared" si="3"/>
        <v>5.1188081862422663E-3</v>
      </c>
      <c r="M24" s="20">
        <f t="shared" si="4"/>
        <v>0.14511565267587512</v>
      </c>
      <c r="N24" s="21">
        <v>104</v>
      </c>
      <c r="O24" s="21">
        <v>43</v>
      </c>
      <c r="P24" s="20">
        <f t="shared" si="5"/>
        <v>0.35097739251839566</v>
      </c>
      <c r="Q24" s="23">
        <f t="shared" si="6"/>
        <v>3.374782620369189E-3</v>
      </c>
      <c r="R24" s="24"/>
    </row>
    <row r="25" spans="1:18" x14ac:dyDescent="0.25">
      <c r="A25" s="19">
        <v>1990</v>
      </c>
      <c r="B25" s="70">
        <v>0.77035619060641292</v>
      </c>
      <c r="C25" s="21">
        <f t="shared" si="7"/>
        <v>87.5</v>
      </c>
      <c r="D25" s="20">
        <f t="shared" si="0"/>
        <v>9.6294523825801615E-2</v>
      </c>
      <c r="E25" s="21">
        <v>6</v>
      </c>
      <c r="F25" s="20">
        <f t="shared" si="1"/>
        <v>9.0516852396253511E-2</v>
      </c>
      <c r="G25" s="21">
        <v>0</v>
      </c>
      <c r="H25" s="21">
        <f t="shared" si="8"/>
        <v>9.0516852396253511E-2</v>
      </c>
      <c r="I25" s="21">
        <v>11</v>
      </c>
      <c r="J25" s="22">
        <f t="shared" si="2"/>
        <v>89.542500000000004</v>
      </c>
      <c r="K25" s="20">
        <f t="shared" si="9"/>
        <v>8.0559998632665622E-2</v>
      </c>
      <c r="L25" s="23">
        <f t="shared" si="3"/>
        <v>3.5313972003360272E-3</v>
      </c>
      <c r="M25" s="20">
        <f t="shared" si="4"/>
        <v>0.1001133449309262</v>
      </c>
      <c r="N25" s="21">
        <v>104</v>
      </c>
      <c r="O25" s="21">
        <v>43</v>
      </c>
      <c r="P25" s="20">
        <f t="shared" si="5"/>
        <v>0.2421346016934029</v>
      </c>
      <c r="Q25" s="23">
        <f t="shared" si="6"/>
        <v>2.3282173239750278E-3</v>
      </c>
      <c r="R25" s="24"/>
    </row>
    <row r="26" spans="1:18" x14ac:dyDescent="0.25">
      <c r="A26" s="25">
        <v>1991</v>
      </c>
      <c r="B26" s="76">
        <v>0.79978085585317327</v>
      </c>
      <c r="C26" s="27">
        <f t="shared" si="7"/>
        <v>87.5</v>
      </c>
      <c r="D26" s="26">
        <f t="shared" si="0"/>
        <v>9.9972606981646672E-2</v>
      </c>
      <c r="E26" s="27">
        <v>6</v>
      </c>
      <c r="F26" s="26">
        <f t="shared" si="1"/>
        <v>9.3974250562747871E-2</v>
      </c>
      <c r="G26" s="27">
        <v>0</v>
      </c>
      <c r="H26" s="27">
        <f t="shared" si="8"/>
        <v>9.3974250562747871E-2</v>
      </c>
      <c r="I26" s="27">
        <v>11</v>
      </c>
      <c r="J26" s="28">
        <f t="shared" si="2"/>
        <v>89.542500000000004</v>
      </c>
      <c r="K26" s="26">
        <f t="shared" si="9"/>
        <v>8.3637083000845602E-2</v>
      </c>
      <c r="L26" s="29">
        <f t="shared" si="3"/>
        <v>3.6662830904480265E-3</v>
      </c>
      <c r="M26" s="26">
        <f t="shared" si="4"/>
        <v>0.10393729247265632</v>
      </c>
      <c r="N26" s="27">
        <v>104</v>
      </c>
      <c r="O26" s="27">
        <v>43</v>
      </c>
      <c r="P26" s="26">
        <f t="shared" si="5"/>
        <v>0.25138321900363386</v>
      </c>
      <c r="Q26" s="29">
        <f t="shared" si="6"/>
        <v>2.4171463365734026E-3</v>
      </c>
      <c r="R26" s="24"/>
    </row>
    <row r="27" spans="1:18" x14ac:dyDescent="0.25">
      <c r="A27" s="25">
        <v>1992</v>
      </c>
      <c r="B27" s="76">
        <v>1.2145415220168172</v>
      </c>
      <c r="C27" s="27">
        <f t="shared" si="7"/>
        <v>87.5</v>
      </c>
      <c r="D27" s="26">
        <f t="shared" si="0"/>
        <v>0.15181769025210223</v>
      </c>
      <c r="E27" s="27">
        <v>6</v>
      </c>
      <c r="F27" s="26">
        <f t="shared" si="1"/>
        <v>0.1427086288369761</v>
      </c>
      <c r="G27" s="27">
        <v>0</v>
      </c>
      <c r="H27" s="27">
        <f t="shared" si="8"/>
        <v>0.1427086288369761</v>
      </c>
      <c r="I27" s="27">
        <v>11</v>
      </c>
      <c r="J27" s="28">
        <f t="shared" si="2"/>
        <v>89.54249999999999</v>
      </c>
      <c r="K27" s="26">
        <f t="shared" si="9"/>
        <v>0.12701067966490873</v>
      </c>
      <c r="L27" s="29">
        <f t="shared" si="3"/>
        <v>5.5675914373658616E-3</v>
      </c>
      <c r="M27" s="26">
        <f t="shared" si="4"/>
        <v>0.15783843345360349</v>
      </c>
      <c r="N27" s="27">
        <v>104</v>
      </c>
      <c r="O27" s="27">
        <v>43</v>
      </c>
      <c r="P27" s="26">
        <f t="shared" si="5"/>
        <v>0.381748769283134</v>
      </c>
      <c r="Q27" s="29">
        <f t="shared" si="6"/>
        <v>3.6706612431070579E-3</v>
      </c>
      <c r="R27" s="24"/>
    </row>
    <row r="28" spans="1:18" x14ac:dyDescent="0.25">
      <c r="A28" s="25">
        <v>1993</v>
      </c>
      <c r="B28" s="76">
        <v>1.4616416485296451</v>
      </c>
      <c r="C28" s="27">
        <f t="shared" si="7"/>
        <v>87.5</v>
      </c>
      <c r="D28" s="26">
        <f t="shared" si="0"/>
        <v>0.18270520606620555</v>
      </c>
      <c r="E28" s="27">
        <v>6</v>
      </c>
      <c r="F28" s="26">
        <f t="shared" si="1"/>
        <v>0.17174289370223322</v>
      </c>
      <c r="G28" s="27">
        <v>0</v>
      </c>
      <c r="H28" s="27">
        <f t="shared" si="8"/>
        <v>0.17174289370223322</v>
      </c>
      <c r="I28" s="27">
        <v>11</v>
      </c>
      <c r="J28" s="28">
        <f t="shared" si="2"/>
        <v>89.542500000000004</v>
      </c>
      <c r="K28" s="26">
        <f t="shared" si="9"/>
        <v>0.15285117539498758</v>
      </c>
      <c r="L28" s="29">
        <f t="shared" si="3"/>
        <v>6.7003254967665784E-3</v>
      </c>
      <c r="M28" s="26">
        <f t="shared" si="4"/>
        <v>0.18995087767058411</v>
      </c>
      <c r="N28" s="27">
        <v>104</v>
      </c>
      <c r="O28" s="27">
        <v>43</v>
      </c>
      <c r="P28" s="26">
        <f t="shared" si="5"/>
        <v>0.45941607622652902</v>
      </c>
      <c r="Q28" s="29">
        <f t="shared" si="6"/>
        <v>4.4174622714089331E-3</v>
      </c>
      <c r="R28" s="24"/>
    </row>
    <row r="29" spans="1:18" x14ac:dyDescent="0.25">
      <c r="A29" s="25">
        <v>1994</v>
      </c>
      <c r="B29" s="76">
        <v>1.5514720199756415</v>
      </c>
      <c r="C29" s="27">
        <f t="shared" si="7"/>
        <v>87.5</v>
      </c>
      <c r="D29" s="26">
        <f t="shared" si="0"/>
        <v>0.19393400249695514</v>
      </c>
      <c r="E29" s="27">
        <v>6</v>
      </c>
      <c r="F29" s="26">
        <f t="shared" si="1"/>
        <v>0.18229796234713783</v>
      </c>
      <c r="G29" s="27">
        <v>0</v>
      </c>
      <c r="H29" s="27">
        <f t="shared" si="8"/>
        <v>0.18229796234713783</v>
      </c>
      <c r="I29" s="27">
        <v>11</v>
      </c>
      <c r="J29" s="28">
        <f t="shared" si="2"/>
        <v>89.542500000000004</v>
      </c>
      <c r="K29" s="26">
        <f t="shared" si="9"/>
        <v>0.16224518648895267</v>
      </c>
      <c r="L29" s="29">
        <f t="shared" si="3"/>
        <v>7.1121177638992948E-3</v>
      </c>
      <c r="M29" s="26">
        <f t="shared" si="4"/>
        <v>0.20162498254766306</v>
      </c>
      <c r="N29" s="27">
        <v>104</v>
      </c>
      <c r="O29" s="27">
        <v>43</v>
      </c>
      <c r="P29" s="26">
        <f t="shared" si="5"/>
        <v>0.48765112058039439</v>
      </c>
      <c r="Q29" s="29">
        <f t="shared" si="6"/>
        <v>4.688953082503792E-3</v>
      </c>
      <c r="R29" s="24"/>
    </row>
    <row r="30" spans="1:18" x14ac:dyDescent="0.25">
      <c r="A30" s="25">
        <v>1995</v>
      </c>
      <c r="B30" s="76">
        <v>1.2234195077043812</v>
      </c>
      <c r="C30" s="27">
        <f t="shared" si="7"/>
        <v>87.5</v>
      </c>
      <c r="D30" s="26">
        <f t="shared" si="0"/>
        <v>0.15292743846304768</v>
      </c>
      <c r="E30" s="27">
        <v>6</v>
      </c>
      <c r="F30" s="26">
        <f t="shared" si="1"/>
        <v>0.14375179215526482</v>
      </c>
      <c r="G30" s="27">
        <v>0</v>
      </c>
      <c r="H30" s="27">
        <f t="shared" si="8"/>
        <v>0.14375179215526482</v>
      </c>
      <c r="I30" s="27">
        <v>11</v>
      </c>
      <c r="J30" s="28">
        <f t="shared" si="2"/>
        <v>89.542500000000004</v>
      </c>
      <c r="K30" s="26">
        <f t="shared" si="9"/>
        <v>0.12793909501818568</v>
      </c>
      <c r="L30" s="29">
        <f t="shared" si="3"/>
        <v>5.6082890966875918E-3</v>
      </c>
      <c r="M30" s="26">
        <f t="shared" si="4"/>
        <v>0.15899219174654489</v>
      </c>
      <c r="N30" s="27">
        <v>104</v>
      </c>
      <c r="O30" s="27">
        <v>43</v>
      </c>
      <c r="P30" s="26">
        <f t="shared" si="5"/>
        <v>0.38453925445675974</v>
      </c>
      <c r="Q30" s="29">
        <f t="shared" si="6"/>
        <v>3.6974928313149974E-3</v>
      </c>
      <c r="R30" s="24"/>
    </row>
    <row r="31" spans="1:18" x14ac:dyDescent="0.25">
      <c r="A31" s="19">
        <v>1996</v>
      </c>
      <c r="B31" s="70">
        <v>1.250041953973694</v>
      </c>
      <c r="C31" s="21">
        <f t="shared" si="7"/>
        <v>87.5</v>
      </c>
      <c r="D31" s="20">
        <f t="shared" si="0"/>
        <v>0.15625524424671178</v>
      </c>
      <c r="E31" s="21">
        <v>6</v>
      </c>
      <c r="F31" s="20">
        <f t="shared" si="1"/>
        <v>0.14687992959190907</v>
      </c>
      <c r="G31" s="21">
        <v>0</v>
      </c>
      <c r="H31" s="21">
        <f t="shared" si="8"/>
        <v>0.14687992959190907</v>
      </c>
      <c r="I31" s="21">
        <v>11</v>
      </c>
      <c r="J31" s="22">
        <f t="shared" si="2"/>
        <v>89.54249999999999</v>
      </c>
      <c r="K31" s="20">
        <f t="shared" si="9"/>
        <v>0.13072313733679908</v>
      </c>
      <c r="L31" s="23">
        <f t="shared" si="3"/>
        <v>5.7303293079144805E-3</v>
      </c>
      <c r="M31" s="20">
        <f t="shared" si="4"/>
        <v>0.16245197071472156</v>
      </c>
      <c r="N31" s="21">
        <v>104</v>
      </c>
      <c r="O31" s="21">
        <v>43</v>
      </c>
      <c r="P31" s="20">
        <f t="shared" si="5"/>
        <v>0.392907091961187</v>
      </c>
      <c r="Q31" s="23">
        <f t="shared" si="6"/>
        <v>3.7779528073191059E-3</v>
      </c>
      <c r="R31" s="24"/>
    </row>
    <row r="32" spans="1:18" x14ac:dyDescent="0.25">
      <c r="A32" s="19">
        <v>1997</v>
      </c>
      <c r="B32" s="70">
        <v>0.95804834905660374</v>
      </c>
      <c r="C32" s="21">
        <f t="shared" si="7"/>
        <v>87.5</v>
      </c>
      <c r="D32" s="20">
        <f t="shared" si="0"/>
        <v>0.11975604363207548</v>
      </c>
      <c r="E32" s="21">
        <v>6</v>
      </c>
      <c r="F32" s="20">
        <f t="shared" si="1"/>
        <v>0.11257068101415095</v>
      </c>
      <c r="G32" s="21">
        <v>0</v>
      </c>
      <c r="H32" s="21">
        <f t="shared" si="8"/>
        <v>0.11257068101415095</v>
      </c>
      <c r="I32" s="21">
        <v>11</v>
      </c>
      <c r="J32" s="22">
        <f t="shared" si="2"/>
        <v>89.542500000000004</v>
      </c>
      <c r="K32" s="20">
        <f t="shared" si="9"/>
        <v>0.10018790610259434</v>
      </c>
      <c r="L32" s="23">
        <f t="shared" si="3"/>
        <v>4.3917986236753689E-3</v>
      </c>
      <c r="M32" s="20">
        <f t="shared" si="4"/>
        <v>0.12450529508188486</v>
      </c>
      <c r="N32" s="21">
        <v>104</v>
      </c>
      <c r="O32" s="21">
        <v>43</v>
      </c>
      <c r="P32" s="20">
        <f t="shared" si="5"/>
        <v>0.30112908577944247</v>
      </c>
      <c r="Q32" s="23">
        <f t="shared" si="6"/>
        <v>2.8954719786484853E-3</v>
      </c>
      <c r="R32" s="24"/>
    </row>
    <row r="33" spans="1:18" x14ac:dyDescent="0.25">
      <c r="A33" s="19">
        <v>1998</v>
      </c>
      <c r="B33" s="70">
        <v>1.1930944921456819</v>
      </c>
      <c r="C33" s="21">
        <f t="shared" si="7"/>
        <v>87.5</v>
      </c>
      <c r="D33" s="20">
        <f t="shared" si="0"/>
        <v>0.14913681151821034</v>
      </c>
      <c r="E33" s="21">
        <v>6</v>
      </c>
      <c r="F33" s="20">
        <f t="shared" si="1"/>
        <v>0.14018860282711773</v>
      </c>
      <c r="G33" s="21">
        <v>0</v>
      </c>
      <c r="H33" s="21">
        <f t="shared" si="8"/>
        <v>0.14018860282711773</v>
      </c>
      <c r="I33" s="21">
        <v>11</v>
      </c>
      <c r="J33" s="22">
        <f t="shared" si="2"/>
        <v>89.54249999999999</v>
      </c>
      <c r="K33" s="20">
        <f t="shared" si="9"/>
        <v>0.12476785651613478</v>
      </c>
      <c r="L33" s="23">
        <f t="shared" si="3"/>
        <v>5.4692759020771413E-3</v>
      </c>
      <c r="M33" s="20">
        <f t="shared" si="4"/>
        <v>0.15505123718593591</v>
      </c>
      <c r="N33" s="21">
        <v>104</v>
      </c>
      <c r="O33" s="21">
        <v>43</v>
      </c>
      <c r="P33" s="20">
        <f t="shared" si="5"/>
        <v>0.37500764342644965</v>
      </c>
      <c r="Q33" s="23">
        <f t="shared" si="6"/>
        <v>3.6058427252543238E-3</v>
      </c>
      <c r="R33" s="24"/>
    </row>
    <row r="34" spans="1:18" x14ac:dyDescent="0.25">
      <c r="A34" s="19">
        <v>1999</v>
      </c>
      <c r="B34" s="70">
        <v>0.99812151625328493</v>
      </c>
      <c r="C34" s="21">
        <f t="shared" si="7"/>
        <v>87.5</v>
      </c>
      <c r="D34" s="20">
        <f t="shared" si="0"/>
        <v>0.1247651895316606</v>
      </c>
      <c r="E34" s="21">
        <v>6</v>
      </c>
      <c r="F34" s="20">
        <f t="shared" si="1"/>
        <v>0.11727927815976097</v>
      </c>
      <c r="G34" s="21">
        <v>0</v>
      </c>
      <c r="H34" s="21">
        <f t="shared" si="8"/>
        <v>0.11727927815976097</v>
      </c>
      <c r="I34" s="21">
        <v>11</v>
      </c>
      <c r="J34" s="22">
        <f t="shared" si="2"/>
        <v>89.542500000000004</v>
      </c>
      <c r="K34" s="20">
        <f t="shared" si="9"/>
        <v>0.10437855756218727</v>
      </c>
      <c r="L34" s="23">
        <f t="shared" si="3"/>
        <v>4.5754984136849213E-3</v>
      </c>
      <c r="M34" s="20">
        <f t="shared" si="4"/>
        <v>0.12971309227876068</v>
      </c>
      <c r="N34" s="21">
        <v>104</v>
      </c>
      <c r="O34" s="21">
        <v>43</v>
      </c>
      <c r="P34" s="20">
        <f t="shared" si="5"/>
        <v>0.31372468830211886</v>
      </c>
      <c r="Q34" s="23">
        <f t="shared" si="6"/>
        <v>3.0165835413665273E-3</v>
      </c>
      <c r="R34" s="24"/>
    </row>
    <row r="35" spans="1:18" x14ac:dyDescent="0.25">
      <c r="A35" s="19">
        <v>2000</v>
      </c>
      <c r="B35" s="70">
        <v>0.78041560845054381</v>
      </c>
      <c r="C35" s="21">
        <f t="shared" si="7"/>
        <v>87.5</v>
      </c>
      <c r="D35" s="20">
        <f t="shared" si="0"/>
        <v>9.7551951056317976E-2</v>
      </c>
      <c r="E35" s="21">
        <v>6</v>
      </c>
      <c r="F35" s="20">
        <f t="shared" si="1"/>
        <v>9.1698833992938891E-2</v>
      </c>
      <c r="G35" s="21">
        <v>0</v>
      </c>
      <c r="H35" s="21">
        <f t="shared" si="8"/>
        <v>9.1698833992938891E-2</v>
      </c>
      <c r="I35" s="21">
        <v>11</v>
      </c>
      <c r="J35" s="22">
        <f t="shared" si="2"/>
        <v>89.542500000000004</v>
      </c>
      <c r="K35" s="20">
        <f t="shared" si="9"/>
        <v>8.1611962253715614E-2</v>
      </c>
      <c r="L35" s="23">
        <f t="shared" si="3"/>
        <v>3.5775106741354791E-3</v>
      </c>
      <c r="M35" s="20">
        <f t="shared" si="4"/>
        <v>0.10142063885640376</v>
      </c>
      <c r="N35" s="21">
        <v>104</v>
      </c>
      <c r="O35" s="21">
        <v>43</v>
      </c>
      <c r="P35" s="20">
        <f t="shared" si="5"/>
        <v>0.24529642886199982</v>
      </c>
      <c r="Q35" s="23">
        <f t="shared" si="6"/>
        <v>2.3586195082884597E-3</v>
      </c>
      <c r="R35" s="24"/>
    </row>
    <row r="36" spans="1:18" x14ac:dyDescent="0.25">
      <c r="A36" s="25">
        <v>2001</v>
      </c>
      <c r="B36" s="76">
        <v>0.84020272696007225</v>
      </c>
      <c r="C36" s="27">
        <f t="shared" si="7"/>
        <v>87.5</v>
      </c>
      <c r="D36" s="26">
        <f t="shared" si="0"/>
        <v>0.10502534087000903</v>
      </c>
      <c r="E36" s="27">
        <v>6</v>
      </c>
      <c r="F36" s="26">
        <f t="shared" si="1"/>
        <v>9.8723820417808486E-2</v>
      </c>
      <c r="G36" s="27">
        <v>0</v>
      </c>
      <c r="H36" s="27">
        <f t="shared" si="8"/>
        <v>9.8723820417808486E-2</v>
      </c>
      <c r="I36" s="27">
        <v>11</v>
      </c>
      <c r="J36" s="28">
        <f t="shared" si="2"/>
        <v>89.542500000000004</v>
      </c>
      <c r="K36" s="26">
        <f t="shared" si="9"/>
        <v>8.7864200171849552E-2</v>
      </c>
      <c r="L36" s="29">
        <f t="shared" si="3"/>
        <v>3.8515813773961449E-3</v>
      </c>
      <c r="M36" s="26">
        <f t="shared" si="4"/>
        <v>0.10919040625849201</v>
      </c>
      <c r="N36" s="27">
        <v>104</v>
      </c>
      <c r="O36" s="27">
        <v>43</v>
      </c>
      <c r="P36" s="26">
        <f t="shared" si="5"/>
        <v>0.26408842443914349</v>
      </c>
      <c r="Q36" s="29">
        <f t="shared" si="6"/>
        <v>2.5393117734533025E-3</v>
      </c>
      <c r="R36" s="24"/>
    </row>
    <row r="37" spans="1:18" x14ac:dyDescent="0.25">
      <c r="A37" s="25">
        <v>2002</v>
      </c>
      <c r="B37" s="76">
        <v>0.81190832684653413</v>
      </c>
      <c r="C37" s="27">
        <f t="shared" si="7"/>
        <v>87.5</v>
      </c>
      <c r="D37" s="26">
        <f t="shared" si="0"/>
        <v>0.10148854085581682</v>
      </c>
      <c r="E37" s="27">
        <v>6</v>
      </c>
      <c r="F37" s="26">
        <f t="shared" si="1"/>
        <v>9.5399228404467809E-2</v>
      </c>
      <c r="G37" s="27">
        <v>0</v>
      </c>
      <c r="H37" s="27">
        <f t="shared" si="8"/>
        <v>9.5399228404467809E-2</v>
      </c>
      <c r="I37" s="27">
        <v>11</v>
      </c>
      <c r="J37" s="28">
        <f t="shared" si="2"/>
        <v>89.54249999999999</v>
      </c>
      <c r="K37" s="26">
        <f t="shared" si="9"/>
        <v>8.4905313279976344E-2</v>
      </c>
      <c r="L37" s="29">
        <f t="shared" si="3"/>
        <v>3.721876746519511E-3</v>
      </c>
      <c r="M37" s="26">
        <f t="shared" si="4"/>
        <v>0.10551334482545487</v>
      </c>
      <c r="N37" s="27">
        <v>104</v>
      </c>
      <c r="O37" s="27">
        <v>43</v>
      </c>
      <c r="P37" s="26">
        <f t="shared" si="5"/>
        <v>0.25519506655458851</v>
      </c>
      <c r="Q37" s="29">
        <f t="shared" si="6"/>
        <v>2.4537987168710435E-3</v>
      </c>
      <c r="R37" s="24"/>
    </row>
    <row r="38" spans="1:18" x14ac:dyDescent="0.25">
      <c r="A38" s="25">
        <v>2003</v>
      </c>
      <c r="B38" s="76">
        <v>0.6456421725905479</v>
      </c>
      <c r="C38" s="27">
        <f t="shared" si="7"/>
        <v>87.5</v>
      </c>
      <c r="D38" s="26">
        <f t="shared" si="0"/>
        <v>8.070527157381846E-2</v>
      </c>
      <c r="E38" s="27">
        <v>6</v>
      </c>
      <c r="F38" s="26">
        <f t="shared" si="1"/>
        <v>7.5862955279389355E-2</v>
      </c>
      <c r="G38" s="27">
        <v>0</v>
      </c>
      <c r="H38" s="27">
        <f t="shared" si="8"/>
        <v>7.5862955279389355E-2</v>
      </c>
      <c r="I38" s="27">
        <v>11</v>
      </c>
      <c r="J38" s="28">
        <f t="shared" si="2"/>
        <v>89.542500000000004</v>
      </c>
      <c r="K38" s="26">
        <f t="shared" si="9"/>
        <v>6.7518030198656528E-2</v>
      </c>
      <c r="L38" s="29">
        <f t="shared" si="3"/>
        <v>2.9596944744616559E-3</v>
      </c>
      <c r="M38" s="26">
        <f t="shared" ref="M38:M43" si="10">+L38*28.3495</f>
        <v>8.3905858503750708E-2</v>
      </c>
      <c r="N38" s="27">
        <v>104</v>
      </c>
      <c r="O38" s="27">
        <v>43</v>
      </c>
      <c r="P38" s="26">
        <f t="shared" si="5"/>
        <v>0.20293509963697845</v>
      </c>
      <c r="Q38" s="29">
        <f t="shared" si="6"/>
        <v>1.9512990349709466E-3</v>
      </c>
      <c r="R38" s="24"/>
    </row>
    <row r="39" spans="1:18" x14ac:dyDescent="0.25">
      <c r="A39" s="25">
        <v>2004</v>
      </c>
      <c r="B39" s="76">
        <v>0.70505031470928226</v>
      </c>
      <c r="C39" s="27">
        <f t="shared" si="7"/>
        <v>87.5</v>
      </c>
      <c r="D39" s="26">
        <f t="shared" si="0"/>
        <v>8.8131289338660324E-2</v>
      </c>
      <c r="E39" s="27">
        <v>6</v>
      </c>
      <c r="F39" s="26">
        <f t="shared" si="1"/>
        <v>8.2843411978340706E-2</v>
      </c>
      <c r="G39" s="27">
        <v>0</v>
      </c>
      <c r="H39" s="27">
        <f t="shared" si="8"/>
        <v>8.2843411978340706E-2</v>
      </c>
      <c r="I39" s="27">
        <v>11</v>
      </c>
      <c r="J39" s="28">
        <f t="shared" si="2"/>
        <v>89.54249999999999</v>
      </c>
      <c r="K39" s="26">
        <f t="shared" si="9"/>
        <v>7.3730636660723228E-2</v>
      </c>
      <c r="L39" s="29">
        <f t="shared" si="3"/>
        <v>3.2320279084152646E-3</v>
      </c>
      <c r="M39" s="26">
        <f t="shared" si="10"/>
        <v>9.1626375189618539E-2</v>
      </c>
      <c r="N39" s="27">
        <v>104</v>
      </c>
      <c r="O39" s="27">
        <v>43</v>
      </c>
      <c r="P39" s="26">
        <f t="shared" si="5"/>
        <v>0.22160797720279835</v>
      </c>
      <c r="Q39" s="29">
        <f t="shared" si="6"/>
        <v>2.1308459346422916E-3</v>
      </c>
      <c r="R39" s="24"/>
    </row>
    <row r="40" spans="1:18" x14ac:dyDescent="0.25">
      <c r="A40" s="25">
        <v>2005</v>
      </c>
      <c r="B40" s="76">
        <v>0.73408986213730676</v>
      </c>
      <c r="C40" s="27">
        <f t="shared" si="7"/>
        <v>87.5</v>
      </c>
      <c r="D40" s="26">
        <f t="shared" si="0"/>
        <v>9.1761232767163303E-2</v>
      </c>
      <c r="E40" s="27">
        <v>6</v>
      </c>
      <c r="F40" s="26">
        <f t="shared" si="1"/>
        <v>8.6255558801133503E-2</v>
      </c>
      <c r="G40" s="27">
        <v>0</v>
      </c>
      <c r="H40" s="27">
        <f t="shared" si="8"/>
        <v>8.6255558801133503E-2</v>
      </c>
      <c r="I40" s="27">
        <v>11</v>
      </c>
      <c r="J40" s="28">
        <f t="shared" si="2"/>
        <v>89.542500000000004</v>
      </c>
      <c r="K40" s="26">
        <f t="shared" si="9"/>
        <v>7.6767447333008818E-2</v>
      </c>
      <c r="L40" s="29">
        <f t="shared" si="3"/>
        <v>3.3651483762414825E-3</v>
      </c>
      <c r="M40" s="26">
        <f t="shared" si="10"/>
        <v>9.54002738922579E-2</v>
      </c>
      <c r="N40" s="27">
        <v>104</v>
      </c>
      <c r="O40" s="27">
        <v>43</v>
      </c>
      <c r="P40" s="26">
        <f t="shared" si="5"/>
        <v>0.23073554615801911</v>
      </c>
      <c r="Q40" s="29">
        <f t="shared" si="6"/>
        <v>2.2186110207501838E-3</v>
      </c>
      <c r="R40" s="24"/>
    </row>
    <row r="41" spans="1:18" x14ac:dyDescent="0.25">
      <c r="A41" s="19">
        <v>2006</v>
      </c>
      <c r="B41" s="70">
        <v>0.97610783382923538</v>
      </c>
      <c r="C41" s="21">
        <f t="shared" si="7"/>
        <v>87.5</v>
      </c>
      <c r="D41" s="20">
        <f t="shared" si="0"/>
        <v>0.12201347922865446</v>
      </c>
      <c r="E41" s="21">
        <v>6</v>
      </c>
      <c r="F41" s="20">
        <f t="shared" si="1"/>
        <v>0.1146926704749352</v>
      </c>
      <c r="G41" s="21">
        <v>0</v>
      </c>
      <c r="H41" s="21">
        <f t="shared" si="8"/>
        <v>0.1146926704749352</v>
      </c>
      <c r="I41" s="21">
        <v>11</v>
      </c>
      <c r="J41" s="22">
        <f t="shared" si="2"/>
        <v>89.54249999999999</v>
      </c>
      <c r="K41" s="20">
        <f t="shared" si="9"/>
        <v>0.10207647672269232</v>
      </c>
      <c r="L41" s="23">
        <f t="shared" si="3"/>
        <v>4.4745852809947315E-3</v>
      </c>
      <c r="M41" s="20">
        <f t="shared" si="10"/>
        <v>0.12685225542356013</v>
      </c>
      <c r="N41" s="21">
        <v>104</v>
      </c>
      <c r="O41" s="21">
        <v>43</v>
      </c>
      <c r="P41" s="20">
        <f t="shared" si="5"/>
        <v>0.30680545497791289</v>
      </c>
      <c r="Q41" s="23">
        <f t="shared" si="6"/>
        <v>2.9500524517107008E-3</v>
      </c>
      <c r="R41" s="24"/>
    </row>
    <row r="42" spans="1:18" x14ac:dyDescent="0.25">
      <c r="A42" s="19">
        <v>2007</v>
      </c>
      <c r="B42" s="70">
        <v>0.91260077398253914</v>
      </c>
      <c r="C42" s="21">
        <f t="shared" si="7"/>
        <v>87.5</v>
      </c>
      <c r="D42" s="20">
        <f t="shared" si="0"/>
        <v>0.11407509674781735</v>
      </c>
      <c r="E42" s="21">
        <v>6</v>
      </c>
      <c r="F42" s="20">
        <f t="shared" si="1"/>
        <v>0.1072305909429483</v>
      </c>
      <c r="G42" s="21">
        <v>0</v>
      </c>
      <c r="H42" s="21">
        <f t="shared" si="8"/>
        <v>0.1072305909429483</v>
      </c>
      <c r="I42" s="21">
        <v>11</v>
      </c>
      <c r="J42" s="22">
        <f t="shared" si="2"/>
        <v>89.542500000000004</v>
      </c>
      <c r="K42" s="20">
        <f t="shared" si="9"/>
        <v>9.5435225939223989E-2</v>
      </c>
      <c r="L42" s="23">
        <f t="shared" si="3"/>
        <v>4.1834619589796816E-3</v>
      </c>
      <c r="M42" s="20">
        <f t="shared" si="10"/>
        <v>0.11859905480609448</v>
      </c>
      <c r="N42" s="21">
        <v>104</v>
      </c>
      <c r="O42" s="21">
        <v>43</v>
      </c>
      <c r="P42" s="20">
        <f t="shared" si="5"/>
        <v>0.28684422557753081</v>
      </c>
      <c r="Q42" s="23">
        <f t="shared" si="6"/>
        <v>2.758117553630104E-3</v>
      </c>
      <c r="R42" s="24"/>
    </row>
    <row r="43" spans="1:18" x14ac:dyDescent="0.25">
      <c r="A43" s="19">
        <v>2008</v>
      </c>
      <c r="B43" s="70">
        <v>0.88402805015665087</v>
      </c>
      <c r="C43" s="21">
        <f t="shared" si="7"/>
        <v>87.5</v>
      </c>
      <c r="D43" s="20">
        <f t="shared" si="0"/>
        <v>0.11050350626958139</v>
      </c>
      <c r="E43" s="21">
        <v>6</v>
      </c>
      <c r="F43" s="20">
        <f t="shared" si="1"/>
        <v>0.10387329589340651</v>
      </c>
      <c r="G43" s="21">
        <v>0</v>
      </c>
      <c r="H43" s="21">
        <f t="shared" si="8"/>
        <v>0.10387329589340651</v>
      </c>
      <c r="I43" s="21">
        <v>11</v>
      </c>
      <c r="J43" s="22">
        <f t="shared" si="2"/>
        <v>89.54249999999999</v>
      </c>
      <c r="K43" s="20">
        <f t="shared" si="9"/>
        <v>9.2447233345131788E-2</v>
      </c>
      <c r="L43" s="23">
        <f t="shared" si="3"/>
        <v>4.0524814617044075E-3</v>
      </c>
      <c r="M43" s="20">
        <f t="shared" si="10"/>
        <v>0.1148858231985891</v>
      </c>
      <c r="N43" s="21">
        <v>104</v>
      </c>
      <c r="O43" s="21">
        <v>43</v>
      </c>
      <c r="P43" s="20">
        <f t="shared" si="5"/>
        <v>0.27786338634077368</v>
      </c>
      <c r="Q43" s="23">
        <f t="shared" si="6"/>
        <v>2.6717633301997466E-3</v>
      </c>
      <c r="R43" s="24"/>
    </row>
    <row r="44" spans="1:18" x14ac:dyDescent="0.25">
      <c r="A44" s="19">
        <v>2009</v>
      </c>
      <c r="B44" s="70">
        <v>0.61243446315603822</v>
      </c>
      <c r="C44" s="21">
        <f t="shared" si="7"/>
        <v>87.5</v>
      </c>
      <c r="D44" s="20">
        <f t="shared" si="0"/>
        <v>7.6554307894504792E-2</v>
      </c>
      <c r="E44" s="21">
        <v>6</v>
      </c>
      <c r="F44" s="20">
        <f t="shared" si="1"/>
        <v>7.1961049420834505E-2</v>
      </c>
      <c r="G44" s="21">
        <v>0</v>
      </c>
      <c r="H44" s="21">
        <f t="shared" si="8"/>
        <v>7.1961049420834505E-2</v>
      </c>
      <c r="I44" s="21">
        <v>11</v>
      </c>
      <c r="J44" s="22">
        <f t="shared" si="2"/>
        <v>89.542500000000004</v>
      </c>
      <c r="K44" s="20">
        <f t="shared" si="9"/>
        <v>6.4045333984542707E-2</v>
      </c>
      <c r="L44" s="23">
        <f t="shared" si="3"/>
        <v>2.8074666952128311E-3</v>
      </c>
      <c r="M44" s="20">
        <f t="shared" ref="M44:M49" si="11">+L44*28.3495</f>
        <v>7.9590277075936147E-2</v>
      </c>
      <c r="N44" s="21">
        <v>104</v>
      </c>
      <c r="O44" s="21">
        <v>43</v>
      </c>
      <c r="P44" s="20">
        <f t="shared" si="5"/>
        <v>0.19249741432319439</v>
      </c>
      <c r="Q44" s="23">
        <f t="shared" si="6"/>
        <v>1.8509366761845615E-3</v>
      </c>
      <c r="R44" s="24"/>
    </row>
    <row r="45" spans="1:18" x14ac:dyDescent="0.25">
      <c r="A45" s="19">
        <v>2010</v>
      </c>
      <c r="B45" s="70">
        <v>0.65591302366962656</v>
      </c>
      <c r="C45" s="21">
        <f t="shared" si="7"/>
        <v>87.5</v>
      </c>
      <c r="D45" s="20">
        <f t="shared" si="0"/>
        <v>8.1989127958703278E-2</v>
      </c>
      <c r="E45" s="21">
        <v>6</v>
      </c>
      <c r="F45" s="20">
        <f t="shared" si="1"/>
        <v>7.7069780281181083E-2</v>
      </c>
      <c r="G45" s="21">
        <v>0</v>
      </c>
      <c r="H45" s="21">
        <f t="shared" si="8"/>
        <v>7.7069780281181083E-2</v>
      </c>
      <c r="I45" s="21">
        <v>11</v>
      </c>
      <c r="J45" s="22">
        <f t="shared" si="2"/>
        <v>89.542500000000004</v>
      </c>
      <c r="K45" s="20">
        <f t="shared" si="9"/>
        <v>6.8592104450251157E-2</v>
      </c>
      <c r="L45" s="23">
        <f t="shared" si="3"/>
        <v>3.0067771813808725E-3</v>
      </c>
      <c r="M45" s="20">
        <f t="shared" si="11"/>
        <v>8.5240629703557044E-2</v>
      </c>
      <c r="N45" s="21">
        <v>104</v>
      </c>
      <c r="O45" s="21">
        <v>43</v>
      </c>
      <c r="P45" s="20">
        <f t="shared" si="5"/>
        <v>0.20616338346906818</v>
      </c>
      <c r="Q45" s="23">
        <f t="shared" si="6"/>
        <v>1.9823402256641171E-3</v>
      </c>
      <c r="R45" s="24"/>
    </row>
    <row r="46" spans="1:18" x14ac:dyDescent="0.25">
      <c r="A46" s="31">
        <v>2011</v>
      </c>
      <c r="B46" s="80">
        <v>0.60386535167370425</v>
      </c>
      <c r="C46" s="32">
        <f t="shared" si="7"/>
        <v>87.5</v>
      </c>
      <c r="D46" s="33">
        <f t="shared" si="0"/>
        <v>7.5483168959213032E-2</v>
      </c>
      <c r="E46" s="32">
        <v>6</v>
      </c>
      <c r="F46" s="33">
        <f t="shared" si="1"/>
        <v>7.0954178821660246E-2</v>
      </c>
      <c r="G46" s="32">
        <v>0</v>
      </c>
      <c r="H46" s="27">
        <f t="shared" si="8"/>
        <v>7.0954178821660246E-2</v>
      </c>
      <c r="I46" s="32">
        <v>11</v>
      </c>
      <c r="J46" s="34">
        <f t="shared" si="2"/>
        <v>89.542500000000004</v>
      </c>
      <c r="K46" s="26">
        <f t="shared" si="9"/>
        <v>6.3149219151277622E-2</v>
      </c>
      <c r="L46" s="35">
        <f t="shared" si="3"/>
        <v>2.7681849490971012E-3</v>
      </c>
      <c r="M46" s="33">
        <f t="shared" si="11"/>
        <v>7.8476659214428271E-2</v>
      </c>
      <c r="N46" s="32">
        <v>104</v>
      </c>
      <c r="O46" s="32">
        <v>43</v>
      </c>
      <c r="P46" s="33">
        <f t="shared" si="5"/>
        <v>0.18980401298373351</v>
      </c>
      <c r="Q46" s="35">
        <f t="shared" si="6"/>
        <v>1.8250385863820529E-3</v>
      </c>
      <c r="R46" s="24"/>
    </row>
    <row r="47" spans="1:18" x14ac:dyDescent="0.25">
      <c r="A47" s="25">
        <v>2012</v>
      </c>
      <c r="B47" s="76">
        <v>0.87769441505056134</v>
      </c>
      <c r="C47" s="27">
        <f t="shared" si="7"/>
        <v>87.5</v>
      </c>
      <c r="D47" s="26">
        <f t="shared" ref="D47:D56" si="12">+B47-B47*(C47/100)</f>
        <v>0.10971180188132013</v>
      </c>
      <c r="E47" s="27">
        <v>6</v>
      </c>
      <c r="F47" s="26">
        <f t="shared" ref="F47:F56" si="13">+(D47-D47*(E47)/100)</f>
        <v>0.10312909376844091</v>
      </c>
      <c r="G47" s="27">
        <v>0</v>
      </c>
      <c r="H47" s="27">
        <f t="shared" si="8"/>
        <v>0.10312909376844091</v>
      </c>
      <c r="I47" s="27">
        <v>11</v>
      </c>
      <c r="J47" s="28">
        <f t="shared" ref="J47:J56" si="14">100-(K47/B47*100)</f>
        <v>89.542500000000004</v>
      </c>
      <c r="K47" s="26">
        <f t="shared" si="9"/>
        <v>9.1784893453912414E-2</v>
      </c>
      <c r="L47" s="29">
        <f t="shared" ref="L47:L56" si="15">+(K47/365)*16</f>
        <v>4.0234473842810925E-3</v>
      </c>
      <c r="M47" s="26">
        <f t="shared" si="11"/>
        <v>0.11406272162067682</v>
      </c>
      <c r="N47" s="27">
        <v>104</v>
      </c>
      <c r="O47" s="27">
        <v>43</v>
      </c>
      <c r="P47" s="26">
        <f t="shared" ref="P47:P56" si="16">+Q47*N47</f>
        <v>0.27587262903605553</v>
      </c>
      <c r="Q47" s="29">
        <f t="shared" ref="Q47:Q56" si="17">+M47/O47</f>
        <v>2.6526214330389957E-3</v>
      </c>
      <c r="R47" s="24"/>
    </row>
    <row r="48" spans="1:18" x14ac:dyDescent="0.25">
      <c r="A48" s="25">
        <v>2013</v>
      </c>
      <c r="B48" s="76">
        <v>0.64447968524847288</v>
      </c>
      <c r="C48" s="27">
        <f t="shared" si="7"/>
        <v>87.5</v>
      </c>
      <c r="D48" s="26">
        <f t="shared" si="12"/>
        <v>8.0559960656059082E-2</v>
      </c>
      <c r="E48" s="27">
        <v>6</v>
      </c>
      <c r="F48" s="26">
        <f t="shared" si="13"/>
        <v>7.5726363016695539E-2</v>
      </c>
      <c r="G48" s="27">
        <v>0</v>
      </c>
      <c r="H48" s="27">
        <f t="shared" si="8"/>
        <v>7.5726363016695539E-2</v>
      </c>
      <c r="I48" s="27">
        <v>11</v>
      </c>
      <c r="J48" s="28">
        <f t="shared" si="14"/>
        <v>89.542500000000004</v>
      </c>
      <c r="K48" s="26">
        <f t="shared" si="9"/>
        <v>6.7396463084859026E-2</v>
      </c>
      <c r="L48" s="29">
        <f t="shared" si="15"/>
        <v>2.9543655050897105E-3</v>
      </c>
      <c r="M48" s="26">
        <f t="shared" si="11"/>
        <v>8.3754784886540742E-2</v>
      </c>
      <c r="N48" s="27">
        <v>104</v>
      </c>
      <c r="O48" s="27">
        <v>43</v>
      </c>
      <c r="P48" s="26">
        <f t="shared" si="16"/>
        <v>0.20256971228372644</v>
      </c>
      <c r="Q48" s="29">
        <f t="shared" si="17"/>
        <v>1.9477856950358312E-3</v>
      </c>
      <c r="R48" s="24"/>
    </row>
    <row r="49" spans="1:18" x14ac:dyDescent="0.25">
      <c r="A49" s="25">
        <v>2014</v>
      </c>
      <c r="B49" s="76">
        <v>0.70531075137546162</v>
      </c>
      <c r="C49" s="27">
        <f t="shared" si="7"/>
        <v>87.5</v>
      </c>
      <c r="D49" s="26">
        <f t="shared" si="12"/>
        <v>8.8163843921932661E-2</v>
      </c>
      <c r="E49" s="27">
        <v>6</v>
      </c>
      <c r="F49" s="26">
        <f t="shared" si="13"/>
        <v>8.2874013286616699E-2</v>
      </c>
      <c r="G49" s="27">
        <v>0</v>
      </c>
      <c r="H49" s="27">
        <f t="shared" si="8"/>
        <v>8.2874013286616699E-2</v>
      </c>
      <c r="I49" s="27">
        <v>11</v>
      </c>
      <c r="J49" s="28">
        <f t="shared" si="14"/>
        <v>89.542500000000004</v>
      </c>
      <c r="K49" s="26">
        <f t="shared" si="9"/>
        <v>7.3757871825088861E-2</v>
      </c>
      <c r="L49" s="29">
        <f t="shared" si="15"/>
        <v>3.2332217786340323E-3</v>
      </c>
      <c r="M49" s="26">
        <f t="shared" si="11"/>
        <v>9.1660220813385498E-2</v>
      </c>
      <c r="N49" s="27">
        <v>104</v>
      </c>
      <c r="O49" s="27">
        <v>43</v>
      </c>
      <c r="P49" s="26">
        <f t="shared" si="16"/>
        <v>0.22168983638586259</v>
      </c>
      <c r="Q49" s="29">
        <f t="shared" si="17"/>
        <v>2.1316330421717556E-3</v>
      </c>
      <c r="R49" s="24"/>
    </row>
    <row r="50" spans="1:18" x14ac:dyDescent="0.25">
      <c r="A50" s="31">
        <v>2015</v>
      </c>
      <c r="B50" s="80">
        <v>0.69116913541441838</v>
      </c>
      <c r="C50" s="32">
        <f t="shared" si="7"/>
        <v>87.5</v>
      </c>
      <c r="D50" s="33">
        <f t="shared" si="12"/>
        <v>8.6396141926802339E-2</v>
      </c>
      <c r="E50" s="32">
        <v>6</v>
      </c>
      <c r="F50" s="33">
        <f t="shared" si="13"/>
        <v>8.1212373411194194E-2</v>
      </c>
      <c r="G50" s="32">
        <v>0</v>
      </c>
      <c r="H50" s="32">
        <f t="shared" si="8"/>
        <v>8.1212373411194194E-2</v>
      </c>
      <c r="I50" s="32">
        <v>11</v>
      </c>
      <c r="J50" s="34">
        <f t="shared" si="14"/>
        <v>89.54249999999999</v>
      </c>
      <c r="K50" s="33">
        <f t="shared" si="9"/>
        <v>7.2279012335962831E-2</v>
      </c>
      <c r="L50" s="35">
        <f t="shared" si="15"/>
        <v>3.1683950613024801E-3</v>
      </c>
      <c r="M50" s="33">
        <f>+L50*28.3495</f>
        <v>8.9822415790394655E-2</v>
      </c>
      <c r="N50" s="32">
        <v>104</v>
      </c>
      <c r="O50" s="32">
        <v>43</v>
      </c>
      <c r="P50" s="33">
        <f t="shared" si="16"/>
        <v>0.21724491260932663</v>
      </c>
      <c r="Q50" s="35">
        <f t="shared" si="17"/>
        <v>2.0888933904742945E-3</v>
      </c>
      <c r="R50" s="24"/>
    </row>
    <row r="51" spans="1:18" x14ac:dyDescent="0.25">
      <c r="A51" s="36">
        <v>2016</v>
      </c>
      <c r="B51" s="83">
        <v>1.2079210939462957</v>
      </c>
      <c r="C51" s="38">
        <f t="shared" si="7"/>
        <v>87.5</v>
      </c>
      <c r="D51" s="37">
        <f t="shared" si="12"/>
        <v>0.15099013674328687</v>
      </c>
      <c r="E51" s="38">
        <v>6</v>
      </c>
      <c r="F51" s="37">
        <f t="shared" si="13"/>
        <v>0.14193072853868965</v>
      </c>
      <c r="G51" s="38">
        <v>0</v>
      </c>
      <c r="H51" s="38">
        <f t="shared" si="8"/>
        <v>0.14193072853868965</v>
      </c>
      <c r="I51" s="38">
        <v>11</v>
      </c>
      <c r="J51" s="39">
        <f t="shared" si="14"/>
        <v>89.542500000000004</v>
      </c>
      <c r="K51" s="37">
        <f t="shared" si="9"/>
        <v>0.12631834839943379</v>
      </c>
      <c r="L51" s="40">
        <f t="shared" si="15"/>
        <v>5.5372426695642213E-3</v>
      </c>
      <c r="M51" s="37">
        <f>+L51*28.3495</f>
        <v>0.15697806106081089</v>
      </c>
      <c r="N51" s="38">
        <v>104</v>
      </c>
      <c r="O51" s="38">
        <v>43</v>
      </c>
      <c r="P51" s="37">
        <f t="shared" si="16"/>
        <v>0.37966786861219376</v>
      </c>
      <c r="Q51" s="40">
        <f t="shared" si="17"/>
        <v>3.6506525828095553E-3</v>
      </c>
      <c r="R51" s="24"/>
    </row>
    <row r="52" spans="1:18" x14ac:dyDescent="0.25">
      <c r="A52" s="41">
        <v>2017</v>
      </c>
      <c r="B52" s="86">
        <v>1.357477167655577</v>
      </c>
      <c r="C52" s="43">
        <f t="shared" si="7"/>
        <v>87.5</v>
      </c>
      <c r="D52" s="42">
        <f t="shared" si="12"/>
        <v>0.16968464595694721</v>
      </c>
      <c r="E52" s="43">
        <v>6</v>
      </c>
      <c r="F52" s="42">
        <f t="shared" si="13"/>
        <v>0.15950356719953038</v>
      </c>
      <c r="G52" s="43">
        <v>0</v>
      </c>
      <c r="H52" s="43">
        <f>F52-(F52*G52/100)</f>
        <v>0.15950356719953038</v>
      </c>
      <c r="I52" s="43">
        <v>11</v>
      </c>
      <c r="J52" s="45">
        <f t="shared" si="14"/>
        <v>89.54249999999999</v>
      </c>
      <c r="K52" s="42">
        <f>+H52-H52*I52/100</f>
        <v>0.14195817480758205</v>
      </c>
      <c r="L52" s="47">
        <f t="shared" si="15"/>
        <v>6.2228241011542812E-3</v>
      </c>
      <c r="M52" s="42">
        <f>+L52*28.3495</f>
        <v>0.1764139518556733</v>
      </c>
      <c r="N52" s="43">
        <v>104</v>
      </c>
      <c r="O52" s="43">
        <v>43</v>
      </c>
      <c r="P52" s="42">
        <f t="shared" si="16"/>
        <v>0.42667560448814007</v>
      </c>
      <c r="Q52" s="47">
        <f t="shared" si="17"/>
        <v>4.1026500431551932E-3</v>
      </c>
      <c r="R52" s="24"/>
    </row>
    <row r="53" spans="1:18" x14ac:dyDescent="0.25">
      <c r="A53" s="41">
        <v>2018</v>
      </c>
      <c r="B53" s="86">
        <v>0.90063618885184382</v>
      </c>
      <c r="C53" s="43">
        <f t="shared" si="7"/>
        <v>87.5</v>
      </c>
      <c r="D53" s="42">
        <f t="shared" si="12"/>
        <v>0.11257952360648049</v>
      </c>
      <c r="E53" s="43">
        <v>6</v>
      </c>
      <c r="F53" s="42">
        <f t="shared" si="13"/>
        <v>0.10582475219009166</v>
      </c>
      <c r="G53" s="43">
        <v>0</v>
      </c>
      <c r="H53" s="43">
        <f>F53-(F53*G53/100)</f>
        <v>0.10582475219009166</v>
      </c>
      <c r="I53" s="43">
        <v>11</v>
      </c>
      <c r="J53" s="45">
        <f t="shared" si="14"/>
        <v>89.542500000000004</v>
      </c>
      <c r="K53" s="42">
        <f>+H53-H53*I53/100</f>
        <v>9.4184029449181583E-2</v>
      </c>
      <c r="L53" s="47">
        <f t="shared" si="15"/>
        <v>4.1286149895531652E-3</v>
      </c>
      <c r="M53" s="42">
        <f>+L53*28.3495</f>
        <v>0.11704417064633746</v>
      </c>
      <c r="N53" s="43">
        <v>104</v>
      </c>
      <c r="O53" s="43">
        <v>43</v>
      </c>
      <c r="P53" s="42">
        <f t="shared" si="16"/>
        <v>0.2830835755167232</v>
      </c>
      <c r="Q53" s="47">
        <f t="shared" si="17"/>
        <v>2.721957456891569E-3</v>
      </c>
      <c r="R53" s="24"/>
    </row>
    <row r="54" spans="1:18" ht="13.2" customHeight="1" x14ac:dyDescent="0.25">
      <c r="A54" s="41">
        <v>2019</v>
      </c>
      <c r="B54" s="86">
        <v>0.9693780573239793</v>
      </c>
      <c r="C54" s="43">
        <f t="shared" si="7"/>
        <v>87.5</v>
      </c>
      <c r="D54" s="42">
        <f t="shared" si="12"/>
        <v>0.1211722571654974</v>
      </c>
      <c r="E54" s="43">
        <v>6</v>
      </c>
      <c r="F54" s="42">
        <f t="shared" si="13"/>
        <v>0.11390192173556755</v>
      </c>
      <c r="G54" s="43">
        <v>0</v>
      </c>
      <c r="H54" s="43">
        <f>F54-(F54*G54/100)</f>
        <v>0.11390192173556755</v>
      </c>
      <c r="I54" s="43">
        <v>11</v>
      </c>
      <c r="J54" s="45">
        <f t="shared" si="14"/>
        <v>89.542500000000004</v>
      </c>
      <c r="K54" s="42">
        <f>+H54-H54*I54/100</f>
        <v>0.10137271034465513</v>
      </c>
      <c r="L54" s="47">
        <f t="shared" si="15"/>
        <v>4.4437352479848825E-3</v>
      </c>
      <c r="M54" s="42">
        <f>+L54*28.3495</f>
        <v>0.12597767241274743</v>
      </c>
      <c r="N54" s="43">
        <v>104</v>
      </c>
      <c r="O54" s="43">
        <v>43</v>
      </c>
      <c r="P54" s="42">
        <f t="shared" si="16"/>
        <v>0.30469018444013329</v>
      </c>
      <c r="Q54" s="47">
        <f t="shared" si="17"/>
        <v>2.9297133119243588E-3</v>
      </c>
    </row>
    <row r="55" spans="1:18" ht="13.2" customHeight="1" x14ac:dyDescent="0.25">
      <c r="A55" s="41">
        <v>2020</v>
      </c>
      <c r="B55" s="86">
        <v>0.93300392349758376</v>
      </c>
      <c r="C55" s="43">
        <f t="shared" si="7"/>
        <v>87.5</v>
      </c>
      <c r="D55" s="42">
        <f t="shared" si="12"/>
        <v>0.11662549043719794</v>
      </c>
      <c r="E55" s="43">
        <v>6</v>
      </c>
      <c r="F55" s="42">
        <f t="shared" si="13"/>
        <v>0.10962796101096607</v>
      </c>
      <c r="G55" s="43">
        <v>0</v>
      </c>
      <c r="H55" s="43">
        <f t="shared" ref="H55:H56" si="18">F55-(F55*G55/100)</f>
        <v>0.10962796101096607</v>
      </c>
      <c r="I55" s="43">
        <v>11</v>
      </c>
      <c r="J55" s="45">
        <f t="shared" si="14"/>
        <v>89.542500000000004</v>
      </c>
      <c r="K55" s="42">
        <f t="shared" ref="K55:K56" si="19">+H55-H55*I55/100</f>
        <v>9.7568885299759808E-2</v>
      </c>
      <c r="L55" s="47">
        <f t="shared" si="15"/>
        <v>4.2769922323182379E-3</v>
      </c>
      <c r="M55" s="42">
        <f t="shared" ref="M55:M56" si="20">+L55*28.3495</f>
        <v>0.12125059129010587</v>
      </c>
      <c r="N55" s="43">
        <v>104</v>
      </c>
      <c r="O55" s="43">
        <v>43</v>
      </c>
      <c r="P55" s="42">
        <f t="shared" si="16"/>
        <v>0.29325724405048864</v>
      </c>
      <c r="Q55" s="47">
        <f t="shared" si="17"/>
        <v>2.8197811927931598E-3</v>
      </c>
    </row>
    <row r="56" spans="1:18" ht="13.8" customHeight="1" thickBot="1" x14ac:dyDescent="0.3">
      <c r="A56" s="132">
        <v>2021</v>
      </c>
      <c r="B56" s="162">
        <v>0.96201808354230411</v>
      </c>
      <c r="C56" s="134">
        <f t="shared" si="7"/>
        <v>87.5</v>
      </c>
      <c r="D56" s="133">
        <f t="shared" si="12"/>
        <v>0.12025226044278803</v>
      </c>
      <c r="E56" s="134">
        <v>6</v>
      </c>
      <c r="F56" s="133">
        <f t="shared" si="13"/>
        <v>0.11303712481622075</v>
      </c>
      <c r="G56" s="134">
        <v>0</v>
      </c>
      <c r="H56" s="134">
        <f t="shared" si="18"/>
        <v>0.11303712481622075</v>
      </c>
      <c r="I56" s="134">
        <v>11</v>
      </c>
      <c r="J56" s="135">
        <f t="shared" si="14"/>
        <v>89.542500000000004</v>
      </c>
      <c r="K56" s="133">
        <f t="shared" si="19"/>
        <v>0.10060304108643646</v>
      </c>
      <c r="L56" s="136">
        <f t="shared" si="15"/>
        <v>4.4099963215972144E-3</v>
      </c>
      <c r="M56" s="133">
        <f t="shared" si="20"/>
        <v>0.12502119071912021</v>
      </c>
      <c r="N56" s="134">
        <v>104</v>
      </c>
      <c r="O56" s="134">
        <v>43</v>
      </c>
      <c r="P56" s="133">
        <f t="shared" si="16"/>
        <v>0.30237683336717447</v>
      </c>
      <c r="Q56" s="136">
        <f t="shared" si="17"/>
        <v>2.907469551607447E-3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9">
    <pageSetUpPr fitToPage="1"/>
  </sheetPr>
  <dimension ref="A1:V7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167</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0.33359999999999995</v>
      </c>
      <c r="C5" s="21">
        <f>(1-1/5.56)*100</f>
        <v>82.014388489208628</v>
      </c>
      <c r="D5" s="20">
        <f t="shared" ref="D5:D46" si="0">+B5-B5*(C5/100)</f>
        <v>6.0000000000000053E-2</v>
      </c>
      <c r="E5" s="21">
        <v>6</v>
      </c>
      <c r="F5" s="20">
        <f t="shared" ref="F5:F46" si="1">+(D5-D5*(E5)/100)</f>
        <v>5.6400000000000047E-2</v>
      </c>
      <c r="G5" s="21">
        <v>0</v>
      </c>
      <c r="H5" s="21">
        <f>F5-(F5*G5/100)</f>
        <v>5.6400000000000047E-2</v>
      </c>
      <c r="I5" s="21">
        <v>11</v>
      </c>
      <c r="J5" s="22">
        <f t="shared" ref="J5:J46" si="2">100-(K5/B5*100)</f>
        <v>84.953237410071921</v>
      </c>
      <c r="K5" s="20">
        <f>+H5-H5*I5/100</f>
        <v>5.0196000000000046E-2</v>
      </c>
      <c r="L5" s="23">
        <f t="shared" ref="L5:L46" si="3">+(K5/365)*16</f>
        <v>2.2003726027397278E-3</v>
      </c>
      <c r="M5" s="20">
        <f t="shared" ref="M5:M37" si="4">+L5*28.3495</f>
        <v>6.2379463101369916E-2</v>
      </c>
      <c r="N5" s="21">
        <v>157</v>
      </c>
      <c r="O5" s="21">
        <v>65</v>
      </c>
      <c r="P5" s="20">
        <f t="shared" ref="P5:P46" si="5">+Q5*N5</f>
        <v>0.15067039549100117</v>
      </c>
      <c r="Q5" s="23">
        <f t="shared" ref="Q5:Q46" si="6">+M5/O5</f>
        <v>9.596840477133833E-4</v>
      </c>
      <c r="R5" s="24"/>
    </row>
    <row r="6" spans="1:22" x14ac:dyDescent="0.25">
      <c r="A6" s="25">
        <v>1971</v>
      </c>
      <c r="B6" s="76">
        <v>0.22239999999999999</v>
      </c>
      <c r="C6" s="27">
        <f t="shared" ref="C6:C56" si="7">(1-1/5.56)*100</f>
        <v>82.014388489208628</v>
      </c>
      <c r="D6" s="26">
        <f t="shared" si="0"/>
        <v>4.0000000000000008E-2</v>
      </c>
      <c r="E6" s="27">
        <v>6</v>
      </c>
      <c r="F6" s="26">
        <f t="shared" si="1"/>
        <v>3.7600000000000008E-2</v>
      </c>
      <c r="G6" s="27">
        <v>0</v>
      </c>
      <c r="H6" s="27">
        <f t="shared" ref="H6:H51" si="8">F6-(F6*G6/100)</f>
        <v>3.7600000000000008E-2</v>
      </c>
      <c r="I6" s="27">
        <v>11</v>
      </c>
      <c r="J6" s="28">
        <f t="shared" si="2"/>
        <v>84.953237410071935</v>
      </c>
      <c r="K6" s="26">
        <f t="shared" ref="K6:K51" si="9">+H6-H6*I6/100</f>
        <v>3.3464000000000008E-2</v>
      </c>
      <c r="L6" s="29">
        <f t="shared" si="3"/>
        <v>1.4669150684931511E-3</v>
      </c>
      <c r="M6" s="26">
        <f t="shared" si="4"/>
        <v>4.1586308734246583E-2</v>
      </c>
      <c r="N6" s="27">
        <v>157</v>
      </c>
      <c r="O6" s="27">
        <v>65</v>
      </c>
      <c r="P6" s="26">
        <f t="shared" si="5"/>
        <v>0.10044693032733404</v>
      </c>
      <c r="Q6" s="29">
        <f t="shared" si="6"/>
        <v>6.3978936514225506E-4</v>
      </c>
      <c r="R6" s="24"/>
    </row>
    <row r="7" spans="1:22" x14ac:dyDescent="0.25">
      <c r="A7" s="25">
        <v>1972</v>
      </c>
      <c r="B7" s="76">
        <v>0.22239999999999999</v>
      </c>
      <c r="C7" s="27">
        <f t="shared" si="7"/>
        <v>82.014388489208628</v>
      </c>
      <c r="D7" s="26">
        <f t="shared" si="0"/>
        <v>4.0000000000000008E-2</v>
      </c>
      <c r="E7" s="27">
        <v>6</v>
      </c>
      <c r="F7" s="26">
        <f t="shared" si="1"/>
        <v>3.7600000000000008E-2</v>
      </c>
      <c r="G7" s="27">
        <v>0</v>
      </c>
      <c r="H7" s="27">
        <f t="shared" si="8"/>
        <v>3.7600000000000008E-2</v>
      </c>
      <c r="I7" s="27">
        <v>11</v>
      </c>
      <c r="J7" s="28">
        <f t="shared" si="2"/>
        <v>84.953237410071935</v>
      </c>
      <c r="K7" s="26">
        <f t="shared" si="9"/>
        <v>3.3464000000000008E-2</v>
      </c>
      <c r="L7" s="29">
        <f t="shared" si="3"/>
        <v>1.4669150684931511E-3</v>
      </c>
      <c r="M7" s="26">
        <f t="shared" si="4"/>
        <v>4.1586308734246583E-2</v>
      </c>
      <c r="N7" s="27">
        <v>157</v>
      </c>
      <c r="O7" s="27">
        <v>65</v>
      </c>
      <c r="P7" s="26">
        <f t="shared" si="5"/>
        <v>0.10044693032733404</v>
      </c>
      <c r="Q7" s="29">
        <f t="shared" si="6"/>
        <v>6.3978936514225506E-4</v>
      </c>
      <c r="R7" s="24"/>
    </row>
    <row r="8" spans="1:22" x14ac:dyDescent="0.25">
      <c r="A8" s="25">
        <v>1973</v>
      </c>
      <c r="B8" s="76">
        <v>0.27799999999999997</v>
      </c>
      <c r="C8" s="27">
        <f t="shared" si="7"/>
        <v>82.014388489208628</v>
      </c>
      <c r="D8" s="26">
        <f t="shared" si="0"/>
        <v>5.0000000000000017E-2</v>
      </c>
      <c r="E8" s="27">
        <v>6</v>
      </c>
      <c r="F8" s="26">
        <f t="shared" si="1"/>
        <v>4.7000000000000014E-2</v>
      </c>
      <c r="G8" s="27">
        <v>0</v>
      </c>
      <c r="H8" s="27">
        <f t="shared" si="8"/>
        <v>4.7000000000000014E-2</v>
      </c>
      <c r="I8" s="27">
        <v>11</v>
      </c>
      <c r="J8" s="28">
        <f t="shared" si="2"/>
        <v>84.953237410071935</v>
      </c>
      <c r="K8" s="26">
        <f t="shared" si="9"/>
        <v>4.1830000000000013E-2</v>
      </c>
      <c r="L8" s="29">
        <f t="shared" si="3"/>
        <v>1.8336438356164389E-3</v>
      </c>
      <c r="M8" s="26">
        <f t="shared" si="4"/>
        <v>5.1982885917808232E-2</v>
      </c>
      <c r="N8" s="27">
        <v>157</v>
      </c>
      <c r="O8" s="27">
        <v>65</v>
      </c>
      <c r="P8" s="26">
        <f t="shared" si="5"/>
        <v>0.12555866290916756</v>
      </c>
      <c r="Q8" s="29">
        <f t="shared" si="6"/>
        <v>7.9973670642781891E-4</v>
      </c>
      <c r="R8" s="24"/>
    </row>
    <row r="9" spans="1:22" x14ac:dyDescent="0.25">
      <c r="A9" s="25">
        <v>1974</v>
      </c>
      <c r="B9" s="76">
        <v>0.16679999999999998</v>
      </c>
      <c r="C9" s="27">
        <f t="shared" si="7"/>
        <v>82.014388489208628</v>
      </c>
      <c r="D9" s="26">
        <f t="shared" si="0"/>
        <v>3.0000000000000027E-2</v>
      </c>
      <c r="E9" s="27">
        <v>6</v>
      </c>
      <c r="F9" s="26">
        <f t="shared" si="1"/>
        <v>2.8200000000000024E-2</v>
      </c>
      <c r="G9" s="27">
        <v>0</v>
      </c>
      <c r="H9" s="27">
        <f t="shared" si="8"/>
        <v>2.8200000000000024E-2</v>
      </c>
      <c r="I9" s="27">
        <v>11</v>
      </c>
      <c r="J9" s="28">
        <f t="shared" si="2"/>
        <v>84.953237410071921</v>
      </c>
      <c r="K9" s="26">
        <f t="shared" si="9"/>
        <v>2.5098000000000023E-2</v>
      </c>
      <c r="L9" s="29">
        <f t="shared" si="3"/>
        <v>1.1001863013698639E-3</v>
      </c>
      <c r="M9" s="26">
        <f t="shared" si="4"/>
        <v>3.1189731550684958E-2</v>
      </c>
      <c r="N9" s="27">
        <v>157</v>
      </c>
      <c r="O9" s="27">
        <v>65</v>
      </c>
      <c r="P9" s="26">
        <f t="shared" si="5"/>
        <v>7.5335197745500584E-2</v>
      </c>
      <c r="Q9" s="29">
        <f t="shared" si="6"/>
        <v>4.7984202385669165E-4</v>
      </c>
      <c r="R9" s="24"/>
    </row>
    <row r="10" spans="1:22" x14ac:dyDescent="0.25">
      <c r="A10" s="25">
        <v>1975</v>
      </c>
      <c r="B10" s="76">
        <v>0.27799999999999997</v>
      </c>
      <c r="C10" s="27">
        <f t="shared" si="7"/>
        <v>82.014388489208628</v>
      </c>
      <c r="D10" s="26">
        <f t="shared" si="0"/>
        <v>5.0000000000000017E-2</v>
      </c>
      <c r="E10" s="27">
        <v>6</v>
      </c>
      <c r="F10" s="26">
        <f t="shared" si="1"/>
        <v>4.7000000000000014E-2</v>
      </c>
      <c r="G10" s="27">
        <v>0</v>
      </c>
      <c r="H10" s="27">
        <f t="shared" si="8"/>
        <v>4.7000000000000014E-2</v>
      </c>
      <c r="I10" s="27">
        <v>11</v>
      </c>
      <c r="J10" s="28">
        <f t="shared" si="2"/>
        <v>84.953237410071935</v>
      </c>
      <c r="K10" s="26">
        <f t="shared" si="9"/>
        <v>4.1830000000000013E-2</v>
      </c>
      <c r="L10" s="29">
        <f t="shared" si="3"/>
        <v>1.8336438356164389E-3</v>
      </c>
      <c r="M10" s="26">
        <f t="shared" si="4"/>
        <v>5.1982885917808232E-2</v>
      </c>
      <c r="N10" s="27">
        <v>157</v>
      </c>
      <c r="O10" s="27">
        <v>65</v>
      </c>
      <c r="P10" s="26">
        <f t="shared" si="5"/>
        <v>0.12555866290916756</v>
      </c>
      <c r="Q10" s="29">
        <f t="shared" si="6"/>
        <v>7.9973670642781891E-4</v>
      </c>
      <c r="R10" s="24"/>
    </row>
    <row r="11" spans="1:22" x14ac:dyDescent="0.25">
      <c r="A11" s="19">
        <v>1976</v>
      </c>
      <c r="B11" s="70">
        <v>0.33359999999999995</v>
      </c>
      <c r="C11" s="21">
        <f t="shared" si="7"/>
        <v>82.014388489208628</v>
      </c>
      <c r="D11" s="20">
        <f t="shared" si="0"/>
        <v>6.0000000000000053E-2</v>
      </c>
      <c r="E11" s="21">
        <v>6</v>
      </c>
      <c r="F11" s="20">
        <f t="shared" si="1"/>
        <v>5.6400000000000047E-2</v>
      </c>
      <c r="G11" s="21">
        <v>0</v>
      </c>
      <c r="H11" s="21">
        <f t="shared" si="8"/>
        <v>5.6400000000000047E-2</v>
      </c>
      <c r="I11" s="21">
        <v>11</v>
      </c>
      <c r="J11" s="22">
        <f t="shared" si="2"/>
        <v>84.953237410071921</v>
      </c>
      <c r="K11" s="20">
        <f t="shared" si="9"/>
        <v>5.0196000000000046E-2</v>
      </c>
      <c r="L11" s="23">
        <f t="shared" si="3"/>
        <v>2.2003726027397278E-3</v>
      </c>
      <c r="M11" s="20">
        <f t="shared" si="4"/>
        <v>6.2379463101369916E-2</v>
      </c>
      <c r="N11" s="21">
        <v>157</v>
      </c>
      <c r="O11" s="21">
        <v>65</v>
      </c>
      <c r="P11" s="20">
        <f t="shared" si="5"/>
        <v>0.15067039549100117</v>
      </c>
      <c r="Q11" s="23">
        <f t="shared" si="6"/>
        <v>9.596840477133833E-4</v>
      </c>
      <c r="R11" s="24"/>
    </row>
    <row r="12" spans="1:22" x14ac:dyDescent="0.25">
      <c r="A12" s="19">
        <v>1977</v>
      </c>
      <c r="B12" s="70">
        <v>0.33359999999999995</v>
      </c>
      <c r="C12" s="21">
        <f t="shared" si="7"/>
        <v>82.014388489208628</v>
      </c>
      <c r="D12" s="20">
        <f t="shared" si="0"/>
        <v>6.0000000000000053E-2</v>
      </c>
      <c r="E12" s="21">
        <v>6</v>
      </c>
      <c r="F12" s="20">
        <f t="shared" si="1"/>
        <v>5.6400000000000047E-2</v>
      </c>
      <c r="G12" s="21">
        <v>0</v>
      </c>
      <c r="H12" s="21">
        <f t="shared" si="8"/>
        <v>5.6400000000000047E-2</v>
      </c>
      <c r="I12" s="21">
        <v>11</v>
      </c>
      <c r="J12" s="22">
        <f t="shared" si="2"/>
        <v>84.953237410071921</v>
      </c>
      <c r="K12" s="20">
        <f t="shared" si="9"/>
        <v>5.0196000000000046E-2</v>
      </c>
      <c r="L12" s="23">
        <f t="shared" si="3"/>
        <v>2.2003726027397278E-3</v>
      </c>
      <c r="M12" s="20">
        <f t="shared" si="4"/>
        <v>6.2379463101369916E-2</v>
      </c>
      <c r="N12" s="21">
        <v>157</v>
      </c>
      <c r="O12" s="21">
        <v>65</v>
      </c>
      <c r="P12" s="20">
        <f t="shared" si="5"/>
        <v>0.15067039549100117</v>
      </c>
      <c r="Q12" s="23">
        <f t="shared" si="6"/>
        <v>9.596840477133833E-4</v>
      </c>
      <c r="R12" s="24"/>
    </row>
    <row r="13" spans="1:22" x14ac:dyDescent="0.25">
      <c r="A13" s="19">
        <v>1978</v>
      </c>
      <c r="B13" s="70">
        <v>0.22239999999999999</v>
      </c>
      <c r="C13" s="21">
        <f t="shared" si="7"/>
        <v>82.014388489208628</v>
      </c>
      <c r="D13" s="20">
        <f t="shared" si="0"/>
        <v>4.0000000000000008E-2</v>
      </c>
      <c r="E13" s="21">
        <v>6</v>
      </c>
      <c r="F13" s="20">
        <f t="shared" si="1"/>
        <v>3.7600000000000008E-2</v>
      </c>
      <c r="G13" s="21">
        <v>0</v>
      </c>
      <c r="H13" s="21">
        <f t="shared" si="8"/>
        <v>3.7600000000000008E-2</v>
      </c>
      <c r="I13" s="21">
        <v>11</v>
      </c>
      <c r="J13" s="22">
        <f t="shared" si="2"/>
        <v>84.953237410071935</v>
      </c>
      <c r="K13" s="20">
        <f t="shared" si="9"/>
        <v>3.3464000000000008E-2</v>
      </c>
      <c r="L13" s="23">
        <f t="shared" si="3"/>
        <v>1.4669150684931511E-3</v>
      </c>
      <c r="M13" s="20">
        <f t="shared" si="4"/>
        <v>4.1586308734246583E-2</v>
      </c>
      <c r="N13" s="21">
        <v>157</v>
      </c>
      <c r="O13" s="21">
        <v>65</v>
      </c>
      <c r="P13" s="20">
        <f t="shared" si="5"/>
        <v>0.10044693032733404</v>
      </c>
      <c r="Q13" s="23">
        <f t="shared" si="6"/>
        <v>6.3978936514225506E-4</v>
      </c>
      <c r="R13" s="24"/>
    </row>
    <row r="14" spans="1:22" x14ac:dyDescent="0.25">
      <c r="A14" s="19">
        <v>1979</v>
      </c>
      <c r="B14" s="70">
        <v>0.33359999999999995</v>
      </c>
      <c r="C14" s="21">
        <f t="shared" si="7"/>
        <v>82.014388489208628</v>
      </c>
      <c r="D14" s="20">
        <f t="shared" si="0"/>
        <v>6.0000000000000053E-2</v>
      </c>
      <c r="E14" s="21">
        <v>6</v>
      </c>
      <c r="F14" s="20">
        <f t="shared" si="1"/>
        <v>5.6400000000000047E-2</v>
      </c>
      <c r="G14" s="21">
        <v>0</v>
      </c>
      <c r="H14" s="21">
        <f t="shared" si="8"/>
        <v>5.6400000000000047E-2</v>
      </c>
      <c r="I14" s="21">
        <v>11</v>
      </c>
      <c r="J14" s="22">
        <f t="shared" si="2"/>
        <v>84.953237410071921</v>
      </c>
      <c r="K14" s="20">
        <f t="shared" si="9"/>
        <v>5.0196000000000046E-2</v>
      </c>
      <c r="L14" s="23">
        <f t="shared" si="3"/>
        <v>2.2003726027397278E-3</v>
      </c>
      <c r="M14" s="20">
        <f t="shared" si="4"/>
        <v>6.2379463101369916E-2</v>
      </c>
      <c r="N14" s="21">
        <v>157</v>
      </c>
      <c r="O14" s="21">
        <v>65</v>
      </c>
      <c r="P14" s="20">
        <f t="shared" si="5"/>
        <v>0.15067039549100117</v>
      </c>
      <c r="Q14" s="23">
        <f t="shared" si="6"/>
        <v>9.596840477133833E-4</v>
      </c>
      <c r="R14" s="24"/>
    </row>
    <row r="15" spans="1:22" x14ac:dyDescent="0.25">
      <c r="A15" s="19">
        <v>1980</v>
      </c>
      <c r="B15" s="70">
        <v>0.16679999999999998</v>
      </c>
      <c r="C15" s="21">
        <f t="shared" si="7"/>
        <v>82.014388489208628</v>
      </c>
      <c r="D15" s="20">
        <f t="shared" si="0"/>
        <v>3.0000000000000027E-2</v>
      </c>
      <c r="E15" s="21">
        <v>6</v>
      </c>
      <c r="F15" s="20">
        <f t="shared" si="1"/>
        <v>2.8200000000000024E-2</v>
      </c>
      <c r="G15" s="21">
        <v>0</v>
      </c>
      <c r="H15" s="21">
        <f t="shared" si="8"/>
        <v>2.8200000000000024E-2</v>
      </c>
      <c r="I15" s="21">
        <v>11</v>
      </c>
      <c r="J15" s="22">
        <f t="shared" si="2"/>
        <v>84.953237410071921</v>
      </c>
      <c r="K15" s="20">
        <f t="shared" si="9"/>
        <v>2.5098000000000023E-2</v>
      </c>
      <c r="L15" s="23">
        <f t="shared" si="3"/>
        <v>1.1001863013698639E-3</v>
      </c>
      <c r="M15" s="20">
        <f t="shared" si="4"/>
        <v>3.1189731550684958E-2</v>
      </c>
      <c r="N15" s="21">
        <v>157</v>
      </c>
      <c r="O15" s="21">
        <v>65</v>
      </c>
      <c r="P15" s="20">
        <f t="shared" si="5"/>
        <v>7.5335197745500584E-2</v>
      </c>
      <c r="Q15" s="23">
        <f t="shared" si="6"/>
        <v>4.7984202385669165E-4</v>
      </c>
      <c r="R15" s="24"/>
    </row>
    <row r="16" spans="1:22" x14ac:dyDescent="0.25">
      <c r="A16" s="25">
        <v>1981</v>
      </c>
      <c r="B16" s="76">
        <v>0.27799999999999997</v>
      </c>
      <c r="C16" s="27">
        <f t="shared" si="7"/>
        <v>82.014388489208628</v>
      </c>
      <c r="D16" s="26">
        <f t="shared" si="0"/>
        <v>5.0000000000000017E-2</v>
      </c>
      <c r="E16" s="27">
        <v>6</v>
      </c>
      <c r="F16" s="26">
        <f t="shared" si="1"/>
        <v>4.7000000000000014E-2</v>
      </c>
      <c r="G16" s="27">
        <v>0</v>
      </c>
      <c r="H16" s="27">
        <f t="shared" si="8"/>
        <v>4.7000000000000014E-2</v>
      </c>
      <c r="I16" s="27">
        <v>11</v>
      </c>
      <c r="J16" s="28">
        <f t="shared" si="2"/>
        <v>84.953237410071935</v>
      </c>
      <c r="K16" s="26">
        <f t="shared" si="9"/>
        <v>4.1830000000000013E-2</v>
      </c>
      <c r="L16" s="29">
        <f t="shared" si="3"/>
        <v>1.8336438356164389E-3</v>
      </c>
      <c r="M16" s="26">
        <f t="shared" si="4"/>
        <v>5.1982885917808232E-2</v>
      </c>
      <c r="N16" s="27">
        <v>157</v>
      </c>
      <c r="O16" s="27">
        <v>65</v>
      </c>
      <c r="P16" s="26">
        <f t="shared" si="5"/>
        <v>0.12555866290916756</v>
      </c>
      <c r="Q16" s="29">
        <f t="shared" si="6"/>
        <v>7.9973670642781891E-4</v>
      </c>
      <c r="R16" s="24"/>
    </row>
    <row r="17" spans="1:18" x14ac:dyDescent="0.25">
      <c r="A17" s="25">
        <v>1982</v>
      </c>
      <c r="B17" s="76">
        <v>0.44479999999999997</v>
      </c>
      <c r="C17" s="27">
        <f t="shared" si="7"/>
        <v>82.014388489208628</v>
      </c>
      <c r="D17" s="26">
        <f t="shared" si="0"/>
        <v>8.0000000000000016E-2</v>
      </c>
      <c r="E17" s="27">
        <v>6</v>
      </c>
      <c r="F17" s="26">
        <f t="shared" si="1"/>
        <v>7.5200000000000017E-2</v>
      </c>
      <c r="G17" s="27">
        <v>0</v>
      </c>
      <c r="H17" s="27">
        <f t="shared" si="8"/>
        <v>7.5200000000000017E-2</v>
      </c>
      <c r="I17" s="27">
        <v>11</v>
      </c>
      <c r="J17" s="28">
        <f t="shared" si="2"/>
        <v>84.953237410071935</v>
      </c>
      <c r="K17" s="26">
        <f t="shared" si="9"/>
        <v>6.6928000000000015E-2</v>
      </c>
      <c r="L17" s="29">
        <f t="shared" si="3"/>
        <v>2.9338301369863022E-3</v>
      </c>
      <c r="M17" s="26">
        <f t="shared" si="4"/>
        <v>8.3172617468493165E-2</v>
      </c>
      <c r="N17" s="27">
        <v>157</v>
      </c>
      <c r="O17" s="27">
        <v>65</v>
      </c>
      <c r="P17" s="26">
        <f t="shared" si="5"/>
        <v>0.20089386065466808</v>
      </c>
      <c r="Q17" s="29">
        <f t="shared" si="6"/>
        <v>1.2795787302845101E-3</v>
      </c>
      <c r="R17" s="24"/>
    </row>
    <row r="18" spans="1:18" x14ac:dyDescent="0.25">
      <c r="A18" s="25">
        <v>1983</v>
      </c>
      <c r="B18" s="76">
        <v>0.50039999999999996</v>
      </c>
      <c r="C18" s="27">
        <f t="shared" si="7"/>
        <v>82.014388489208628</v>
      </c>
      <c r="D18" s="26">
        <f t="shared" si="0"/>
        <v>9.0000000000000024E-2</v>
      </c>
      <c r="E18" s="27">
        <v>6</v>
      </c>
      <c r="F18" s="26">
        <f t="shared" si="1"/>
        <v>8.4600000000000022E-2</v>
      </c>
      <c r="G18" s="27">
        <v>0</v>
      </c>
      <c r="H18" s="27">
        <f t="shared" si="8"/>
        <v>8.4600000000000022E-2</v>
      </c>
      <c r="I18" s="27">
        <v>11</v>
      </c>
      <c r="J18" s="28">
        <f t="shared" si="2"/>
        <v>84.953237410071935</v>
      </c>
      <c r="K18" s="26">
        <f t="shared" si="9"/>
        <v>7.5294000000000028E-2</v>
      </c>
      <c r="L18" s="29">
        <f t="shared" si="3"/>
        <v>3.3005589041095905E-3</v>
      </c>
      <c r="M18" s="26">
        <f t="shared" si="4"/>
        <v>9.3569194652054835E-2</v>
      </c>
      <c r="N18" s="27">
        <v>157</v>
      </c>
      <c r="O18" s="27">
        <v>65</v>
      </c>
      <c r="P18" s="26">
        <f t="shared" si="5"/>
        <v>0.22600559323650166</v>
      </c>
      <c r="Q18" s="29">
        <f t="shared" si="6"/>
        <v>1.4395260715700743E-3</v>
      </c>
      <c r="R18" s="24"/>
    </row>
    <row r="19" spans="1:18" x14ac:dyDescent="0.25">
      <c r="A19" s="25">
        <v>1984</v>
      </c>
      <c r="B19" s="76">
        <v>0.50039999999999996</v>
      </c>
      <c r="C19" s="27">
        <f t="shared" si="7"/>
        <v>82.014388489208628</v>
      </c>
      <c r="D19" s="26">
        <f t="shared" si="0"/>
        <v>9.0000000000000024E-2</v>
      </c>
      <c r="E19" s="27">
        <v>6</v>
      </c>
      <c r="F19" s="26">
        <f t="shared" si="1"/>
        <v>8.4600000000000022E-2</v>
      </c>
      <c r="G19" s="27">
        <v>0</v>
      </c>
      <c r="H19" s="27">
        <f t="shared" si="8"/>
        <v>8.4600000000000022E-2</v>
      </c>
      <c r="I19" s="27">
        <v>11</v>
      </c>
      <c r="J19" s="28">
        <f t="shared" si="2"/>
        <v>84.953237410071935</v>
      </c>
      <c r="K19" s="26">
        <f t="shared" si="9"/>
        <v>7.5294000000000028E-2</v>
      </c>
      <c r="L19" s="29">
        <f t="shared" si="3"/>
        <v>3.3005589041095905E-3</v>
      </c>
      <c r="M19" s="26">
        <f t="shared" si="4"/>
        <v>9.3569194652054835E-2</v>
      </c>
      <c r="N19" s="27">
        <v>157</v>
      </c>
      <c r="O19" s="27">
        <v>65</v>
      </c>
      <c r="P19" s="26">
        <f t="shared" si="5"/>
        <v>0.22600559323650166</v>
      </c>
      <c r="Q19" s="29">
        <f t="shared" si="6"/>
        <v>1.4395260715700743E-3</v>
      </c>
      <c r="R19" s="24"/>
    </row>
    <row r="20" spans="1:18" x14ac:dyDescent="0.25">
      <c r="A20" s="25">
        <v>1985</v>
      </c>
      <c r="B20" s="76">
        <v>0.16679999999999998</v>
      </c>
      <c r="C20" s="27">
        <f t="shared" si="7"/>
        <v>82.014388489208628</v>
      </c>
      <c r="D20" s="26">
        <f t="shared" si="0"/>
        <v>3.0000000000000027E-2</v>
      </c>
      <c r="E20" s="27">
        <v>6</v>
      </c>
      <c r="F20" s="26">
        <f t="shared" si="1"/>
        <v>2.8200000000000024E-2</v>
      </c>
      <c r="G20" s="27">
        <v>0</v>
      </c>
      <c r="H20" s="27">
        <f t="shared" si="8"/>
        <v>2.8200000000000024E-2</v>
      </c>
      <c r="I20" s="27">
        <v>11</v>
      </c>
      <c r="J20" s="28">
        <f t="shared" si="2"/>
        <v>84.953237410071921</v>
      </c>
      <c r="K20" s="26">
        <f t="shared" si="9"/>
        <v>2.5098000000000023E-2</v>
      </c>
      <c r="L20" s="29">
        <f t="shared" si="3"/>
        <v>1.1001863013698639E-3</v>
      </c>
      <c r="M20" s="26">
        <f t="shared" si="4"/>
        <v>3.1189731550684958E-2</v>
      </c>
      <c r="N20" s="27">
        <v>157</v>
      </c>
      <c r="O20" s="27">
        <v>65</v>
      </c>
      <c r="P20" s="26">
        <f t="shared" si="5"/>
        <v>7.5335197745500584E-2</v>
      </c>
      <c r="Q20" s="29">
        <f t="shared" si="6"/>
        <v>4.7984202385669165E-4</v>
      </c>
      <c r="R20" s="24"/>
    </row>
    <row r="21" spans="1:18" x14ac:dyDescent="0.25">
      <c r="A21" s="19">
        <v>1986</v>
      </c>
      <c r="B21" s="70">
        <v>0.44479999999999997</v>
      </c>
      <c r="C21" s="21">
        <f t="shared" si="7"/>
        <v>82.014388489208628</v>
      </c>
      <c r="D21" s="20">
        <f t="shared" si="0"/>
        <v>8.0000000000000016E-2</v>
      </c>
      <c r="E21" s="21">
        <v>6</v>
      </c>
      <c r="F21" s="20">
        <f t="shared" si="1"/>
        <v>7.5200000000000017E-2</v>
      </c>
      <c r="G21" s="21">
        <v>0</v>
      </c>
      <c r="H21" s="21">
        <f t="shared" si="8"/>
        <v>7.5200000000000017E-2</v>
      </c>
      <c r="I21" s="21">
        <v>11</v>
      </c>
      <c r="J21" s="22">
        <f t="shared" si="2"/>
        <v>84.953237410071935</v>
      </c>
      <c r="K21" s="20">
        <f t="shared" si="9"/>
        <v>6.6928000000000015E-2</v>
      </c>
      <c r="L21" s="23">
        <f t="shared" si="3"/>
        <v>2.9338301369863022E-3</v>
      </c>
      <c r="M21" s="20">
        <f t="shared" si="4"/>
        <v>8.3172617468493165E-2</v>
      </c>
      <c r="N21" s="21">
        <v>157</v>
      </c>
      <c r="O21" s="21">
        <v>65</v>
      </c>
      <c r="P21" s="20">
        <f t="shared" si="5"/>
        <v>0.20089386065466808</v>
      </c>
      <c r="Q21" s="23">
        <f t="shared" si="6"/>
        <v>1.2795787302845101E-3</v>
      </c>
      <c r="R21" s="24"/>
    </row>
    <row r="22" spans="1:18" x14ac:dyDescent="0.25">
      <c r="A22" s="19">
        <v>1987</v>
      </c>
      <c r="B22" s="70">
        <v>0.27799999999999997</v>
      </c>
      <c r="C22" s="21">
        <f t="shared" si="7"/>
        <v>82.014388489208628</v>
      </c>
      <c r="D22" s="20">
        <f t="shared" si="0"/>
        <v>5.0000000000000017E-2</v>
      </c>
      <c r="E22" s="21">
        <v>6</v>
      </c>
      <c r="F22" s="20">
        <f t="shared" si="1"/>
        <v>4.7000000000000014E-2</v>
      </c>
      <c r="G22" s="21">
        <v>0</v>
      </c>
      <c r="H22" s="21">
        <f t="shared" si="8"/>
        <v>4.7000000000000014E-2</v>
      </c>
      <c r="I22" s="21">
        <v>11</v>
      </c>
      <c r="J22" s="22">
        <f t="shared" si="2"/>
        <v>84.953237410071935</v>
      </c>
      <c r="K22" s="20">
        <f t="shared" si="9"/>
        <v>4.1830000000000013E-2</v>
      </c>
      <c r="L22" s="23">
        <f t="shared" si="3"/>
        <v>1.8336438356164389E-3</v>
      </c>
      <c r="M22" s="20">
        <f t="shared" si="4"/>
        <v>5.1982885917808232E-2</v>
      </c>
      <c r="N22" s="21">
        <v>157</v>
      </c>
      <c r="O22" s="21">
        <v>65</v>
      </c>
      <c r="P22" s="20">
        <f t="shared" si="5"/>
        <v>0.12555866290916756</v>
      </c>
      <c r="Q22" s="23">
        <f t="shared" si="6"/>
        <v>7.9973670642781891E-4</v>
      </c>
      <c r="R22" s="24"/>
    </row>
    <row r="23" spans="1:18" x14ac:dyDescent="0.25">
      <c r="A23" s="19">
        <v>1988</v>
      </c>
      <c r="B23" s="70">
        <v>0.44479999999999997</v>
      </c>
      <c r="C23" s="21">
        <f t="shared" si="7"/>
        <v>82.014388489208628</v>
      </c>
      <c r="D23" s="20">
        <f t="shared" si="0"/>
        <v>8.0000000000000016E-2</v>
      </c>
      <c r="E23" s="21">
        <v>6</v>
      </c>
      <c r="F23" s="20">
        <f t="shared" si="1"/>
        <v>7.5200000000000017E-2</v>
      </c>
      <c r="G23" s="21">
        <v>0</v>
      </c>
      <c r="H23" s="21">
        <f t="shared" si="8"/>
        <v>7.5200000000000017E-2</v>
      </c>
      <c r="I23" s="21">
        <v>11</v>
      </c>
      <c r="J23" s="22">
        <f t="shared" si="2"/>
        <v>84.953237410071935</v>
      </c>
      <c r="K23" s="20">
        <f t="shared" si="9"/>
        <v>6.6928000000000015E-2</v>
      </c>
      <c r="L23" s="23">
        <f t="shared" si="3"/>
        <v>2.9338301369863022E-3</v>
      </c>
      <c r="M23" s="20">
        <f t="shared" si="4"/>
        <v>8.3172617468493165E-2</v>
      </c>
      <c r="N23" s="21">
        <v>157</v>
      </c>
      <c r="O23" s="21">
        <v>65</v>
      </c>
      <c r="P23" s="20">
        <f t="shared" si="5"/>
        <v>0.20089386065466808</v>
      </c>
      <c r="Q23" s="23">
        <f t="shared" si="6"/>
        <v>1.2795787302845101E-3</v>
      </c>
      <c r="R23" s="24"/>
    </row>
    <row r="24" spans="1:18" x14ac:dyDescent="0.25">
      <c r="A24" s="19">
        <v>1989</v>
      </c>
      <c r="B24" s="70">
        <v>0.55599999999999994</v>
      </c>
      <c r="C24" s="21">
        <f t="shared" si="7"/>
        <v>82.014388489208628</v>
      </c>
      <c r="D24" s="20">
        <f t="shared" si="0"/>
        <v>0.10000000000000003</v>
      </c>
      <c r="E24" s="21">
        <v>6</v>
      </c>
      <c r="F24" s="20">
        <f t="shared" si="1"/>
        <v>9.4000000000000028E-2</v>
      </c>
      <c r="G24" s="21">
        <v>0</v>
      </c>
      <c r="H24" s="21">
        <f t="shared" si="8"/>
        <v>9.4000000000000028E-2</v>
      </c>
      <c r="I24" s="21">
        <v>11</v>
      </c>
      <c r="J24" s="22">
        <f t="shared" si="2"/>
        <v>84.953237410071935</v>
      </c>
      <c r="K24" s="20">
        <f t="shared" si="9"/>
        <v>8.3660000000000026E-2</v>
      </c>
      <c r="L24" s="23">
        <f t="shared" si="3"/>
        <v>3.6672876712328779E-3</v>
      </c>
      <c r="M24" s="20">
        <f t="shared" si="4"/>
        <v>0.10396577183561646</v>
      </c>
      <c r="N24" s="21">
        <v>157</v>
      </c>
      <c r="O24" s="21">
        <v>65</v>
      </c>
      <c r="P24" s="20">
        <f t="shared" si="5"/>
        <v>0.25111732581833512</v>
      </c>
      <c r="Q24" s="23">
        <f t="shared" si="6"/>
        <v>1.5994734128556378E-3</v>
      </c>
      <c r="R24" s="24"/>
    </row>
    <row r="25" spans="1:18" x14ac:dyDescent="0.25">
      <c r="A25" s="19">
        <v>1990</v>
      </c>
      <c r="B25" s="70">
        <v>0.38919999999999999</v>
      </c>
      <c r="C25" s="21">
        <f t="shared" si="7"/>
        <v>82.014388489208628</v>
      </c>
      <c r="D25" s="20">
        <f t="shared" si="0"/>
        <v>7.0000000000000062E-2</v>
      </c>
      <c r="E25" s="21">
        <v>6</v>
      </c>
      <c r="F25" s="20">
        <f t="shared" si="1"/>
        <v>6.5800000000000053E-2</v>
      </c>
      <c r="G25" s="21">
        <v>0</v>
      </c>
      <c r="H25" s="21">
        <f t="shared" si="8"/>
        <v>6.5800000000000053E-2</v>
      </c>
      <c r="I25" s="21">
        <v>11</v>
      </c>
      <c r="J25" s="22">
        <f t="shared" si="2"/>
        <v>84.953237410071935</v>
      </c>
      <c r="K25" s="20">
        <f t="shared" si="9"/>
        <v>5.8562000000000045E-2</v>
      </c>
      <c r="L25" s="23">
        <f t="shared" si="3"/>
        <v>2.5671013698630157E-3</v>
      </c>
      <c r="M25" s="20">
        <f t="shared" si="4"/>
        <v>7.2776040284931565E-2</v>
      </c>
      <c r="N25" s="21">
        <v>157</v>
      </c>
      <c r="O25" s="21">
        <v>65</v>
      </c>
      <c r="P25" s="20">
        <f t="shared" si="5"/>
        <v>0.17578212807283469</v>
      </c>
      <c r="Q25" s="23">
        <f t="shared" si="6"/>
        <v>1.119631388998947E-3</v>
      </c>
      <c r="R25" s="24"/>
    </row>
    <row r="26" spans="1:18" x14ac:dyDescent="0.25">
      <c r="A26" s="25">
        <v>1991</v>
      </c>
      <c r="B26" s="76">
        <v>0.45691554613341584</v>
      </c>
      <c r="C26" s="27">
        <f t="shared" si="7"/>
        <v>82.014388489208628</v>
      </c>
      <c r="D26" s="26">
        <f t="shared" si="0"/>
        <v>8.2179055059966921E-2</v>
      </c>
      <c r="E26" s="27">
        <v>6</v>
      </c>
      <c r="F26" s="26">
        <f t="shared" si="1"/>
        <v>7.7248311756368912E-2</v>
      </c>
      <c r="G26" s="27">
        <v>0</v>
      </c>
      <c r="H26" s="27">
        <f t="shared" si="8"/>
        <v>7.7248311756368912E-2</v>
      </c>
      <c r="I26" s="27">
        <v>11</v>
      </c>
      <c r="J26" s="28">
        <f t="shared" si="2"/>
        <v>84.953237410071935</v>
      </c>
      <c r="K26" s="26">
        <f t="shared" si="9"/>
        <v>6.8750997463168331E-2</v>
      </c>
      <c r="L26" s="29">
        <f t="shared" si="3"/>
        <v>3.0137423545498446E-3</v>
      </c>
      <c r="M26" s="26">
        <f t="shared" si="4"/>
        <v>8.543808888031082E-2</v>
      </c>
      <c r="N26" s="27">
        <v>157</v>
      </c>
      <c r="O26" s="27">
        <v>65</v>
      </c>
      <c r="P26" s="26">
        <f t="shared" si="5"/>
        <v>0.20636584544936615</v>
      </c>
      <c r="Q26" s="29">
        <f t="shared" si="6"/>
        <v>1.3144321366201665E-3</v>
      </c>
      <c r="R26" s="24"/>
    </row>
    <row r="27" spans="1:18" x14ac:dyDescent="0.25">
      <c r="A27" s="25">
        <v>1992</v>
      </c>
      <c r="B27" s="76">
        <v>0.54967345051603755</v>
      </c>
      <c r="C27" s="27">
        <f t="shared" si="7"/>
        <v>82.014388489208628</v>
      </c>
      <c r="D27" s="26">
        <f t="shared" si="0"/>
        <v>9.8862131387776608E-2</v>
      </c>
      <c r="E27" s="27">
        <v>6</v>
      </c>
      <c r="F27" s="26">
        <f t="shared" si="1"/>
        <v>9.2930403504510012E-2</v>
      </c>
      <c r="G27" s="27">
        <v>0</v>
      </c>
      <c r="H27" s="27">
        <f t="shared" si="8"/>
        <v>9.2930403504510012E-2</v>
      </c>
      <c r="I27" s="27">
        <v>11</v>
      </c>
      <c r="J27" s="28">
        <f t="shared" si="2"/>
        <v>84.953237410071935</v>
      </c>
      <c r="K27" s="26">
        <f t="shared" si="9"/>
        <v>8.270805911901391E-2</v>
      </c>
      <c r="L27" s="29">
        <f t="shared" si="3"/>
        <v>3.6255587559019795E-3</v>
      </c>
      <c r="M27" s="26">
        <f t="shared" si="4"/>
        <v>0.10278277795044316</v>
      </c>
      <c r="N27" s="27">
        <v>157</v>
      </c>
      <c r="O27" s="27">
        <v>65</v>
      </c>
      <c r="P27" s="26">
        <f t="shared" si="5"/>
        <v>0.24825994058799347</v>
      </c>
      <c r="Q27" s="29">
        <f t="shared" si="6"/>
        <v>1.5812735069298948E-3</v>
      </c>
      <c r="R27" s="24"/>
    </row>
    <row r="28" spans="1:18" x14ac:dyDescent="0.25">
      <c r="A28" s="25">
        <v>1993</v>
      </c>
      <c r="B28" s="76">
        <v>0.50620096722192376</v>
      </c>
      <c r="C28" s="27">
        <f t="shared" si="7"/>
        <v>82.014388489208628</v>
      </c>
      <c r="D28" s="26">
        <f t="shared" si="0"/>
        <v>9.1043339428403591E-2</v>
      </c>
      <c r="E28" s="27">
        <v>6</v>
      </c>
      <c r="F28" s="26">
        <f t="shared" si="1"/>
        <v>8.5580739062699376E-2</v>
      </c>
      <c r="G28" s="27">
        <v>0</v>
      </c>
      <c r="H28" s="27">
        <f t="shared" si="8"/>
        <v>8.5580739062699376E-2</v>
      </c>
      <c r="I28" s="27">
        <v>11</v>
      </c>
      <c r="J28" s="28">
        <f t="shared" si="2"/>
        <v>84.953237410071935</v>
      </c>
      <c r="K28" s="26">
        <f t="shared" si="9"/>
        <v>7.616685776580244E-2</v>
      </c>
      <c r="L28" s="29">
        <f t="shared" si="3"/>
        <v>3.3388211623365453E-3</v>
      </c>
      <c r="M28" s="26">
        <f t="shared" si="4"/>
        <v>9.4653910541659891E-2</v>
      </c>
      <c r="N28" s="27">
        <v>157</v>
      </c>
      <c r="O28" s="27">
        <v>65</v>
      </c>
      <c r="P28" s="26">
        <f t="shared" si="5"/>
        <v>0.22862559930831697</v>
      </c>
      <c r="Q28" s="29">
        <f t="shared" si="6"/>
        <v>1.456214008333229E-3</v>
      </c>
      <c r="R28" s="24"/>
    </row>
    <row r="29" spans="1:18" x14ac:dyDescent="0.25">
      <c r="A29" s="25">
        <v>1994</v>
      </c>
      <c r="B29" s="76">
        <v>0.81995028997514496</v>
      </c>
      <c r="C29" s="27">
        <f t="shared" si="7"/>
        <v>82.014388489208628</v>
      </c>
      <c r="D29" s="26">
        <f t="shared" si="0"/>
        <v>0.14747307373653695</v>
      </c>
      <c r="E29" s="27">
        <v>6</v>
      </c>
      <c r="F29" s="26">
        <f t="shared" si="1"/>
        <v>0.13862468931234473</v>
      </c>
      <c r="G29" s="27">
        <v>0</v>
      </c>
      <c r="H29" s="27">
        <f t="shared" si="8"/>
        <v>0.13862468931234473</v>
      </c>
      <c r="I29" s="27">
        <v>11</v>
      </c>
      <c r="J29" s="28">
        <f t="shared" si="2"/>
        <v>84.953237410071935</v>
      </c>
      <c r="K29" s="26">
        <f t="shared" si="9"/>
        <v>0.1233759734879868</v>
      </c>
      <c r="L29" s="29">
        <f t="shared" si="3"/>
        <v>5.4082618515281884E-3</v>
      </c>
      <c r="M29" s="26">
        <f t="shared" si="4"/>
        <v>0.15332151935989838</v>
      </c>
      <c r="N29" s="27">
        <v>157</v>
      </c>
      <c r="O29" s="27">
        <v>65</v>
      </c>
      <c r="P29" s="26">
        <f t="shared" si="5"/>
        <v>0.37033043906929303</v>
      </c>
      <c r="Q29" s="29">
        <f t="shared" si="6"/>
        <v>2.3587926055368981E-3</v>
      </c>
      <c r="R29" s="24"/>
    </row>
    <row r="30" spans="1:18" x14ac:dyDescent="0.25">
      <c r="A30" s="25">
        <v>1995</v>
      </c>
      <c r="B30" s="76">
        <v>0.67554323055794518</v>
      </c>
      <c r="C30" s="27">
        <f t="shared" si="7"/>
        <v>82.014388489208628</v>
      </c>
      <c r="D30" s="26">
        <f t="shared" si="0"/>
        <v>0.12150058103560168</v>
      </c>
      <c r="E30" s="27">
        <v>6</v>
      </c>
      <c r="F30" s="26">
        <f t="shared" si="1"/>
        <v>0.11421054617346559</v>
      </c>
      <c r="G30" s="27">
        <v>0</v>
      </c>
      <c r="H30" s="27">
        <f t="shared" si="8"/>
        <v>0.11421054617346559</v>
      </c>
      <c r="I30" s="27">
        <v>11</v>
      </c>
      <c r="J30" s="28">
        <f t="shared" si="2"/>
        <v>84.953237410071935</v>
      </c>
      <c r="K30" s="26">
        <f t="shared" si="9"/>
        <v>0.10164738609438437</v>
      </c>
      <c r="L30" s="29">
        <f t="shared" si="3"/>
        <v>4.4557758287949315E-3</v>
      </c>
      <c r="M30" s="26">
        <f t="shared" si="4"/>
        <v>0.1263190168584219</v>
      </c>
      <c r="N30" s="27">
        <v>157</v>
      </c>
      <c r="O30" s="27">
        <v>65</v>
      </c>
      <c r="P30" s="26">
        <f t="shared" si="5"/>
        <v>0.30510900995034212</v>
      </c>
      <c r="Q30" s="29">
        <f t="shared" si="6"/>
        <v>1.9433694901295677E-3</v>
      </c>
      <c r="R30" s="24"/>
    </row>
    <row r="31" spans="1:18" x14ac:dyDescent="0.25">
      <c r="A31" s="19">
        <v>1996</v>
      </c>
      <c r="B31" s="70">
        <v>0.5449463921447244</v>
      </c>
      <c r="C31" s="21">
        <f t="shared" si="7"/>
        <v>82.014388489208628</v>
      </c>
      <c r="D31" s="20">
        <f t="shared" si="0"/>
        <v>9.8011941033223859E-2</v>
      </c>
      <c r="E31" s="21">
        <v>6</v>
      </c>
      <c r="F31" s="20">
        <f t="shared" si="1"/>
        <v>9.2131224571230422E-2</v>
      </c>
      <c r="G31" s="21">
        <v>0</v>
      </c>
      <c r="H31" s="21">
        <f t="shared" si="8"/>
        <v>9.2131224571230422E-2</v>
      </c>
      <c r="I31" s="21">
        <v>11</v>
      </c>
      <c r="J31" s="22">
        <f t="shared" si="2"/>
        <v>84.953237410071935</v>
      </c>
      <c r="K31" s="20">
        <f t="shared" si="9"/>
        <v>8.1996789868395079E-2</v>
      </c>
      <c r="L31" s="23">
        <f t="shared" si="3"/>
        <v>3.5943798298474555E-3</v>
      </c>
      <c r="M31" s="20">
        <f t="shared" si="4"/>
        <v>0.10189887098626044</v>
      </c>
      <c r="N31" s="21">
        <v>157</v>
      </c>
      <c r="O31" s="21">
        <v>65</v>
      </c>
      <c r="P31" s="20">
        <f t="shared" si="5"/>
        <v>0.2461249653052752</v>
      </c>
      <c r="Q31" s="23">
        <f t="shared" si="6"/>
        <v>1.5676749382501605E-3</v>
      </c>
      <c r="R31" s="24"/>
    </row>
    <row r="32" spans="1:18" x14ac:dyDescent="0.25">
      <c r="A32" s="19">
        <v>1997</v>
      </c>
      <c r="B32" s="70">
        <v>0.61521432783018859</v>
      </c>
      <c r="C32" s="21">
        <f t="shared" si="7"/>
        <v>82.014388489208628</v>
      </c>
      <c r="D32" s="20">
        <f t="shared" si="0"/>
        <v>0.11065005896226421</v>
      </c>
      <c r="E32" s="21">
        <v>6</v>
      </c>
      <c r="F32" s="20">
        <f t="shared" si="1"/>
        <v>0.10401105542452836</v>
      </c>
      <c r="G32" s="21">
        <v>0</v>
      </c>
      <c r="H32" s="21">
        <f t="shared" si="8"/>
        <v>0.10401105542452836</v>
      </c>
      <c r="I32" s="21">
        <v>11</v>
      </c>
      <c r="J32" s="22">
        <f t="shared" si="2"/>
        <v>84.953237410071935</v>
      </c>
      <c r="K32" s="20">
        <f t="shared" si="9"/>
        <v>9.256983932783025E-2</v>
      </c>
      <c r="L32" s="23">
        <f t="shared" si="3"/>
        <v>4.0578559705350247E-3</v>
      </c>
      <c r="M32" s="20">
        <f t="shared" si="4"/>
        <v>0.11503818783668268</v>
      </c>
      <c r="N32" s="21">
        <v>157</v>
      </c>
      <c r="O32" s="21">
        <v>65</v>
      </c>
      <c r="P32" s="20">
        <f t="shared" si="5"/>
        <v>0.27786146908244896</v>
      </c>
      <c r="Q32" s="23">
        <f t="shared" si="6"/>
        <v>1.7698182744105028E-3</v>
      </c>
      <c r="R32" s="24"/>
    </row>
    <row r="33" spans="1:18" x14ac:dyDescent="0.25">
      <c r="A33" s="19">
        <v>1998</v>
      </c>
      <c r="B33" s="70">
        <v>0.66728221785264308</v>
      </c>
      <c r="C33" s="21">
        <f t="shared" si="7"/>
        <v>82.014388489208628</v>
      </c>
      <c r="D33" s="20">
        <f t="shared" si="0"/>
        <v>0.12001478738356897</v>
      </c>
      <c r="E33" s="21">
        <v>6</v>
      </c>
      <c r="F33" s="20">
        <f t="shared" si="1"/>
        <v>0.11281390014055483</v>
      </c>
      <c r="G33" s="21">
        <v>0</v>
      </c>
      <c r="H33" s="21">
        <f t="shared" si="8"/>
        <v>0.11281390014055483</v>
      </c>
      <c r="I33" s="21">
        <v>11</v>
      </c>
      <c r="J33" s="22">
        <f t="shared" si="2"/>
        <v>84.953237410071935</v>
      </c>
      <c r="K33" s="20">
        <f t="shared" si="9"/>
        <v>0.10040437112509379</v>
      </c>
      <c r="L33" s="23">
        <f t="shared" si="3"/>
        <v>4.4012875013739747E-3</v>
      </c>
      <c r="M33" s="20">
        <f t="shared" si="4"/>
        <v>0.1247743000202015</v>
      </c>
      <c r="N33" s="21">
        <v>157</v>
      </c>
      <c r="O33" s="21">
        <v>65</v>
      </c>
      <c r="P33" s="20">
        <f t="shared" si="5"/>
        <v>0.30137792466417901</v>
      </c>
      <c r="Q33" s="23">
        <f t="shared" si="6"/>
        <v>1.9196046156954077E-3</v>
      </c>
      <c r="R33" s="24"/>
    </row>
    <row r="34" spans="1:18" x14ac:dyDescent="0.25">
      <c r="A34" s="19">
        <v>1999</v>
      </c>
      <c r="B34" s="70">
        <v>0.53271198833651301</v>
      </c>
      <c r="C34" s="21">
        <f t="shared" si="7"/>
        <v>82.014388489208628</v>
      </c>
      <c r="D34" s="20">
        <f t="shared" si="0"/>
        <v>9.5811508693617486E-2</v>
      </c>
      <c r="E34" s="21">
        <v>6</v>
      </c>
      <c r="F34" s="20">
        <f t="shared" si="1"/>
        <v>9.0062818172000431E-2</v>
      </c>
      <c r="G34" s="21">
        <v>0</v>
      </c>
      <c r="H34" s="21">
        <f t="shared" si="8"/>
        <v>9.0062818172000431E-2</v>
      </c>
      <c r="I34" s="21">
        <v>11</v>
      </c>
      <c r="J34" s="22">
        <f t="shared" si="2"/>
        <v>84.953237410071935</v>
      </c>
      <c r="K34" s="20">
        <f t="shared" si="9"/>
        <v>8.0155908173080381E-2</v>
      </c>
      <c r="L34" s="23">
        <f t="shared" si="3"/>
        <v>3.5136836459432495E-3</v>
      </c>
      <c r="M34" s="20">
        <f t="shared" si="4"/>
        <v>9.9611174520668144E-2</v>
      </c>
      <c r="N34" s="21">
        <v>157</v>
      </c>
      <c r="O34" s="21">
        <v>65</v>
      </c>
      <c r="P34" s="20">
        <f t="shared" si="5"/>
        <v>0.24059929845761382</v>
      </c>
      <c r="Q34" s="23">
        <f t="shared" si="6"/>
        <v>1.5324796080102791E-3</v>
      </c>
      <c r="R34" s="24"/>
    </row>
    <row r="35" spans="1:18" x14ac:dyDescent="0.25">
      <c r="A35" s="19">
        <v>2000</v>
      </c>
      <c r="B35" s="70">
        <v>0.78959574910312613</v>
      </c>
      <c r="C35" s="21">
        <f t="shared" si="7"/>
        <v>82.014388489208628</v>
      </c>
      <c r="D35" s="20">
        <f t="shared" si="0"/>
        <v>0.1420136239394113</v>
      </c>
      <c r="E35" s="21">
        <v>6</v>
      </c>
      <c r="F35" s="20">
        <f t="shared" si="1"/>
        <v>0.13349280650304662</v>
      </c>
      <c r="G35" s="21">
        <v>0</v>
      </c>
      <c r="H35" s="21">
        <f t="shared" si="8"/>
        <v>0.13349280650304662</v>
      </c>
      <c r="I35" s="21">
        <v>11</v>
      </c>
      <c r="J35" s="22">
        <f t="shared" si="2"/>
        <v>84.953237410071935</v>
      </c>
      <c r="K35" s="20">
        <f t="shared" si="9"/>
        <v>0.1188085977877115</v>
      </c>
      <c r="L35" s="23">
        <f t="shared" si="3"/>
        <v>5.2080481222010521E-3</v>
      </c>
      <c r="M35" s="20">
        <f t="shared" si="4"/>
        <v>0.14764556024033873</v>
      </c>
      <c r="N35" s="21">
        <v>157</v>
      </c>
      <c r="O35" s="21">
        <v>65</v>
      </c>
      <c r="P35" s="20">
        <f t="shared" si="5"/>
        <v>0.35662081473435664</v>
      </c>
      <c r="Q35" s="23">
        <f t="shared" si="6"/>
        <v>2.2714701575436728E-3</v>
      </c>
      <c r="R35" s="24"/>
    </row>
    <row r="36" spans="1:18" x14ac:dyDescent="0.25">
      <c r="A36" s="25">
        <v>2001</v>
      </c>
      <c r="B36" s="76">
        <v>0.72924562610333288</v>
      </c>
      <c r="C36" s="27">
        <f t="shared" si="7"/>
        <v>82.014388489208628</v>
      </c>
      <c r="D36" s="26">
        <f t="shared" si="0"/>
        <v>0.13115928527038367</v>
      </c>
      <c r="E36" s="27">
        <v>6</v>
      </c>
      <c r="F36" s="26">
        <f t="shared" si="1"/>
        <v>0.12328972815416066</v>
      </c>
      <c r="G36" s="27">
        <v>0</v>
      </c>
      <c r="H36" s="27">
        <f t="shared" si="8"/>
        <v>0.12328972815416066</v>
      </c>
      <c r="I36" s="27">
        <v>11</v>
      </c>
      <c r="J36" s="28">
        <f t="shared" si="2"/>
        <v>84.953237410071935</v>
      </c>
      <c r="K36" s="26">
        <f t="shared" si="9"/>
        <v>0.10972785805720299</v>
      </c>
      <c r="L36" s="29">
        <f t="shared" si="3"/>
        <v>4.8099882983979395E-3</v>
      </c>
      <c r="M36" s="26">
        <f t="shared" si="4"/>
        <v>0.13636076326543237</v>
      </c>
      <c r="N36" s="27">
        <v>157</v>
      </c>
      <c r="O36" s="27">
        <v>65</v>
      </c>
      <c r="P36" s="26">
        <f t="shared" si="5"/>
        <v>0.32936368973342894</v>
      </c>
      <c r="Q36" s="29">
        <f t="shared" si="6"/>
        <v>2.097857896391267E-3</v>
      </c>
      <c r="R36" s="24"/>
    </row>
    <row r="37" spans="1:18" x14ac:dyDescent="0.25">
      <c r="A37" s="25">
        <v>2002</v>
      </c>
      <c r="B37" s="76">
        <v>0.47807954013068071</v>
      </c>
      <c r="C37" s="27">
        <f t="shared" si="7"/>
        <v>82.014388489208628</v>
      </c>
      <c r="D37" s="26">
        <f t="shared" si="0"/>
        <v>8.5985528800482214E-2</v>
      </c>
      <c r="E37" s="27">
        <v>6</v>
      </c>
      <c r="F37" s="26">
        <f t="shared" si="1"/>
        <v>8.0826397072453288E-2</v>
      </c>
      <c r="G37" s="27">
        <v>0</v>
      </c>
      <c r="H37" s="27">
        <f t="shared" si="8"/>
        <v>8.0826397072453288E-2</v>
      </c>
      <c r="I37" s="27">
        <v>11</v>
      </c>
      <c r="J37" s="28">
        <f t="shared" si="2"/>
        <v>84.953237410071935</v>
      </c>
      <c r="K37" s="26">
        <f t="shared" si="9"/>
        <v>7.1935493394483421E-2</v>
      </c>
      <c r="L37" s="29">
        <f t="shared" si="3"/>
        <v>3.1533366967444786E-3</v>
      </c>
      <c r="M37" s="26">
        <f t="shared" si="4"/>
        <v>8.9395518684357592E-2</v>
      </c>
      <c r="N37" s="27">
        <v>157</v>
      </c>
      <c r="O37" s="27">
        <v>65</v>
      </c>
      <c r="P37" s="26">
        <f t="shared" si="5"/>
        <v>0.21592456051452524</v>
      </c>
      <c r="Q37" s="29">
        <f t="shared" si="6"/>
        <v>1.3753156720670398E-3</v>
      </c>
      <c r="R37" s="24"/>
    </row>
    <row r="38" spans="1:18" x14ac:dyDescent="0.25">
      <c r="A38" s="25">
        <v>2003</v>
      </c>
      <c r="B38" s="76">
        <v>0.74309098183021915</v>
      </c>
      <c r="C38" s="27">
        <f t="shared" si="7"/>
        <v>82.014388489208628</v>
      </c>
      <c r="D38" s="26">
        <f t="shared" si="0"/>
        <v>0.13364945716370857</v>
      </c>
      <c r="E38" s="27">
        <v>6</v>
      </c>
      <c r="F38" s="26">
        <f t="shared" si="1"/>
        <v>0.12563048973388605</v>
      </c>
      <c r="G38" s="27">
        <v>0</v>
      </c>
      <c r="H38" s="27">
        <f t="shared" si="8"/>
        <v>0.12563048973388605</v>
      </c>
      <c r="I38" s="27">
        <v>11</v>
      </c>
      <c r="J38" s="28">
        <f t="shared" si="2"/>
        <v>84.953237410071935</v>
      </c>
      <c r="K38" s="26">
        <f t="shared" si="9"/>
        <v>0.11181113586315858</v>
      </c>
      <c r="L38" s="29">
        <f t="shared" si="3"/>
        <v>4.901310065234349E-3</v>
      </c>
      <c r="M38" s="26">
        <f t="shared" ref="M38:M43" si="10">+L38*28.3495</f>
        <v>0.13894968969436117</v>
      </c>
      <c r="N38" s="27">
        <v>157</v>
      </c>
      <c r="O38" s="27">
        <v>65</v>
      </c>
      <c r="P38" s="26">
        <f t="shared" si="5"/>
        <v>0.33561694280022619</v>
      </c>
      <c r="Q38" s="29">
        <f t="shared" si="6"/>
        <v>2.1376875337594027E-3</v>
      </c>
      <c r="R38" s="24"/>
    </row>
    <row r="39" spans="1:18" x14ac:dyDescent="0.25">
      <c r="A39" s="25">
        <v>2004</v>
      </c>
      <c r="B39" s="76">
        <v>0.53934149602851733</v>
      </c>
      <c r="C39" s="27">
        <f t="shared" si="7"/>
        <v>82.014388489208628</v>
      </c>
      <c r="D39" s="26">
        <f t="shared" si="0"/>
        <v>9.7003866192179433E-2</v>
      </c>
      <c r="E39" s="27">
        <v>6</v>
      </c>
      <c r="F39" s="26">
        <f t="shared" si="1"/>
        <v>9.1183634220648666E-2</v>
      </c>
      <c r="G39" s="27">
        <v>0</v>
      </c>
      <c r="H39" s="27">
        <f t="shared" si="8"/>
        <v>9.1183634220648666E-2</v>
      </c>
      <c r="I39" s="27">
        <v>11</v>
      </c>
      <c r="J39" s="28">
        <f t="shared" si="2"/>
        <v>84.953237410071935</v>
      </c>
      <c r="K39" s="26">
        <f t="shared" si="9"/>
        <v>8.1153434456377307E-2</v>
      </c>
      <c r="L39" s="29">
        <f t="shared" si="3"/>
        <v>3.5574108254850328E-3</v>
      </c>
      <c r="M39" s="26">
        <f t="shared" si="10"/>
        <v>0.10085081819708794</v>
      </c>
      <c r="N39" s="27">
        <v>157</v>
      </c>
      <c r="O39" s="27">
        <v>65</v>
      </c>
      <c r="P39" s="26">
        <f t="shared" si="5"/>
        <v>0.24359351472219701</v>
      </c>
      <c r="Q39" s="29">
        <f t="shared" si="6"/>
        <v>1.5515510491859682E-3</v>
      </c>
      <c r="R39" s="24"/>
    </row>
    <row r="40" spans="1:18" x14ac:dyDescent="0.25">
      <c r="A40" s="25">
        <v>2005</v>
      </c>
      <c r="B40" s="76">
        <v>0.77085169614737103</v>
      </c>
      <c r="C40" s="27">
        <f t="shared" si="7"/>
        <v>82.014388489208628</v>
      </c>
      <c r="D40" s="26">
        <f t="shared" si="0"/>
        <v>0.13864239139341217</v>
      </c>
      <c r="E40" s="27">
        <v>6</v>
      </c>
      <c r="F40" s="26">
        <f t="shared" si="1"/>
        <v>0.13032384790980744</v>
      </c>
      <c r="G40" s="27">
        <v>0</v>
      </c>
      <c r="H40" s="27">
        <f t="shared" si="8"/>
        <v>0.13032384790980744</v>
      </c>
      <c r="I40" s="27">
        <v>11</v>
      </c>
      <c r="J40" s="28">
        <f t="shared" si="2"/>
        <v>84.953237410071935</v>
      </c>
      <c r="K40" s="26">
        <f t="shared" si="9"/>
        <v>0.11598822463972863</v>
      </c>
      <c r="L40" s="29">
        <f t="shared" si="3"/>
        <v>5.084415326673036E-3</v>
      </c>
      <c r="M40" s="26">
        <f t="shared" si="10"/>
        <v>0.14414063230351723</v>
      </c>
      <c r="N40" s="27">
        <v>157</v>
      </c>
      <c r="O40" s="27">
        <v>65</v>
      </c>
      <c r="P40" s="26">
        <f t="shared" si="5"/>
        <v>0.34815506571772625</v>
      </c>
      <c r="Q40" s="29">
        <f t="shared" si="6"/>
        <v>2.2175481892848805E-3</v>
      </c>
      <c r="R40" s="24"/>
    </row>
    <row r="41" spans="1:18" x14ac:dyDescent="0.25">
      <c r="A41" s="19">
        <v>2006</v>
      </c>
      <c r="B41" s="70">
        <v>0.70441557850776704</v>
      </c>
      <c r="C41" s="21">
        <f t="shared" si="7"/>
        <v>82.014388489208628</v>
      </c>
      <c r="D41" s="20">
        <f t="shared" si="0"/>
        <v>0.12669344937190063</v>
      </c>
      <c r="E41" s="21">
        <v>6</v>
      </c>
      <c r="F41" s="20">
        <f t="shared" si="1"/>
        <v>0.11909184240958659</v>
      </c>
      <c r="G41" s="21">
        <v>0</v>
      </c>
      <c r="H41" s="21">
        <f t="shared" si="8"/>
        <v>0.11909184240958659</v>
      </c>
      <c r="I41" s="21">
        <v>11</v>
      </c>
      <c r="J41" s="22">
        <f t="shared" si="2"/>
        <v>84.953237410071935</v>
      </c>
      <c r="K41" s="20">
        <f t="shared" si="9"/>
        <v>0.10599173974453206</v>
      </c>
      <c r="L41" s="23">
        <f t="shared" si="3"/>
        <v>4.6462132490753781E-3</v>
      </c>
      <c r="M41" s="20">
        <f t="shared" si="10"/>
        <v>0.13171782250466244</v>
      </c>
      <c r="N41" s="21">
        <v>157</v>
      </c>
      <c r="O41" s="21">
        <v>65</v>
      </c>
      <c r="P41" s="20">
        <f t="shared" si="5"/>
        <v>0.31814920204972313</v>
      </c>
      <c r="Q41" s="23">
        <f t="shared" si="6"/>
        <v>2.0264280385332684E-3</v>
      </c>
      <c r="R41" s="24"/>
    </row>
    <row r="42" spans="1:18" x14ac:dyDescent="0.25">
      <c r="A42" s="19">
        <v>2007</v>
      </c>
      <c r="B42" s="70">
        <v>0.69090920316685156</v>
      </c>
      <c r="C42" s="21">
        <f t="shared" si="7"/>
        <v>82.014388489208628</v>
      </c>
      <c r="D42" s="20">
        <f t="shared" si="0"/>
        <v>0.12426424517389423</v>
      </c>
      <c r="E42" s="21">
        <v>6</v>
      </c>
      <c r="F42" s="20">
        <f t="shared" si="1"/>
        <v>0.11680839046346057</v>
      </c>
      <c r="G42" s="21">
        <v>0</v>
      </c>
      <c r="H42" s="21">
        <f t="shared" si="8"/>
        <v>0.11680839046346057</v>
      </c>
      <c r="I42" s="21">
        <v>11</v>
      </c>
      <c r="J42" s="22">
        <f t="shared" si="2"/>
        <v>84.953237410071935</v>
      </c>
      <c r="K42" s="20">
        <f t="shared" si="9"/>
        <v>0.10395946751247991</v>
      </c>
      <c r="L42" s="23">
        <f t="shared" si="3"/>
        <v>4.557127343012818E-3</v>
      </c>
      <c r="M42" s="20">
        <f t="shared" si="10"/>
        <v>0.12919228161074189</v>
      </c>
      <c r="N42" s="21">
        <v>157</v>
      </c>
      <c r="O42" s="21">
        <v>65</v>
      </c>
      <c r="P42" s="20">
        <f t="shared" si="5"/>
        <v>0.31204904942902267</v>
      </c>
      <c r="Q42" s="23">
        <f t="shared" si="6"/>
        <v>1.9875735632421828E-3</v>
      </c>
      <c r="R42" s="24"/>
    </row>
    <row r="43" spans="1:18" x14ac:dyDescent="0.25">
      <c r="A43" s="19">
        <v>2008</v>
      </c>
      <c r="B43" s="70">
        <v>0.58860545512787721</v>
      </c>
      <c r="C43" s="21">
        <f t="shared" si="7"/>
        <v>82.014388489208628</v>
      </c>
      <c r="D43" s="20">
        <f t="shared" si="0"/>
        <v>0.10586429049062546</v>
      </c>
      <c r="E43" s="21">
        <v>6</v>
      </c>
      <c r="F43" s="20">
        <f t="shared" si="1"/>
        <v>9.9512433061187927E-2</v>
      </c>
      <c r="G43" s="21">
        <v>0</v>
      </c>
      <c r="H43" s="21">
        <f t="shared" si="8"/>
        <v>9.9512433061187927E-2</v>
      </c>
      <c r="I43" s="21">
        <v>11</v>
      </c>
      <c r="J43" s="22">
        <f t="shared" si="2"/>
        <v>84.953237410071935</v>
      </c>
      <c r="K43" s="20">
        <f t="shared" si="9"/>
        <v>8.856606542445726E-2</v>
      </c>
      <c r="L43" s="23">
        <f t="shared" si="3"/>
        <v>3.8823480734008664E-3</v>
      </c>
      <c r="M43" s="20">
        <f t="shared" si="10"/>
        <v>0.11006262670687786</v>
      </c>
      <c r="N43" s="21">
        <v>157</v>
      </c>
      <c r="O43" s="21">
        <v>65</v>
      </c>
      <c r="P43" s="20">
        <f t="shared" si="5"/>
        <v>0.26584357527661268</v>
      </c>
      <c r="Q43" s="23">
        <f t="shared" si="6"/>
        <v>1.6932711801058132E-3</v>
      </c>
      <c r="R43" s="24"/>
    </row>
    <row r="44" spans="1:18" x14ac:dyDescent="0.25">
      <c r="A44" s="19">
        <v>2009</v>
      </c>
      <c r="B44" s="70">
        <v>0.58843439384361163</v>
      </c>
      <c r="C44" s="21">
        <f t="shared" si="7"/>
        <v>82.014388489208628</v>
      </c>
      <c r="D44" s="20">
        <f t="shared" si="0"/>
        <v>0.10583352407259206</v>
      </c>
      <c r="E44" s="21">
        <v>6</v>
      </c>
      <c r="F44" s="20">
        <f t="shared" si="1"/>
        <v>9.9483512628236528E-2</v>
      </c>
      <c r="G44" s="21">
        <v>0</v>
      </c>
      <c r="H44" s="21">
        <f t="shared" si="8"/>
        <v>9.9483512628236528E-2</v>
      </c>
      <c r="I44" s="21">
        <v>11</v>
      </c>
      <c r="J44" s="22">
        <f t="shared" si="2"/>
        <v>84.953237410071935</v>
      </c>
      <c r="K44" s="20">
        <f t="shared" si="9"/>
        <v>8.854032623913051E-2</v>
      </c>
      <c r="L44" s="23">
        <f t="shared" si="3"/>
        <v>3.8812197803454471E-3</v>
      </c>
      <c r="M44" s="20">
        <f t="shared" ref="M44:M49" si="11">+L44*28.3495</f>
        <v>0.11003064016290325</v>
      </c>
      <c r="N44" s="21">
        <v>157</v>
      </c>
      <c r="O44" s="21">
        <v>65</v>
      </c>
      <c r="P44" s="20">
        <f t="shared" si="5"/>
        <v>0.26576631547039709</v>
      </c>
      <c r="Q44" s="23">
        <f t="shared" si="6"/>
        <v>1.6927790794292808E-3</v>
      </c>
      <c r="R44" s="24"/>
    </row>
    <row r="45" spans="1:18" x14ac:dyDescent="0.25">
      <c r="A45" s="19">
        <v>2010</v>
      </c>
      <c r="B45" s="70">
        <v>0.57146058295067592</v>
      </c>
      <c r="C45" s="21">
        <f t="shared" si="7"/>
        <v>82.014388489208628</v>
      </c>
      <c r="D45" s="20">
        <f t="shared" si="0"/>
        <v>0.10278068038681226</v>
      </c>
      <c r="E45" s="21">
        <v>6</v>
      </c>
      <c r="F45" s="20">
        <f t="shared" si="1"/>
        <v>9.6613839563603532E-2</v>
      </c>
      <c r="G45" s="21">
        <v>0</v>
      </c>
      <c r="H45" s="21">
        <f t="shared" si="8"/>
        <v>9.6613839563603532E-2</v>
      </c>
      <c r="I45" s="21">
        <v>11</v>
      </c>
      <c r="J45" s="22">
        <f t="shared" si="2"/>
        <v>84.953237410071935</v>
      </c>
      <c r="K45" s="20">
        <f t="shared" si="9"/>
        <v>8.5986317211607141E-2</v>
      </c>
      <c r="L45" s="23">
        <f t="shared" si="3"/>
        <v>3.7692632202348335E-3</v>
      </c>
      <c r="M45" s="20">
        <f t="shared" si="11"/>
        <v>0.10685672766204742</v>
      </c>
      <c r="N45" s="21">
        <v>157</v>
      </c>
      <c r="O45" s="21">
        <v>65</v>
      </c>
      <c r="P45" s="20">
        <f t="shared" si="5"/>
        <v>0.25810009604525297</v>
      </c>
      <c r="Q45" s="23">
        <f t="shared" si="6"/>
        <v>1.6439496563391909E-3</v>
      </c>
      <c r="R45" s="24"/>
    </row>
    <row r="46" spans="1:18" x14ac:dyDescent="0.25">
      <c r="A46" s="31">
        <v>2011</v>
      </c>
      <c r="B46" s="80">
        <v>0.58106513971987284</v>
      </c>
      <c r="C46" s="32">
        <f t="shared" si="7"/>
        <v>82.014388489208628</v>
      </c>
      <c r="D46" s="33">
        <f t="shared" si="0"/>
        <v>0.10450811865465343</v>
      </c>
      <c r="E46" s="32">
        <v>6</v>
      </c>
      <c r="F46" s="33">
        <f t="shared" si="1"/>
        <v>9.8237631535374223E-2</v>
      </c>
      <c r="G46" s="32">
        <v>0</v>
      </c>
      <c r="H46" s="27">
        <f t="shared" si="8"/>
        <v>9.8237631535374223E-2</v>
      </c>
      <c r="I46" s="32">
        <v>11</v>
      </c>
      <c r="J46" s="34">
        <f t="shared" si="2"/>
        <v>84.953237410071935</v>
      </c>
      <c r="K46" s="26">
        <f t="shared" si="9"/>
        <v>8.7431492066483055E-2</v>
      </c>
      <c r="L46" s="35">
        <f t="shared" si="3"/>
        <v>3.832613350859531E-3</v>
      </c>
      <c r="M46" s="33">
        <f t="shared" si="11"/>
        <v>0.10865267219019227</v>
      </c>
      <c r="N46" s="32">
        <v>157</v>
      </c>
      <c r="O46" s="32">
        <v>65</v>
      </c>
      <c r="P46" s="33">
        <f t="shared" si="5"/>
        <v>0.26243799282861824</v>
      </c>
      <c r="Q46" s="35">
        <f t="shared" si="6"/>
        <v>1.6715795721568042E-3</v>
      </c>
      <c r="R46" s="24"/>
    </row>
    <row r="47" spans="1:18" x14ac:dyDescent="0.25">
      <c r="A47" s="25">
        <v>2012</v>
      </c>
      <c r="B47" s="76">
        <v>0.61321803405414055</v>
      </c>
      <c r="C47" s="27">
        <f t="shared" si="7"/>
        <v>82.014388489208628</v>
      </c>
      <c r="D47" s="26">
        <f t="shared" ref="D47:D56" si="12">+B47-B47*(C47/100)</f>
        <v>0.11029101331909008</v>
      </c>
      <c r="E47" s="27">
        <v>6</v>
      </c>
      <c r="F47" s="26">
        <f t="shared" ref="F47:F56" si="13">+(D47-D47*(E47)/100)</f>
        <v>0.10367355251994467</v>
      </c>
      <c r="G47" s="27">
        <v>0</v>
      </c>
      <c r="H47" s="27">
        <f t="shared" si="8"/>
        <v>0.10367355251994467</v>
      </c>
      <c r="I47" s="27">
        <v>11</v>
      </c>
      <c r="J47" s="28">
        <f t="shared" ref="J47:J56" si="14">100-(K47/B47*100)</f>
        <v>84.953237410071935</v>
      </c>
      <c r="K47" s="26">
        <f t="shared" si="9"/>
        <v>9.2269461742750761E-2</v>
      </c>
      <c r="L47" s="29">
        <f t="shared" ref="L47:L56" si="15">+(K47/365)*16</f>
        <v>4.0446887339288008E-3</v>
      </c>
      <c r="M47" s="26">
        <f t="shared" si="11"/>
        <v>0.11466490326251454</v>
      </c>
      <c r="N47" s="27">
        <v>157</v>
      </c>
      <c r="O47" s="27">
        <v>65</v>
      </c>
      <c r="P47" s="26">
        <f t="shared" ref="P47:P56" si="16">+Q47*N47</f>
        <v>0.2769598432648428</v>
      </c>
      <c r="Q47" s="29">
        <f t="shared" ref="Q47:Q56" si="17">+M47/O47</f>
        <v>1.7640754348079159E-3</v>
      </c>
      <c r="R47" s="24"/>
    </row>
    <row r="48" spans="1:18" x14ac:dyDescent="0.25">
      <c r="A48" s="25">
        <v>2013</v>
      </c>
      <c r="B48" s="76">
        <v>0.66607100073985848</v>
      </c>
      <c r="C48" s="27">
        <f t="shared" si="7"/>
        <v>82.014388489208628</v>
      </c>
      <c r="D48" s="26">
        <f t="shared" si="12"/>
        <v>0.11979694257911133</v>
      </c>
      <c r="E48" s="27">
        <v>6</v>
      </c>
      <c r="F48" s="26">
        <f t="shared" si="13"/>
        <v>0.11260912602436465</v>
      </c>
      <c r="G48" s="27">
        <v>0</v>
      </c>
      <c r="H48" s="27">
        <f t="shared" si="8"/>
        <v>0.11260912602436465</v>
      </c>
      <c r="I48" s="27">
        <v>11</v>
      </c>
      <c r="J48" s="28">
        <f t="shared" si="14"/>
        <v>84.953237410071935</v>
      </c>
      <c r="K48" s="26">
        <f t="shared" si="9"/>
        <v>0.10022212216168454</v>
      </c>
      <c r="L48" s="29">
        <f t="shared" si="15"/>
        <v>4.3932985057176781E-3</v>
      </c>
      <c r="M48" s="26">
        <f t="shared" si="11"/>
        <v>0.12454781598784331</v>
      </c>
      <c r="N48" s="27">
        <v>157</v>
      </c>
      <c r="O48" s="27">
        <v>65</v>
      </c>
      <c r="P48" s="26">
        <f t="shared" si="16"/>
        <v>0.30083087861679075</v>
      </c>
      <c r="Q48" s="29">
        <f t="shared" si="17"/>
        <v>1.9161202459668202E-3</v>
      </c>
      <c r="R48" s="24"/>
    </row>
    <row r="49" spans="1:18" x14ac:dyDescent="0.25">
      <c r="A49" s="25">
        <v>2014</v>
      </c>
      <c r="B49" s="76">
        <v>0.44477356016568015</v>
      </c>
      <c r="C49" s="27">
        <f t="shared" si="7"/>
        <v>82.014388489208628</v>
      </c>
      <c r="D49" s="26">
        <f t="shared" si="12"/>
        <v>7.999524463411517E-2</v>
      </c>
      <c r="E49" s="27">
        <v>6</v>
      </c>
      <c r="F49" s="26">
        <f t="shared" si="13"/>
        <v>7.5195529956068263E-2</v>
      </c>
      <c r="G49" s="27">
        <v>0</v>
      </c>
      <c r="H49" s="27">
        <f t="shared" si="8"/>
        <v>7.5195529956068263E-2</v>
      </c>
      <c r="I49" s="27">
        <v>11</v>
      </c>
      <c r="J49" s="28">
        <f t="shared" si="14"/>
        <v>84.953237410071935</v>
      </c>
      <c r="K49" s="26">
        <f t="shared" si="9"/>
        <v>6.6924021660900751E-2</v>
      </c>
      <c r="L49" s="29">
        <f t="shared" si="15"/>
        <v>2.9336557440394848E-3</v>
      </c>
      <c r="M49" s="26">
        <f t="shared" si="11"/>
        <v>8.316767351564737E-2</v>
      </c>
      <c r="N49" s="27">
        <v>157</v>
      </c>
      <c r="O49" s="27">
        <v>65</v>
      </c>
      <c r="P49" s="26">
        <f t="shared" si="16"/>
        <v>0.20088191910702519</v>
      </c>
      <c r="Q49" s="29">
        <f t="shared" si="17"/>
        <v>1.2795026694714981E-3</v>
      </c>
      <c r="R49" s="24"/>
    </row>
    <row r="50" spans="1:18" x14ac:dyDescent="0.25">
      <c r="A50" s="31">
        <v>2015</v>
      </c>
      <c r="B50" s="80">
        <v>0.55448323550171719</v>
      </c>
      <c r="C50" s="32">
        <f t="shared" si="7"/>
        <v>82.014388489208628</v>
      </c>
      <c r="D50" s="33">
        <f t="shared" si="12"/>
        <v>9.9727200629805279E-2</v>
      </c>
      <c r="E50" s="32">
        <v>6</v>
      </c>
      <c r="F50" s="33">
        <f t="shared" si="13"/>
        <v>9.3743568592016963E-2</v>
      </c>
      <c r="G50" s="32">
        <v>0</v>
      </c>
      <c r="H50" s="32">
        <f t="shared" si="8"/>
        <v>9.3743568592016963E-2</v>
      </c>
      <c r="I50" s="32">
        <v>11</v>
      </c>
      <c r="J50" s="34">
        <f t="shared" si="14"/>
        <v>84.953237410071935</v>
      </c>
      <c r="K50" s="33">
        <f t="shared" si="9"/>
        <v>8.3431776046895098E-2</v>
      </c>
      <c r="L50" s="35">
        <f t="shared" si="15"/>
        <v>3.6572833335625247E-3</v>
      </c>
      <c r="M50" s="33">
        <f>+L50*28.3495</f>
        <v>0.10368215386483079</v>
      </c>
      <c r="N50" s="32">
        <v>157</v>
      </c>
      <c r="O50" s="32">
        <v>65</v>
      </c>
      <c r="P50" s="33">
        <f t="shared" si="16"/>
        <v>0.25043227933505285</v>
      </c>
      <c r="Q50" s="35">
        <f t="shared" si="17"/>
        <v>1.5951100594589352E-3</v>
      </c>
      <c r="R50" s="24"/>
    </row>
    <row r="51" spans="1:18" x14ac:dyDescent="0.25">
      <c r="A51" s="36">
        <v>2016</v>
      </c>
      <c r="B51" s="83">
        <v>0.4871188272463482</v>
      </c>
      <c r="C51" s="38">
        <f t="shared" si="7"/>
        <v>82.014388489208628</v>
      </c>
      <c r="D51" s="37">
        <f t="shared" si="12"/>
        <v>8.7611299864451153E-2</v>
      </c>
      <c r="E51" s="38">
        <v>6</v>
      </c>
      <c r="F51" s="37">
        <f t="shared" si="13"/>
        <v>8.2354621872584077E-2</v>
      </c>
      <c r="G51" s="38">
        <v>0</v>
      </c>
      <c r="H51" s="38">
        <f t="shared" si="8"/>
        <v>8.2354621872584077E-2</v>
      </c>
      <c r="I51" s="38">
        <v>11</v>
      </c>
      <c r="J51" s="39">
        <f t="shared" si="14"/>
        <v>84.953237410071935</v>
      </c>
      <c r="K51" s="37">
        <f t="shared" si="9"/>
        <v>7.3295613466599824E-2</v>
      </c>
      <c r="L51" s="40">
        <f t="shared" si="15"/>
        <v>3.2129583985358828E-3</v>
      </c>
      <c r="M51" s="37">
        <f>+L51*28.3495</f>
        <v>9.1085764119293006E-2</v>
      </c>
      <c r="N51" s="38">
        <v>157</v>
      </c>
      <c r="O51" s="38">
        <v>65</v>
      </c>
      <c r="P51" s="37">
        <f t="shared" si="16"/>
        <v>0.22000715333429233</v>
      </c>
      <c r="Q51" s="40">
        <f t="shared" si="17"/>
        <v>1.4013194479891231E-3</v>
      </c>
      <c r="R51" s="24"/>
    </row>
    <row r="52" spans="1:18" x14ac:dyDescent="0.25">
      <c r="A52" s="41">
        <v>2017</v>
      </c>
      <c r="B52" s="86">
        <v>0.59655972239634036</v>
      </c>
      <c r="C52" s="43">
        <f t="shared" si="7"/>
        <v>82.014388489208628</v>
      </c>
      <c r="D52" s="42">
        <f t="shared" si="12"/>
        <v>0.10729491410006126</v>
      </c>
      <c r="E52" s="43">
        <v>6</v>
      </c>
      <c r="F52" s="42">
        <f t="shared" si="13"/>
        <v>0.10085721925405758</v>
      </c>
      <c r="G52" s="43">
        <v>0</v>
      </c>
      <c r="H52" s="43">
        <f>F52-(F52*G52/100)</f>
        <v>0.10085721925405758</v>
      </c>
      <c r="I52" s="43">
        <v>11</v>
      </c>
      <c r="J52" s="45">
        <f t="shared" si="14"/>
        <v>84.953237410071935</v>
      </c>
      <c r="K52" s="42">
        <f>+H52-H52*I52/100</f>
        <v>8.9762925136111241E-2</v>
      </c>
      <c r="L52" s="47">
        <f t="shared" si="15"/>
        <v>3.9348131566514519E-3</v>
      </c>
      <c r="M52" s="42">
        <f>+L52*28.3495</f>
        <v>0.11154998558449034</v>
      </c>
      <c r="N52" s="43">
        <v>157</v>
      </c>
      <c r="O52" s="43">
        <v>65</v>
      </c>
      <c r="P52" s="42">
        <f t="shared" si="16"/>
        <v>0.26943611902715359</v>
      </c>
      <c r="Q52" s="47">
        <f t="shared" si="17"/>
        <v>1.7161536243767745E-3</v>
      </c>
      <c r="R52" s="24"/>
    </row>
    <row r="53" spans="1:18" x14ac:dyDescent="0.25">
      <c r="A53" s="41">
        <v>2018</v>
      </c>
      <c r="B53" s="86">
        <v>0.45739900887568485</v>
      </c>
      <c r="C53" s="43">
        <f t="shared" si="7"/>
        <v>82.014388489208628</v>
      </c>
      <c r="D53" s="42">
        <f t="shared" si="12"/>
        <v>8.2266008790590872E-2</v>
      </c>
      <c r="E53" s="43">
        <v>6</v>
      </c>
      <c r="F53" s="42">
        <f t="shared" si="13"/>
        <v>7.7330048263155426E-2</v>
      </c>
      <c r="G53" s="43">
        <v>0</v>
      </c>
      <c r="H53" s="43">
        <f>F53-(F53*G53/100)</f>
        <v>7.7330048263155426E-2</v>
      </c>
      <c r="I53" s="43">
        <v>11</v>
      </c>
      <c r="J53" s="45">
        <f t="shared" si="14"/>
        <v>84.953237410071921</v>
      </c>
      <c r="K53" s="42">
        <f>+H53-H53*I53/100</f>
        <v>6.8823742954208331E-2</v>
      </c>
      <c r="L53" s="47">
        <f t="shared" si="15"/>
        <v>3.0169311979926939E-3</v>
      </c>
      <c r="M53" s="42">
        <f>+L53*28.3495</f>
        <v>8.5528490997493878E-2</v>
      </c>
      <c r="N53" s="43">
        <v>157</v>
      </c>
      <c r="O53" s="43">
        <v>65</v>
      </c>
      <c r="P53" s="42">
        <f t="shared" si="16"/>
        <v>0.20658420133240829</v>
      </c>
      <c r="Q53" s="47">
        <f t="shared" si="17"/>
        <v>1.3158229384229827E-3</v>
      </c>
      <c r="R53" s="24"/>
    </row>
    <row r="54" spans="1:18" ht="13.2" customHeight="1" x14ac:dyDescent="0.25">
      <c r="A54" s="41">
        <v>2019</v>
      </c>
      <c r="B54" s="86">
        <v>0.52203282112828719</v>
      </c>
      <c r="C54" s="43">
        <f t="shared" si="7"/>
        <v>82.014388489208628</v>
      </c>
      <c r="D54" s="42">
        <f t="shared" si="12"/>
        <v>9.3890795166958196E-2</v>
      </c>
      <c r="E54" s="43">
        <v>6</v>
      </c>
      <c r="F54" s="42">
        <f t="shared" si="13"/>
        <v>8.8257347456940707E-2</v>
      </c>
      <c r="G54" s="43">
        <v>0</v>
      </c>
      <c r="H54" s="43">
        <f>F54-(F54*G54/100)</f>
        <v>8.8257347456940707E-2</v>
      </c>
      <c r="I54" s="43">
        <v>11</v>
      </c>
      <c r="J54" s="45">
        <f t="shared" si="14"/>
        <v>84.953237410071935</v>
      </c>
      <c r="K54" s="42">
        <f>+H54-H54*I54/100</f>
        <v>7.8549039236677234E-2</v>
      </c>
      <c r="L54" s="47">
        <f t="shared" si="15"/>
        <v>3.4432455555803718E-3</v>
      </c>
      <c r="M54" s="42">
        <f>+L54*28.3495</f>
        <v>9.7614289877925753E-2</v>
      </c>
      <c r="N54" s="43">
        <v>157</v>
      </c>
      <c r="O54" s="43">
        <v>65</v>
      </c>
      <c r="P54" s="42">
        <f t="shared" si="16"/>
        <v>0.23577605401283605</v>
      </c>
      <c r="Q54" s="47">
        <f t="shared" si="17"/>
        <v>1.5017583058142424E-3</v>
      </c>
    </row>
    <row r="55" spans="1:18" ht="13.2" customHeight="1" x14ac:dyDescent="0.25">
      <c r="A55" s="41">
        <v>2020</v>
      </c>
      <c r="B55" s="86">
        <v>0.50988304881938484</v>
      </c>
      <c r="C55" s="43">
        <f t="shared" si="7"/>
        <v>82.014388489208628</v>
      </c>
      <c r="D55" s="42">
        <f t="shared" si="12"/>
        <v>9.1705584320033284E-2</v>
      </c>
      <c r="E55" s="43">
        <v>6</v>
      </c>
      <c r="F55" s="42">
        <f t="shared" si="13"/>
        <v>8.6203249260831283E-2</v>
      </c>
      <c r="G55" s="43">
        <v>0</v>
      </c>
      <c r="H55" s="43">
        <f t="shared" ref="H55:H56" si="18">F55-(F55*G55/100)</f>
        <v>8.6203249260831283E-2</v>
      </c>
      <c r="I55" s="43">
        <v>11</v>
      </c>
      <c r="J55" s="45">
        <f t="shared" si="14"/>
        <v>84.953237410071935</v>
      </c>
      <c r="K55" s="42">
        <f t="shared" ref="K55:K56" si="19">+H55-H55*I55/100</f>
        <v>7.6720891842139843E-2</v>
      </c>
      <c r="L55" s="47">
        <f t="shared" si="15"/>
        <v>3.3631075876006506E-3</v>
      </c>
      <c r="M55" s="42">
        <f t="shared" ref="M55:M56" si="20">+L55*28.3495</f>
        <v>9.5342418554684644E-2</v>
      </c>
      <c r="N55" s="43">
        <v>157</v>
      </c>
      <c r="O55" s="43">
        <v>65</v>
      </c>
      <c r="P55" s="42">
        <f t="shared" si="16"/>
        <v>0.23028861097054598</v>
      </c>
      <c r="Q55" s="47">
        <f t="shared" si="17"/>
        <v>1.4668064393028406E-3</v>
      </c>
    </row>
    <row r="56" spans="1:18" ht="13.8" customHeight="1" thickBot="1" x14ac:dyDescent="0.3">
      <c r="A56" s="132">
        <v>2021</v>
      </c>
      <c r="B56" s="162">
        <v>0.52749105545581065</v>
      </c>
      <c r="C56" s="134">
        <f t="shared" si="7"/>
        <v>82.014388489208628</v>
      </c>
      <c r="D56" s="133">
        <f t="shared" si="12"/>
        <v>9.487249198845521E-2</v>
      </c>
      <c r="E56" s="134">
        <v>6</v>
      </c>
      <c r="F56" s="133">
        <f t="shared" si="13"/>
        <v>8.9180142469147891E-2</v>
      </c>
      <c r="G56" s="134">
        <v>0</v>
      </c>
      <c r="H56" s="134">
        <f t="shared" si="18"/>
        <v>8.9180142469147891E-2</v>
      </c>
      <c r="I56" s="134">
        <v>11</v>
      </c>
      <c r="J56" s="135">
        <f t="shared" si="14"/>
        <v>84.953237410071935</v>
      </c>
      <c r="K56" s="133">
        <f t="shared" si="19"/>
        <v>7.9370326797541621E-2</v>
      </c>
      <c r="L56" s="136">
        <f t="shared" si="15"/>
        <v>3.4792472020840162E-3</v>
      </c>
      <c r="M56" s="133">
        <f t="shared" si="20"/>
        <v>9.8634918555480816E-2</v>
      </c>
      <c r="N56" s="134">
        <v>157</v>
      </c>
      <c r="O56" s="134">
        <v>65</v>
      </c>
      <c r="P56" s="133">
        <f t="shared" si="16"/>
        <v>0.2382412648186229</v>
      </c>
      <c r="Q56" s="136">
        <f t="shared" si="17"/>
        <v>1.5174602854689356E-3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168</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0.2782</v>
      </c>
      <c r="C5" s="21">
        <f>(1-1/1.07)*100</f>
        <v>6.5420560747663554</v>
      </c>
      <c r="D5" s="20">
        <f t="shared" ref="D5:D46" si="0">+B5-B5*(C5/100)</f>
        <v>0.26</v>
      </c>
      <c r="E5" s="21">
        <v>6</v>
      </c>
      <c r="F5" s="20">
        <f t="shared" ref="F5:F46" si="1">+(D5-D5*(E5)/100)</f>
        <v>0.24440000000000001</v>
      </c>
      <c r="G5" s="21">
        <v>10</v>
      </c>
      <c r="H5" s="20">
        <f>F5-(F5*G5/100)</f>
        <v>0.21996000000000002</v>
      </c>
      <c r="I5" s="21">
        <v>25</v>
      </c>
      <c r="J5" s="22">
        <f t="shared" ref="J5:J46" si="2">100-(K5/B5*100)</f>
        <v>40.700934579439249</v>
      </c>
      <c r="K5" s="20">
        <f>+H5-H5*I5/100</f>
        <v>0.16497000000000001</v>
      </c>
      <c r="L5" s="20">
        <f t="shared" ref="L5:L46" si="3">+(K5/365)*16</f>
        <v>7.2315616438356168E-3</v>
      </c>
      <c r="M5" s="20">
        <f t="shared" ref="M5:M37" si="4">+L5*28.3495</f>
        <v>0.20501115682191781</v>
      </c>
      <c r="N5" s="21">
        <v>207</v>
      </c>
      <c r="O5" s="21">
        <v>73.5</v>
      </c>
      <c r="P5" s="20">
        <f t="shared" ref="P5:P46" si="5">+Q5*N5</f>
        <v>0.57737836002907461</v>
      </c>
      <c r="Q5" s="23">
        <f t="shared" ref="Q5:Q46" si="6">+M5/O5</f>
        <v>2.7892674397539839E-3</v>
      </c>
      <c r="R5" s="24"/>
    </row>
    <row r="6" spans="1:22" x14ac:dyDescent="0.25">
      <c r="A6" s="25">
        <v>1971</v>
      </c>
      <c r="B6" s="76">
        <v>0.2782</v>
      </c>
      <c r="C6" s="27">
        <f t="shared" ref="C6:C56" si="7">(1-1/1.07)*100</f>
        <v>6.5420560747663554</v>
      </c>
      <c r="D6" s="26">
        <f t="shared" si="0"/>
        <v>0.26</v>
      </c>
      <c r="E6" s="27">
        <v>6</v>
      </c>
      <c r="F6" s="26">
        <f t="shared" si="1"/>
        <v>0.24440000000000001</v>
      </c>
      <c r="G6" s="27">
        <v>10</v>
      </c>
      <c r="H6" s="26">
        <f t="shared" ref="H6:H51" si="8">F6-(F6*G6/100)</f>
        <v>0.21996000000000002</v>
      </c>
      <c r="I6" s="27">
        <v>25</v>
      </c>
      <c r="J6" s="28">
        <f t="shared" si="2"/>
        <v>40.700934579439249</v>
      </c>
      <c r="K6" s="26">
        <f t="shared" ref="K6:K51" si="9">+H6-H6*I6/100</f>
        <v>0.16497000000000001</v>
      </c>
      <c r="L6" s="26">
        <f t="shared" si="3"/>
        <v>7.2315616438356168E-3</v>
      </c>
      <c r="M6" s="26">
        <f t="shared" si="4"/>
        <v>0.20501115682191781</v>
      </c>
      <c r="N6" s="27">
        <v>207</v>
      </c>
      <c r="O6" s="27">
        <v>73.5</v>
      </c>
      <c r="P6" s="26">
        <f t="shared" si="5"/>
        <v>0.57737836002907461</v>
      </c>
      <c r="Q6" s="29">
        <f t="shared" si="6"/>
        <v>2.7892674397539839E-3</v>
      </c>
      <c r="R6" s="24"/>
    </row>
    <row r="7" spans="1:22" x14ac:dyDescent="0.25">
      <c r="A7" s="25">
        <v>1972</v>
      </c>
      <c r="B7" s="76">
        <v>0.26750000000000002</v>
      </c>
      <c r="C7" s="27">
        <f t="shared" si="7"/>
        <v>6.5420560747663554</v>
      </c>
      <c r="D7" s="26">
        <f t="shared" si="0"/>
        <v>0.25</v>
      </c>
      <c r="E7" s="27">
        <v>6</v>
      </c>
      <c r="F7" s="26">
        <f t="shared" si="1"/>
        <v>0.23499999999999999</v>
      </c>
      <c r="G7" s="27">
        <v>10</v>
      </c>
      <c r="H7" s="26">
        <f t="shared" si="8"/>
        <v>0.21149999999999999</v>
      </c>
      <c r="I7" s="27">
        <v>25</v>
      </c>
      <c r="J7" s="28">
        <f t="shared" si="2"/>
        <v>40.700934579439263</v>
      </c>
      <c r="K7" s="26">
        <f t="shared" si="9"/>
        <v>0.15862499999999999</v>
      </c>
      <c r="L7" s="26">
        <f t="shared" si="3"/>
        <v>6.9534246575342464E-3</v>
      </c>
      <c r="M7" s="26">
        <f t="shared" si="4"/>
        <v>0.19712611232876712</v>
      </c>
      <c r="N7" s="27">
        <v>207</v>
      </c>
      <c r="O7" s="27">
        <v>73.5</v>
      </c>
      <c r="P7" s="26">
        <f t="shared" si="5"/>
        <v>0.55517150002795634</v>
      </c>
      <c r="Q7" s="29">
        <f t="shared" si="6"/>
        <v>2.6819879228403691E-3</v>
      </c>
      <c r="R7" s="24"/>
    </row>
    <row r="8" spans="1:22" x14ac:dyDescent="0.25">
      <c r="A8" s="25">
        <v>1973</v>
      </c>
      <c r="B8" s="76">
        <v>0.35310000000000002</v>
      </c>
      <c r="C8" s="27">
        <f t="shared" si="7"/>
        <v>6.5420560747663554</v>
      </c>
      <c r="D8" s="26">
        <f t="shared" si="0"/>
        <v>0.33</v>
      </c>
      <c r="E8" s="27">
        <v>6</v>
      </c>
      <c r="F8" s="26">
        <f t="shared" si="1"/>
        <v>0.31020000000000003</v>
      </c>
      <c r="G8" s="27">
        <v>10</v>
      </c>
      <c r="H8" s="26">
        <f t="shared" si="8"/>
        <v>0.27918000000000004</v>
      </c>
      <c r="I8" s="27">
        <v>25</v>
      </c>
      <c r="J8" s="28">
        <f t="shared" si="2"/>
        <v>40.700934579439242</v>
      </c>
      <c r="K8" s="26">
        <f t="shared" si="9"/>
        <v>0.20938500000000004</v>
      </c>
      <c r="L8" s="26">
        <f t="shared" si="3"/>
        <v>9.1785205479452073E-3</v>
      </c>
      <c r="M8" s="26">
        <f t="shared" si="4"/>
        <v>0.26020646827397265</v>
      </c>
      <c r="N8" s="27">
        <v>207</v>
      </c>
      <c r="O8" s="27">
        <v>73.5</v>
      </c>
      <c r="P8" s="26">
        <f t="shared" si="5"/>
        <v>0.73282638003690259</v>
      </c>
      <c r="Q8" s="29">
        <f t="shared" si="6"/>
        <v>3.5402240581492877E-3</v>
      </c>
      <c r="R8" s="24"/>
    </row>
    <row r="9" spans="1:22" x14ac:dyDescent="0.25">
      <c r="A9" s="25">
        <v>1974</v>
      </c>
      <c r="B9" s="76">
        <v>0.2782</v>
      </c>
      <c r="C9" s="27">
        <f t="shared" si="7"/>
        <v>6.5420560747663554</v>
      </c>
      <c r="D9" s="26">
        <f t="shared" si="0"/>
        <v>0.26</v>
      </c>
      <c r="E9" s="27">
        <v>6</v>
      </c>
      <c r="F9" s="26">
        <f t="shared" si="1"/>
        <v>0.24440000000000001</v>
      </c>
      <c r="G9" s="27">
        <v>10</v>
      </c>
      <c r="H9" s="26">
        <f t="shared" si="8"/>
        <v>0.21996000000000002</v>
      </c>
      <c r="I9" s="27">
        <v>25</v>
      </c>
      <c r="J9" s="28">
        <f t="shared" si="2"/>
        <v>40.700934579439249</v>
      </c>
      <c r="K9" s="26">
        <f t="shared" si="9"/>
        <v>0.16497000000000001</v>
      </c>
      <c r="L9" s="26">
        <f t="shared" si="3"/>
        <v>7.2315616438356168E-3</v>
      </c>
      <c r="M9" s="26">
        <f t="shared" si="4"/>
        <v>0.20501115682191781</v>
      </c>
      <c r="N9" s="27">
        <v>207</v>
      </c>
      <c r="O9" s="27">
        <v>73.5</v>
      </c>
      <c r="P9" s="26">
        <f t="shared" si="5"/>
        <v>0.57737836002907461</v>
      </c>
      <c r="Q9" s="29">
        <f t="shared" si="6"/>
        <v>2.7892674397539839E-3</v>
      </c>
      <c r="R9" s="24"/>
    </row>
    <row r="10" spans="1:22" x14ac:dyDescent="0.25">
      <c r="A10" s="25">
        <v>1975</v>
      </c>
      <c r="B10" s="76">
        <v>0.36380000000000007</v>
      </c>
      <c r="C10" s="27">
        <f t="shared" si="7"/>
        <v>6.5420560747663554</v>
      </c>
      <c r="D10" s="26">
        <f t="shared" si="0"/>
        <v>0.34000000000000008</v>
      </c>
      <c r="E10" s="27">
        <v>6</v>
      </c>
      <c r="F10" s="26">
        <f t="shared" si="1"/>
        <v>0.31960000000000005</v>
      </c>
      <c r="G10" s="27">
        <v>10</v>
      </c>
      <c r="H10" s="26">
        <f t="shared" si="8"/>
        <v>0.28764000000000006</v>
      </c>
      <c r="I10" s="27">
        <v>25</v>
      </c>
      <c r="J10" s="28">
        <f t="shared" si="2"/>
        <v>40.700934579439249</v>
      </c>
      <c r="K10" s="26">
        <f t="shared" si="9"/>
        <v>0.21573000000000003</v>
      </c>
      <c r="L10" s="26">
        <f t="shared" si="3"/>
        <v>9.4566575342465761E-3</v>
      </c>
      <c r="M10" s="26">
        <f t="shared" si="4"/>
        <v>0.26809151276712329</v>
      </c>
      <c r="N10" s="27">
        <v>207</v>
      </c>
      <c r="O10" s="27">
        <v>73.5</v>
      </c>
      <c r="P10" s="26">
        <f t="shared" si="5"/>
        <v>0.75503324003802064</v>
      </c>
      <c r="Q10" s="29">
        <f t="shared" si="6"/>
        <v>3.6475035750629017E-3</v>
      </c>
      <c r="R10" s="24"/>
    </row>
    <row r="11" spans="1:22" x14ac:dyDescent="0.25">
      <c r="A11" s="19">
        <v>1976</v>
      </c>
      <c r="B11" s="70">
        <v>0.35310000000000002</v>
      </c>
      <c r="C11" s="21">
        <f t="shared" si="7"/>
        <v>6.5420560747663554</v>
      </c>
      <c r="D11" s="20">
        <f t="shared" si="0"/>
        <v>0.33</v>
      </c>
      <c r="E11" s="21">
        <v>6</v>
      </c>
      <c r="F11" s="20">
        <f t="shared" si="1"/>
        <v>0.31020000000000003</v>
      </c>
      <c r="G11" s="21">
        <v>10</v>
      </c>
      <c r="H11" s="20">
        <f t="shared" si="8"/>
        <v>0.27918000000000004</v>
      </c>
      <c r="I11" s="21">
        <v>25</v>
      </c>
      <c r="J11" s="22">
        <f t="shared" si="2"/>
        <v>40.700934579439242</v>
      </c>
      <c r="K11" s="20">
        <f t="shared" si="9"/>
        <v>0.20938500000000004</v>
      </c>
      <c r="L11" s="20">
        <f t="shared" si="3"/>
        <v>9.1785205479452073E-3</v>
      </c>
      <c r="M11" s="20">
        <f t="shared" si="4"/>
        <v>0.26020646827397265</v>
      </c>
      <c r="N11" s="21">
        <v>207</v>
      </c>
      <c r="O11" s="21">
        <v>73.5</v>
      </c>
      <c r="P11" s="20">
        <f t="shared" si="5"/>
        <v>0.73282638003690259</v>
      </c>
      <c r="Q11" s="23">
        <f t="shared" si="6"/>
        <v>3.5402240581492877E-3</v>
      </c>
      <c r="R11" s="24"/>
    </row>
    <row r="12" spans="1:22" x14ac:dyDescent="0.25">
      <c r="A12" s="19">
        <v>1977</v>
      </c>
      <c r="B12" s="70">
        <v>0.38519999999999999</v>
      </c>
      <c r="C12" s="21">
        <f t="shared" si="7"/>
        <v>6.5420560747663554</v>
      </c>
      <c r="D12" s="20">
        <f t="shared" si="0"/>
        <v>0.36</v>
      </c>
      <c r="E12" s="21">
        <v>6</v>
      </c>
      <c r="F12" s="20">
        <f t="shared" si="1"/>
        <v>0.33839999999999998</v>
      </c>
      <c r="G12" s="21">
        <v>10</v>
      </c>
      <c r="H12" s="20">
        <f t="shared" si="8"/>
        <v>0.30456</v>
      </c>
      <c r="I12" s="21">
        <v>25</v>
      </c>
      <c r="J12" s="22">
        <f t="shared" si="2"/>
        <v>40.700934579439249</v>
      </c>
      <c r="K12" s="20">
        <f t="shared" si="9"/>
        <v>0.22842000000000001</v>
      </c>
      <c r="L12" s="20">
        <f t="shared" si="3"/>
        <v>1.0012931506849315E-2</v>
      </c>
      <c r="M12" s="20">
        <f t="shared" si="4"/>
        <v>0.28386160175342467</v>
      </c>
      <c r="N12" s="21">
        <v>207</v>
      </c>
      <c r="O12" s="21">
        <v>73.5</v>
      </c>
      <c r="P12" s="20">
        <f t="shared" si="5"/>
        <v>0.79944696004025728</v>
      </c>
      <c r="Q12" s="23">
        <f t="shared" si="6"/>
        <v>3.8620626088901318E-3</v>
      </c>
      <c r="R12" s="24"/>
    </row>
    <row r="13" spans="1:22" x14ac:dyDescent="0.25">
      <c r="A13" s="19">
        <v>1978</v>
      </c>
      <c r="B13" s="70">
        <v>0.36380000000000007</v>
      </c>
      <c r="C13" s="21">
        <f t="shared" si="7"/>
        <v>6.5420560747663554</v>
      </c>
      <c r="D13" s="20">
        <f t="shared" si="0"/>
        <v>0.34000000000000008</v>
      </c>
      <c r="E13" s="21">
        <v>6</v>
      </c>
      <c r="F13" s="20">
        <f t="shared" si="1"/>
        <v>0.31960000000000005</v>
      </c>
      <c r="G13" s="21">
        <v>10</v>
      </c>
      <c r="H13" s="20">
        <f t="shared" si="8"/>
        <v>0.28764000000000006</v>
      </c>
      <c r="I13" s="21">
        <v>25</v>
      </c>
      <c r="J13" s="22">
        <f t="shared" si="2"/>
        <v>40.700934579439249</v>
      </c>
      <c r="K13" s="20">
        <f t="shared" si="9"/>
        <v>0.21573000000000003</v>
      </c>
      <c r="L13" s="20">
        <f t="shared" si="3"/>
        <v>9.4566575342465761E-3</v>
      </c>
      <c r="M13" s="20">
        <f t="shared" si="4"/>
        <v>0.26809151276712329</v>
      </c>
      <c r="N13" s="21">
        <v>207</v>
      </c>
      <c r="O13" s="21">
        <v>73.5</v>
      </c>
      <c r="P13" s="20">
        <f t="shared" si="5"/>
        <v>0.75503324003802064</v>
      </c>
      <c r="Q13" s="23">
        <f t="shared" si="6"/>
        <v>3.6475035750629017E-3</v>
      </c>
      <c r="R13" s="24"/>
    </row>
    <row r="14" spans="1:22" x14ac:dyDescent="0.25">
      <c r="A14" s="19">
        <v>1979</v>
      </c>
      <c r="B14" s="70">
        <v>0.2782</v>
      </c>
      <c r="C14" s="21">
        <f t="shared" si="7"/>
        <v>6.5420560747663554</v>
      </c>
      <c r="D14" s="20">
        <f t="shared" si="0"/>
        <v>0.26</v>
      </c>
      <c r="E14" s="21">
        <v>6</v>
      </c>
      <c r="F14" s="20">
        <f t="shared" si="1"/>
        <v>0.24440000000000001</v>
      </c>
      <c r="G14" s="21">
        <v>10</v>
      </c>
      <c r="H14" s="20">
        <f t="shared" si="8"/>
        <v>0.21996000000000002</v>
      </c>
      <c r="I14" s="21">
        <v>25</v>
      </c>
      <c r="J14" s="22">
        <f t="shared" si="2"/>
        <v>40.700934579439249</v>
      </c>
      <c r="K14" s="20">
        <f t="shared" si="9"/>
        <v>0.16497000000000001</v>
      </c>
      <c r="L14" s="20">
        <f t="shared" si="3"/>
        <v>7.2315616438356168E-3</v>
      </c>
      <c r="M14" s="20">
        <f t="shared" si="4"/>
        <v>0.20501115682191781</v>
      </c>
      <c r="N14" s="21">
        <v>207</v>
      </c>
      <c r="O14" s="21">
        <v>73.5</v>
      </c>
      <c r="P14" s="20">
        <f t="shared" si="5"/>
        <v>0.57737836002907461</v>
      </c>
      <c r="Q14" s="23">
        <f t="shared" si="6"/>
        <v>2.7892674397539839E-3</v>
      </c>
      <c r="R14" s="24"/>
    </row>
    <row r="15" spans="1:22" x14ac:dyDescent="0.25">
      <c r="A15" s="19">
        <v>1980</v>
      </c>
      <c r="B15" s="70">
        <v>0.14980000000000002</v>
      </c>
      <c r="C15" s="21">
        <f t="shared" si="7"/>
        <v>6.5420560747663554</v>
      </c>
      <c r="D15" s="20">
        <f t="shared" si="0"/>
        <v>0.14000000000000001</v>
      </c>
      <c r="E15" s="21">
        <v>6</v>
      </c>
      <c r="F15" s="20">
        <f t="shared" si="1"/>
        <v>0.13160000000000002</v>
      </c>
      <c r="G15" s="21">
        <v>10</v>
      </c>
      <c r="H15" s="20">
        <f t="shared" si="8"/>
        <v>0.11844000000000002</v>
      </c>
      <c r="I15" s="21">
        <v>25</v>
      </c>
      <c r="J15" s="22">
        <f t="shared" si="2"/>
        <v>40.700934579439242</v>
      </c>
      <c r="K15" s="20">
        <f t="shared" si="9"/>
        <v>8.883000000000002E-2</v>
      </c>
      <c r="L15" s="20">
        <f t="shared" si="3"/>
        <v>3.8939178082191789E-3</v>
      </c>
      <c r="M15" s="20">
        <f t="shared" si="4"/>
        <v>0.1103906229041096</v>
      </c>
      <c r="N15" s="21">
        <v>207</v>
      </c>
      <c r="O15" s="21">
        <v>73.5</v>
      </c>
      <c r="P15" s="20">
        <f t="shared" si="5"/>
        <v>0.31089604001565563</v>
      </c>
      <c r="Q15" s="23">
        <f t="shared" si="6"/>
        <v>1.5019132367906068E-3</v>
      </c>
      <c r="R15" s="24"/>
    </row>
    <row r="16" spans="1:22" x14ac:dyDescent="0.25">
      <c r="A16" s="25">
        <v>1981</v>
      </c>
      <c r="B16" s="76">
        <v>0.19259999999999999</v>
      </c>
      <c r="C16" s="27">
        <f t="shared" si="7"/>
        <v>6.5420560747663554</v>
      </c>
      <c r="D16" s="26">
        <f t="shared" si="0"/>
        <v>0.18</v>
      </c>
      <c r="E16" s="27">
        <v>6</v>
      </c>
      <c r="F16" s="26">
        <f t="shared" si="1"/>
        <v>0.16919999999999999</v>
      </c>
      <c r="G16" s="27">
        <v>10</v>
      </c>
      <c r="H16" s="26">
        <f t="shared" si="8"/>
        <v>0.15228</v>
      </c>
      <c r="I16" s="27">
        <v>25</v>
      </c>
      <c r="J16" s="28">
        <f t="shared" si="2"/>
        <v>40.700934579439249</v>
      </c>
      <c r="K16" s="26">
        <f t="shared" si="9"/>
        <v>0.11421000000000001</v>
      </c>
      <c r="L16" s="26">
        <f t="shared" si="3"/>
        <v>5.0064657534246576E-3</v>
      </c>
      <c r="M16" s="26">
        <f t="shared" si="4"/>
        <v>0.14193080087671234</v>
      </c>
      <c r="N16" s="27">
        <v>207</v>
      </c>
      <c r="O16" s="27">
        <v>73.5</v>
      </c>
      <c r="P16" s="26">
        <f t="shared" si="5"/>
        <v>0.39972348002012864</v>
      </c>
      <c r="Q16" s="29">
        <f t="shared" si="6"/>
        <v>1.9310313044450659E-3</v>
      </c>
      <c r="R16" s="24"/>
    </row>
    <row r="17" spans="1:18" x14ac:dyDescent="0.25">
      <c r="A17" s="25">
        <v>1982</v>
      </c>
      <c r="B17" s="76">
        <v>0.2782</v>
      </c>
      <c r="C17" s="27">
        <f t="shared" si="7"/>
        <v>6.5420560747663554</v>
      </c>
      <c r="D17" s="26">
        <f t="shared" si="0"/>
        <v>0.26</v>
      </c>
      <c r="E17" s="27">
        <v>6</v>
      </c>
      <c r="F17" s="26">
        <f t="shared" si="1"/>
        <v>0.24440000000000001</v>
      </c>
      <c r="G17" s="27">
        <v>10</v>
      </c>
      <c r="H17" s="26">
        <f t="shared" si="8"/>
        <v>0.21996000000000002</v>
      </c>
      <c r="I17" s="27">
        <v>25</v>
      </c>
      <c r="J17" s="28">
        <f t="shared" si="2"/>
        <v>40.700934579439249</v>
      </c>
      <c r="K17" s="26">
        <f t="shared" si="9"/>
        <v>0.16497000000000001</v>
      </c>
      <c r="L17" s="26">
        <f t="shared" si="3"/>
        <v>7.2315616438356168E-3</v>
      </c>
      <c r="M17" s="26">
        <f t="shared" si="4"/>
        <v>0.20501115682191781</v>
      </c>
      <c r="N17" s="27">
        <v>207</v>
      </c>
      <c r="O17" s="27">
        <v>73.5</v>
      </c>
      <c r="P17" s="26">
        <f t="shared" si="5"/>
        <v>0.57737836002907461</v>
      </c>
      <c r="Q17" s="29">
        <f t="shared" si="6"/>
        <v>2.7892674397539839E-3</v>
      </c>
      <c r="R17" s="24"/>
    </row>
    <row r="18" spans="1:18" x14ac:dyDescent="0.25">
      <c r="A18" s="25">
        <v>1983</v>
      </c>
      <c r="B18" s="76">
        <v>0.26750000000000002</v>
      </c>
      <c r="C18" s="27">
        <f t="shared" si="7"/>
        <v>6.5420560747663554</v>
      </c>
      <c r="D18" s="26">
        <f t="shared" si="0"/>
        <v>0.25</v>
      </c>
      <c r="E18" s="27">
        <v>6</v>
      </c>
      <c r="F18" s="26">
        <f t="shared" si="1"/>
        <v>0.23499999999999999</v>
      </c>
      <c r="G18" s="27">
        <v>10</v>
      </c>
      <c r="H18" s="26">
        <f t="shared" si="8"/>
        <v>0.21149999999999999</v>
      </c>
      <c r="I18" s="27">
        <v>25</v>
      </c>
      <c r="J18" s="28">
        <f t="shared" si="2"/>
        <v>40.700934579439263</v>
      </c>
      <c r="K18" s="26">
        <f t="shared" si="9"/>
        <v>0.15862499999999999</v>
      </c>
      <c r="L18" s="26">
        <f t="shared" si="3"/>
        <v>6.9534246575342464E-3</v>
      </c>
      <c r="M18" s="26">
        <f t="shared" si="4"/>
        <v>0.19712611232876712</v>
      </c>
      <c r="N18" s="27">
        <v>207</v>
      </c>
      <c r="O18" s="27">
        <v>73.5</v>
      </c>
      <c r="P18" s="26">
        <f t="shared" si="5"/>
        <v>0.55517150002795634</v>
      </c>
      <c r="Q18" s="29">
        <f t="shared" si="6"/>
        <v>2.6819879228403691E-3</v>
      </c>
      <c r="R18" s="24"/>
    </row>
    <row r="19" spans="1:18" x14ac:dyDescent="0.25">
      <c r="A19" s="25">
        <v>1984</v>
      </c>
      <c r="B19" s="76">
        <v>0.34240000000000004</v>
      </c>
      <c r="C19" s="27">
        <f t="shared" si="7"/>
        <v>6.5420560747663554</v>
      </c>
      <c r="D19" s="26">
        <f t="shared" si="0"/>
        <v>0.32000000000000006</v>
      </c>
      <c r="E19" s="27">
        <v>6</v>
      </c>
      <c r="F19" s="26">
        <f t="shared" si="1"/>
        <v>0.30080000000000007</v>
      </c>
      <c r="G19" s="27">
        <v>10</v>
      </c>
      <c r="H19" s="26">
        <f t="shared" si="8"/>
        <v>0.27072000000000007</v>
      </c>
      <c r="I19" s="27">
        <v>25</v>
      </c>
      <c r="J19" s="28">
        <f t="shared" si="2"/>
        <v>40.700934579439242</v>
      </c>
      <c r="K19" s="26">
        <f t="shared" si="9"/>
        <v>0.20304000000000005</v>
      </c>
      <c r="L19" s="26">
        <f t="shared" si="3"/>
        <v>8.9003835616438386E-3</v>
      </c>
      <c r="M19" s="26">
        <f t="shared" si="4"/>
        <v>0.25232142378082201</v>
      </c>
      <c r="N19" s="27">
        <v>207</v>
      </c>
      <c r="O19" s="27">
        <v>73.5</v>
      </c>
      <c r="P19" s="26">
        <f t="shared" si="5"/>
        <v>0.71061952003578444</v>
      </c>
      <c r="Q19" s="29">
        <f t="shared" si="6"/>
        <v>3.4329445412356737E-3</v>
      </c>
      <c r="R19" s="24"/>
    </row>
    <row r="20" spans="1:18" x14ac:dyDescent="0.25">
      <c r="A20" s="25">
        <v>1985</v>
      </c>
      <c r="B20" s="76">
        <v>0.25680000000000003</v>
      </c>
      <c r="C20" s="27">
        <f t="shared" si="7"/>
        <v>6.5420560747663554</v>
      </c>
      <c r="D20" s="26">
        <f t="shared" si="0"/>
        <v>0.24000000000000002</v>
      </c>
      <c r="E20" s="27">
        <v>6</v>
      </c>
      <c r="F20" s="26">
        <f t="shared" si="1"/>
        <v>0.22560000000000002</v>
      </c>
      <c r="G20" s="27">
        <v>10</v>
      </c>
      <c r="H20" s="26">
        <f t="shared" si="8"/>
        <v>0.20304000000000003</v>
      </c>
      <c r="I20" s="27">
        <v>25</v>
      </c>
      <c r="J20" s="28">
        <f t="shared" si="2"/>
        <v>40.700934579439249</v>
      </c>
      <c r="K20" s="26">
        <f t="shared" si="9"/>
        <v>0.15228000000000003</v>
      </c>
      <c r="L20" s="26">
        <f t="shared" si="3"/>
        <v>6.6752876712328777E-3</v>
      </c>
      <c r="M20" s="26">
        <f t="shared" si="4"/>
        <v>0.18924106783561645</v>
      </c>
      <c r="N20" s="27">
        <v>207</v>
      </c>
      <c r="O20" s="27">
        <v>73.5</v>
      </c>
      <c r="P20" s="26">
        <f t="shared" si="5"/>
        <v>0.53296464002683808</v>
      </c>
      <c r="Q20" s="29">
        <f t="shared" si="6"/>
        <v>2.5747084059267542E-3</v>
      </c>
      <c r="R20" s="24"/>
    </row>
    <row r="21" spans="1:18" x14ac:dyDescent="0.25">
      <c r="A21" s="19">
        <v>1986</v>
      </c>
      <c r="B21" s="70">
        <v>0.1605</v>
      </c>
      <c r="C21" s="21">
        <f t="shared" si="7"/>
        <v>6.5420560747663554</v>
      </c>
      <c r="D21" s="20">
        <f t="shared" si="0"/>
        <v>0.15</v>
      </c>
      <c r="E21" s="21">
        <v>6</v>
      </c>
      <c r="F21" s="20">
        <f t="shared" si="1"/>
        <v>0.14099999999999999</v>
      </c>
      <c r="G21" s="21">
        <v>10</v>
      </c>
      <c r="H21" s="20">
        <f t="shared" si="8"/>
        <v>0.12689999999999999</v>
      </c>
      <c r="I21" s="21">
        <v>25</v>
      </c>
      <c r="J21" s="22">
        <f t="shared" si="2"/>
        <v>40.700934579439263</v>
      </c>
      <c r="K21" s="20">
        <f t="shared" si="9"/>
        <v>9.5174999999999982E-2</v>
      </c>
      <c r="L21" s="20">
        <f t="shared" si="3"/>
        <v>4.1720547945205471E-3</v>
      </c>
      <c r="M21" s="20">
        <f t="shared" si="4"/>
        <v>0.11827566739726025</v>
      </c>
      <c r="N21" s="21">
        <v>207</v>
      </c>
      <c r="O21" s="21">
        <v>73.5</v>
      </c>
      <c r="P21" s="20">
        <f t="shared" si="5"/>
        <v>0.33310290001677378</v>
      </c>
      <c r="Q21" s="23">
        <f t="shared" si="6"/>
        <v>1.6091927537042212E-3</v>
      </c>
      <c r="R21" s="24"/>
    </row>
    <row r="22" spans="1:18" x14ac:dyDescent="0.25">
      <c r="A22" s="19">
        <v>1987</v>
      </c>
      <c r="B22" s="70">
        <v>0.18190000000000003</v>
      </c>
      <c r="C22" s="21">
        <f t="shared" si="7"/>
        <v>6.5420560747663554</v>
      </c>
      <c r="D22" s="20">
        <f t="shared" si="0"/>
        <v>0.17000000000000004</v>
      </c>
      <c r="E22" s="21">
        <v>6</v>
      </c>
      <c r="F22" s="20">
        <f t="shared" si="1"/>
        <v>0.15980000000000003</v>
      </c>
      <c r="G22" s="21">
        <v>10</v>
      </c>
      <c r="H22" s="20">
        <f t="shared" si="8"/>
        <v>0.14382000000000003</v>
      </c>
      <c r="I22" s="21">
        <v>25</v>
      </c>
      <c r="J22" s="22">
        <f t="shared" si="2"/>
        <v>40.700934579439249</v>
      </c>
      <c r="K22" s="20">
        <f t="shared" si="9"/>
        <v>0.10786500000000002</v>
      </c>
      <c r="L22" s="20">
        <f t="shared" si="3"/>
        <v>4.728328767123288E-3</v>
      </c>
      <c r="M22" s="20">
        <f t="shared" si="4"/>
        <v>0.13404575638356164</v>
      </c>
      <c r="N22" s="21">
        <v>207</v>
      </c>
      <c r="O22" s="21">
        <v>73.5</v>
      </c>
      <c r="P22" s="20">
        <f t="shared" si="5"/>
        <v>0.37751662001901032</v>
      </c>
      <c r="Q22" s="23">
        <f t="shared" si="6"/>
        <v>1.8237517875314508E-3</v>
      </c>
      <c r="R22" s="24"/>
    </row>
    <row r="23" spans="1:18" x14ac:dyDescent="0.25">
      <c r="A23" s="19">
        <v>1988</v>
      </c>
      <c r="B23" s="70">
        <v>0.24610000000000001</v>
      </c>
      <c r="C23" s="21">
        <f t="shared" si="7"/>
        <v>6.5420560747663554</v>
      </c>
      <c r="D23" s="20">
        <f t="shared" si="0"/>
        <v>0.23</v>
      </c>
      <c r="E23" s="21">
        <v>6</v>
      </c>
      <c r="F23" s="20">
        <f t="shared" si="1"/>
        <v>0.2162</v>
      </c>
      <c r="G23" s="21">
        <v>10</v>
      </c>
      <c r="H23" s="20">
        <f t="shared" si="8"/>
        <v>0.19458</v>
      </c>
      <c r="I23" s="21">
        <v>25</v>
      </c>
      <c r="J23" s="22">
        <f t="shared" si="2"/>
        <v>40.700934579439263</v>
      </c>
      <c r="K23" s="20">
        <f t="shared" si="9"/>
        <v>0.14593499999999998</v>
      </c>
      <c r="L23" s="20">
        <f t="shared" si="3"/>
        <v>6.3971506849315064E-3</v>
      </c>
      <c r="M23" s="20">
        <f t="shared" si="4"/>
        <v>0.18135602334246573</v>
      </c>
      <c r="N23" s="21">
        <v>207</v>
      </c>
      <c r="O23" s="21">
        <v>73.5</v>
      </c>
      <c r="P23" s="20">
        <f t="shared" si="5"/>
        <v>0.51075778002571981</v>
      </c>
      <c r="Q23" s="23">
        <f t="shared" si="6"/>
        <v>2.467428889013139E-3</v>
      </c>
      <c r="R23" s="24"/>
    </row>
    <row r="24" spans="1:18" x14ac:dyDescent="0.25">
      <c r="A24" s="19">
        <v>1989</v>
      </c>
      <c r="B24" s="70">
        <v>0.24610000000000001</v>
      </c>
      <c r="C24" s="21">
        <f t="shared" si="7"/>
        <v>6.5420560747663554</v>
      </c>
      <c r="D24" s="20">
        <f t="shared" si="0"/>
        <v>0.23</v>
      </c>
      <c r="E24" s="21">
        <v>6</v>
      </c>
      <c r="F24" s="20">
        <f t="shared" si="1"/>
        <v>0.2162</v>
      </c>
      <c r="G24" s="21">
        <v>10</v>
      </c>
      <c r="H24" s="20">
        <f t="shared" si="8"/>
        <v>0.19458</v>
      </c>
      <c r="I24" s="21">
        <v>25</v>
      </c>
      <c r="J24" s="22">
        <f t="shared" si="2"/>
        <v>40.700934579439263</v>
      </c>
      <c r="K24" s="20">
        <f t="shared" si="9"/>
        <v>0.14593499999999998</v>
      </c>
      <c r="L24" s="20">
        <f t="shared" si="3"/>
        <v>6.3971506849315064E-3</v>
      </c>
      <c r="M24" s="20">
        <f t="shared" si="4"/>
        <v>0.18135602334246573</v>
      </c>
      <c r="N24" s="21">
        <v>207</v>
      </c>
      <c r="O24" s="21">
        <v>73.5</v>
      </c>
      <c r="P24" s="20">
        <f t="shared" si="5"/>
        <v>0.51075778002571981</v>
      </c>
      <c r="Q24" s="23">
        <f t="shared" si="6"/>
        <v>2.467428889013139E-3</v>
      </c>
      <c r="R24" s="24"/>
    </row>
    <row r="25" spans="1:18" x14ac:dyDescent="0.25">
      <c r="A25" s="19">
        <v>1990</v>
      </c>
      <c r="B25" s="70">
        <v>0.24610000000000001</v>
      </c>
      <c r="C25" s="21">
        <f t="shared" si="7"/>
        <v>6.5420560747663554</v>
      </c>
      <c r="D25" s="20">
        <f t="shared" si="0"/>
        <v>0.23</v>
      </c>
      <c r="E25" s="21">
        <v>6</v>
      </c>
      <c r="F25" s="20">
        <f t="shared" si="1"/>
        <v>0.2162</v>
      </c>
      <c r="G25" s="21">
        <v>10</v>
      </c>
      <c r="H25" s="20">
        <f t="shared" si="8"/>
        <v>0.19458</v>
      </c>
      <c r="I25" s="21">
        <v>25</v>
      </c>
      <c r="J25" s="22">
        <f t="shared" si="2"/>
        <v>40.700934579439263</v>
      </c>
      <c r="K25" s="20">
        <f t="shared" si="9"/>
        <v>0.14593499999999998</v>
      </c>
      <c r="L25" s="20">
        <f t="shared" si="3"/>
        <v>6.3971506849315064E-3</v>
      </c>
      <c r="M25" s="20">
        <f t="shared" si="4"/>
        <v>0.18135602334246573</v>
      </c>
      <c r="N25" s="21">
        <v>207</v>
      </c>
      <c r="O25" s="21">
        <v>73.5</v>
      </c>
      <c r="P25" s="20">
        <f t="shared" si="5"/>
        <v>0.51075778002571981</v>
      </c>
      <c r="Q25" s="23">
        <f t="shared" si="6"/>
        <v>2.467428889013139E-3</v>
      </c>
      <c r="R25" s="24"/>
    </row>
    <row r="26" spans="1:18" x14ac:dyDescent="0.25">
      <c r="A26" s="25">
        <v>1991</v>
      </c>
      <c r="B26" s="76">
        <v>0.23830734966592426</v>
      </c>
      <c r="C26" s="27">
        <f t="shared" si="7"/>
        <v>6.5420560747663554</v>
      </c>
      <c r="D26" s="26">
        <f t="shared" si="0"/>
        <v>0.22271714922048996</v>
      </c>
      <c r="E26" s="27">
        <v>6</v>
      </c>
      <c r="F26" s="26">
        <f t="shared" si="1"/>
        <v>0.20935412026726058</v>
      </c>
      <c r="G26" s="27">
        <v>10</v>
      </c>
      <c r="H26" s="26">
        <f t="shared" si="8"/>
        <v>0.18841870824053453</v>
      </c>
      <c r="I26" s="27">
        <v>25</v>
      </c>
      <c r="J26" s="28">
        <f t="shared" si="2"/>
        <v>40.700934579439249</v>
      </c>
      <c r="K26" s="26">
        <f t="shared" si="9"/>
        <v>0.1413140311804009</v>
      </c>
      <c r="L26" s="26">
        <f t="shared" si="3"/>
        <v>6.1945876681819573E-3</v>
      </c>
      <c r="M26" s="26">
        <f t="shared" si="4"/>
        <v>0.1756134630991244</v>
      </c>
      <c r="N26" s="27">
        <v>207</v>
      </c>
      <c r="O26" s="27">
        <v>73.5</v>
      </c>
      <c r="P26" s="26">
        <f t="shared" si="5"/>
        <v>0.4945848552587585</v>
      </c>
      <c r="Q26" s="29">
        <f t="shared" si="6"/>
        <v>2.3892988176751617E-3</v>
      </c>
      <c r="R26" s="24"/>
    </row>
    <row r="27" spans="1:18" x14ac:dyDescent="0.25">
      <c r="A27" s="25">
        <v>1992</v>
      </c>
      <c r="B27" s="76">
        <v>0.17382353632637709</v>
      </c>
      <c r="C27" s="27">
        <f t="shared" si="7"/>
        <v>6.5420560747663554</v>
      </c>
      <c r="D27" s="26">
        <f t="shared" si="0"/>
        <v>0.16245190310876365</v>
      </c>
      <c r="E27" s="27">
        <v>6</v>
      </c>
      <c r="F27" s="26">
        <f t="shared" si="1"/>
        <v>0.15270478892223782</v>
      </c>
      <c r="G27" s="27">
        <v>10</v>
      </c>
      <c r="H27" s="26">
        <f t="shared" si="8"/>
        <v>0.13743431003001405</v>
      </c>
      <c r="I27" s="27">
        <v>25</v>
      </c>
      <c r="J27" s="28">
        <f t="shared" si="2"/>
        <v>40.700934579439249</v>
      </c>
      <c r="K27" s="26">
        <f t="shared" si="9"/>
        <v>0.10307573252251054</v>
      </c>
      <c r="L27" s="26">
        <f t="shared" si="3"/>
        <v>4.518388274959366E-3</v>
      </c>
      <c r="M27" s="26">
        <f t="shared" si="4"/>
        <v>0.12809404840096053</v>
      </c>
      <c r="N27" s="27">
        <v>207</v>
      </c>
      <c r="O27" s="27">
        <v>73.5</v>
      </c>
      <c r="P27" s="26">
        <f t="shared" si="5"/>
        <v>0.36075466692515412</v>
      </c>
      <c r="Q27" s="29">
        <f t="shared" si="6"/>
        <v>1.7427761687205513E-3</v>
      </c>
      <c r="R27" s="24"/>
    </row>
    <row r="28" spans="1:18" x14ac:dyDescent="0.25">
      <c r="A28" s="25">
        <v>1993</v>
      </c>
      <c r="B28" s="76">
        <v>0.22873055021861077</v>
      </c>
      <c r="C28" s="27">
        <f t="shared" si="7"/>
        <v>6.5420560747663554</v>
      </c>
      <c r="D28" s="26">
        <f t="shared" si="0"/>
        <v>0.21376686936318764</v>
      </c>
      <c r="E28" s="27">
        <v>6</v>
      </c>
      <c r="F28" s="26">
        <f t="shared" si="1"/>
        <v>0.20094085720139637</v>
      </c>
      <c r="G28" s="27">
        <v>10</v>
      </c>
      <c r="H28" s="26">
        <f t="shared" si="8"/>
        <v>0.18084677148125672</v>
      </c>
      <c r="I28" s="27">
        <v>25</v>
      </c>
      <c r="J28" s="28">
        <f t="shared" si="2"/>
        <v>40.700934579439263</v>
      </c>
      <c r="K28" s="26">
        <f t="shared" si="9"/>
        <v>0.13563507861094254</v>
      </c>
      <c r="L28" s="26">
        <f t="shared" si="3"/>
        <v>5.9456472815755633E-3</v>
      </c>
      <c r="M28" s="26">
        <f t="shared" si="4"/>
        <v>0.16855612760902641</v>
      </c>
      <c r="N28" s="27">
        <v>207</v>
      </c>
      <c r="O28" s="27">
        <v>73.5</v>
      </c>
      <c r="P28" s="26">
        <f t="shared" si="5"/>
        <v>0.47470909408256412</v>
      </c>
      <c r="Q28" s="29">
        <f t="shared" si="6"/>
        <v>2.2932806477418558E-3</v>
      </c>
      <c r="R28" s="24"/>
    </row>
    <row r="29" spans="1:18" x14ac:dyDescent="0.25">
      <c r="A29" s="25">
        <v>1994</v>
      </c>
      <c r="B29" s="76">
        <v>0.15916065653885364</v>
      </c>
      <c r="C29" s="27">
        <f t="shared" si="7"/>
        <v>6.5420560747663554</v>
      </c>
      <c r="D29" s="26">
        <f t="shared" si="0"/>
        <v>0.14874827713911554</v>
      </c>
      <c r="E29" s="27">
        <v>6</v>
      </c>
      <c r="F29" s="26">
        <f t="shared" si="1"/>
        <v>0.13982338051076859</v>
      </c>
      <c r="G29" s="27">
        <v>10</v>
      </c>
      <c r="H29" s="26">
        <f t="shared" si="8"/>
        <v>0.12584104245969174</v>
      </c>
      <c r="I29" s="27">
        <v>25</v>
      </c>
      <c r="J29" s="28">
        <f t="shared" si="2"/>
        <v>40.700934579439263</v>
      </c>
      <c r="K29" s="26">
        <f t="shared" si="9"/>
        <v>9.4380781844768807E-2</v>
      </c>
      <c r="L29" s="26">
        <f t="shared" si="3"/>
        <v>4.1372397520994548E-3</v>
      </c>
      <c r="M29" s="26">
        <f t="shared" si="4"/>
        <v>0.11728867835214349</v>
      </c>
      <c r="N29" s="27">
        <v>207</v>
      </c>
      <c r="O29" s="27">
        <v>73.5</v>
      </c>
      <c r="P29" s="26">
        <f t="shared" si="5"/>
        <v>0.33032321658358776</v>
      </c>
      <c r="Q29" s="29">
        <f t="shared" si="6"/>
        <v>1.5957643313216801E-3</v>
      </c>
      <c r="R29" s="24"/>
    </row>
    <row r="30" spans="1:18" x14ac:dyDescent="0.25">
      <c r="A30" s="25">
        <v>1995</v>
      </c>
      <c r="B30" s="76">
        <v>0.18216450853443203</v>
      </c>
      <c r="C30" s="27">
        <f t="shared" si="7"/>
        <v>6.5420560747663554</v>
      </c>
      <c r="D30" s="26">
        <f t="shared" si="0"/>
        <v>0.17024720423778694</v>
      </c>
      <c r="E30" s="27">
        <v>6</v>
      </c>
      <c r="F30" s="26">
        <f t="shared" si="1"/>
        <v>0.16003237198351972</v>
      </c>
      <c r="G30" s="27">
        <v>10</v>
      </c>
      <c r="H30" s="26">
        <f t="shared" si="8"/>
        <v>0.14402913478516774</v>
      </c>
      <c r="I30" s="27">
        <v>25</v>
      </c>
      <c r="J30" s="28">
        <f t="shared" si="2"/>
        <v>40.700934579439263</v>
      </c>
      <c r="K30" s="26">
        <f t="shared" si="9"/>
        <v>0.1080218510888758</v>
      </c>
      <c r="L30" s="26">
        <f t="shared" si="3"/>
        <v>4.7352044312931859E-3</v>
      </c>
      <c r="M30" s="26">
        <f t="shared" si="4"/>
        <v>0.13424067802494616</v>
      </c>
      <c r="N30" s="27">
        <v>207</v>
      </c>
      <c r="O30" s="27">
        <v>73.5</v>
      </c>
      <c r="P30" s="26">
        <f t="shared" si="5"/>
        <v>0.37806558300903204</v>
      </c>
      <c r="Q30" s="29">
        <f t="shared" si="6"/>
        <v>1.8264037826523287E-3</v>
      </c>
      <c r="R30" s="24"/>
    </row>
    <row r="31" spans="1:18" x14ac:dyDescent="0.25">
      <c r="A31" s="19">
        <v>1996</v>
      </c>
      <c r="B31" s="70">
        <v>0.17222087555146171</v>
      </c>
      <c r="C31" s="21">
        <f t="shared" si="7"/>
        <v>6.5420560747663554</v>
      </c>
      <c r="D31" s="20">
        <f t="shared" si="0"/>
        <v>0.16095408930043151</v>
      </c>
      <c r="E31" s="21">
        <v>6</v>
      </c>
      <c r="F31" s="20">
        <f t="shared" si="1"/>
        <v>0.15129684394240561</v>
      </c>
      <c r="G31" s="21">
        <v>10</v>
      </c>
      <c r="H31" s="20">
        <f t="shared" si="8"/>
        <v>0.13616715954816505</v>
      </c>
      <c r="I31" s="21">
        <v>25</v>
      </c>
      <c r="J31" s="22">
        <f t="shared" si="2"/>
        <v>40.700934579439249</v>
      </c>
      <c r="K31" s="20">
        <f t="shared" si="9"/>
        <v>0.10212536966112379</v>
      </c>
      <c r="L31" s="20">
        <f t="shared" si="3"/>
        <v>4.4767285330903576E-3</v>
      </c>
      <c r="M31" s="20">
        <f t="shared" si="4"/>
        <v>0.1269130155488451</v>
      </c>
      <c r="N31" s="21">
        <v>207</v>
      </c>
      <c r="O31" s="21">
        <v>73.5</v>
      </c>
      <c r="P31" s="20">
        <f t="shared" si="5"/>
        <v>0.35742849277021677</v>
      </c>
      <c r="Q31" s="23">
        <f t="shared" si="6"/>
        <v>1.7267076945421101E-3</v>
      </c>
      <c r="R31" s="24"/>
    </row>
    <row r="32" spans="1:18" x14ac:dyDescent="0.25">
      <c r="A32" s="19">
        <v>1997</v>
      </c>
      <c r="B32" s="70">
        <v>0.15804344781839624</v>
      </c>
      <c r="C32" s="21">
        <f t="shared" si="7"/>
        <v>6.5420560747663554</v>
      </c>
      <c r="D32" s="20">
        <f t="shared" si="0"/>
        <v>0.14770415683962265</v>
      </c>
      <c r="E32" s="21">
        <v>6</v>
      </c>
      <c r="F32" s="20">
        <f t="shared" si="1"/>
        <v>0.13884190742924529</v>
      </c>
      <c r="G32" s="21">
        <v>10</v>
      </c>
      <c r="H32" s="20">
        <f t="shared" si="8"/>
        <v>0.12495771668632076</v>
      </c>
      <c r="I32" s="21">
        <v>25</v>
      </c>
      <c r="J32" s="22">
        <f t="shared" si="2"/>
        <v>40.700934579439263</v>
      </c>
      <c r="K32" s="20">
        <f t="shared" si="9"/>
        <v>9.3718287514740567E-2</v>
      </c>
      <c r="L32" s="20">
        <f t="shared" si="3"/>
        <v>4.1081989047557508E-3</v>
      </c>
      <c r="M32" s="20">
        <f t="shared" si="4"/>
        <v>0.11646538485037315</v>
      </c>
      <c r="N32" s="21">
        <v>207</v>
      </c>
      <c r="O32" s="21">
        <v>73.5</v>
      </c>
      <c r="P32" s="20">
        <f t="shared" si="5"/>
        <v>0.32800455325207134</v>
      </c>
      <c r="Q32" s="23">
        <f t="shared" si="6"/>
        <v>1.5845630591887505E-3</v>
      </c>
      <c r="R32" s="24"/>
    </row>
    <row r="33" spans="1:18" x14ac:dyDescent="0.25">
      <c r="A33" s="19">
        <v>1998</v>
      </c>
      <c r="B33" s="70">
        <v>0.21044466740221249</v>
      </c>
      <c r="C33" s="21">
        <f t="shared" si="7"/>
        <v>6.5420560747663554</v>
      </c>
      <c r="D33" s="20">
        <f t="shared" si="0"/>
        <v>0.19667725925440419</v>
      </c>
      <c r="E33" s="21">
        <v>6</v>
      </c>
      <c r="F33" s="20">
        <f t="shared" si="1"/>
        <v>0.18487662369913993</v>
      </c>
      <c r="G33" s="21">
        <v>10</v>
      </c>
      <c r="H33" s="20">
        <f t="shared" si="8"/>
        <v>0.16638896132922593</v>
      </c>
      <c r="I33" s="21">
        <v>25</v>
      </c>
      <c r="J33" s="22">
        <f t="shared" si="2"/>
        <v>40.700934579439263</v>
      </c>
      <c r="K33" s="20">
        <f t="shared" si="9"/>
        <v>0.12479172099691944</v>
      </c>
      <c r="L33" s="20">
        <f t="shared" si="3"/>
        <v>5.4703220163033178E-3</v>
      </c>
      <c r="M33" s="20">
        <f t="shared" si="4"/>
        <v>0.15508089400119091</v>
      </c>
      <c r="N33" s="21">
        <v>207</v>
      </c>
      <c r="O33" s="21">
        <v>73.5</v>
      </c>
      <c r="P33" s="20">
        <f t="shared" si="5"/>
        <v>0.4367584361666193</v>
      </c>
      <c r="Q33" s="23">
        <f t="shared" si="6"/>
        <v>2.1099441360706247E-3</v>
      </c>
      <c r="R33" s="24"/>
    </row>
    <row r="34" spans="1:18" x14ac:dyDescent="0.25">
      <c r="A34" s="19">
        <v>1999</v>
      </c>
      <c r="B34" s="70">
        <v>0.18679132016991251</v>
      </c>
      <c r="C34" s="21">
        <f t="shared" si="7"/>
        <v>6.5420560747663554</v>
      </c>
      <c r="D34" s="20">
        <f t="shared" si="0"/>
        <v>0.17457132726160046</v>
      </c>
      <c r="E34" s="21">
        <v>6</v>
      </c>
      <c r="F34" s="20">
        <f t="shared" si="1"/>
        <v>0.16409704762590444</v>
      </c>
      <c r="G34" s="21">
        <v>10</v>
      </c>
      <c r="H34" s="20">
        <f t="shared" si="8"/>
        <v>0.14768734286331398</v>
      </c>
      <c r="I34" s="21">
        <v>25</v>
      </c>
      <c r="J34" s="22">
        <f t="shared" si="2"/>
        <v>40.700934579439263</v>
      </c>
      <c r="K34" s="20">
        <f t="shared" si="9"/>
        <v>0.11076550714748548</v>
      </c>
      <c r="L34" s="20">
        <f t="shared" si="3"/>
        <v>4.8554742859171721E-3</v>
      </c>
      <c r="M34" s="20">
        <f t="shared" si="4"/>
        <v>0.13765026826860888</v>
      </c>
      <c r="N34" s="21">
        <v>207</v>
      </c>
      <c r="O34" s="21">
        <v>73.5</v>
      </c>
      <c r="P34" s="20">
        <f t="shared" si="5"/>
        <v>0.38766810247077599</v>
      </c>
      <c r="Q34" s="23">
        <f t="shared" si="6"/>
        <v>1.8727927655593044E-3</v>
      </c>
      <c r="R34" s="24"/>
    </row>
    <row r="35" spans="1:18" x14ac:dyDescent="0.25">
      <c r="A35" s="19">
        <v>2000</v>
      </c>
      <c r="B35" s="70">
        <v>0.13100736336911339</v>
      </c>
      <c r="C35" s="21">
        <f t="shared" si="7"/>
        <v>6.5420560747663554</v>
      </c>
      <c r="D35" s="20">
        <f t="shared" si="0"/>
        <v>0.12243678819543308</v>
      </c>
      <c r="E35" s="21">
        <v>6</v>
      </c>
      <c r="F35" s="20">
        <f t="shared" si="1"/>
        <v>0.11509058090370709</v>
      </c>
      <c r="G35" s="21">
        <v>10</v>
      </c>
      <c r="H35" s="20">
        <f t="shared" si="8"/>
        <v>0.10358152281333638</v>
      </c>
      <c r="I35" s="21">
        <v>25</v>
      </c>
      <c r="J35" s="22">
        <f t="shared" si="2"/>
        <v>40.700934579439249</v>
      </c>
      <c r="K35" s="20">
        <f t="shared" si="9"/>
        <v>7.7686142110002285E-2</v>
      </c>
      <c r="L35" s="20">
        <f t="shared" si="3"/>
        <v>3.4054199281096892E-3</v>
      </c>
      <c r="M35" s="20">
        <f t="shared" si="4"/>
        <v>9.6541952251945631E-2</v>
      </c>
      <c r="N35" s="21">
        <v>207</v>
      </c>
      <c r="O35" s="21">
        <v>73.5</v>
      </c>
      <c r="P35" s="20">
        <f t="shared" si="5"/>
        <v>0.27189366144425503</v>
      </c>
      <c r="Q35" s="23">
        <f t="shared" si="6"/>
        <v>1.313495949006063E-3</v>
      </c>
      <c r="R35" s="24"/>
    </row>
    <row r="36" spans="1:18" x14ac:dyDescent="0.25">
      <c r="A36" s="25">
        <v>2001</v>
      </c>
      <c r="B36" s="76">
        <v>0.15385689940661609</v>
      </c>
      <c r="C36" s="27">
        <f t="shared" si="7"/>
        <v>6.5420560747663554</v>
      </c>
      <c r="D36" s="26">
        <f t="shared" si="0"/>
        <v>0.14379149477253841</v>
      </c>
      <c r="E36" s="27">
        <v>6</v>
      </c>
      <c r="F36" s="26">
        <f t="shared" si="1"/>
        <v>0.13516400508618612</v>
      </c>
      <c r="G36" s="27">
        <v>10</v>
      </c>
      <c r="H36" s="26">
        <f t="shared" si="8"/>
        <v>0.12164760457756751</v>
      </c>
      <c r="I36" s="27">
        <v>25</v>
      </c>
      <c r="J36" s="28">
        <f t="shared" si="2"/>
        <v>40.700934579439242</v>
      </c>
      <c r="K36" s="26">
        <f t="shared" si="9"/>
        <v>9.1235703433175636E-2</v>
      </c>
      <c r="L36" s="26">
        <f t="shared" si="3"/>
        <v>3.9993733011803017E-3</v>
      </c>
      <c r="M36" s="26">
        <f t="shared" si="4"/>
        <v>0.11338023340181096</v>
      </c>
      <c r="N36" s="27">
        <v>207</v>
      </c>
      <c r="O36" s="27">
        <v>73.5</v>
      </c>
      <c r="P36" s="26">
        <f t="shared" si="5"/>
        <v>0.31931575937652884</v>
      </c>
      <c r="Q36" s="29">
        <f t="shared" si="6"/>
        <v>1.5425882095484484E-3</v>
      </c>
      <c r="R36" s="24"/>
    </row>
    <row r="37" spans="1:18" x14ac:dyDescent="0.25">
      <c r="A37" s="25">
        <v>2002</v>
      </c>
      <c r="B37" s="76">
        <v>0.1950169401001913</v>
      </c>
      <c r="C37" s="27">
        <f t="shared" si="7"/>
        <v>6.5420560747663554</v>
      </c>
      <c r="D37" s="26">
        <f t="shared" si="0"/>
        <v>0.18225882252354328</v>
      </c>
      <c r="E37" s="27">
        <v>6</v>
      </c>
      <c r="F37" s="26">
        <f t="shared" si="1"/>
        <v>0.17132329317213069</v>
      </c>
      <c r="G37" s="27">
        <v>10</v>
      </c>
      <c r="H37" s="26">
        <f t="shared" si="8"/>
        <v>0.15419096385491762</v>
      </c>
      <c r="I37" s="27">
        <v>25</v>
      </c>
      <c r="J37" s="28">
        <f t="shared" si="2"/>
        <v>40.700934579439242</v>
      </c>
      <c r="K37" s="26">
        <f t="shared" si="9"/>
        <v>0.11564322289118822</v>
      </c>
      <c r="L37" s="26">
        <f t="shared" si="3"/>
        <v>5.0692919623534565E-3</v>
      </c>
      <c r="M37" s="26">
        <f t="shared" si="4"/>
        <v>0.14371189248673932</v>
      </c>
      <c r="N37" s="27">
        <v>207</v>
      </c>
      <c r="O37" s="27">
        <v>73.5</v>
      </c>
      <c r="P37" s="26">
        <f t="shared" si="5"/>
        <v>0.40473961557489851</v>
      </c>
      <c r="Q37" s="29">
        <f t="shared" si="6"/>
        <v>1.9552638433569976E-3</v>
      </c>
      <c r="R37" s="24"/>
    </row>
    <row r="38" spans="1:18" x14ac:dyDescent="0.25">
      <c r="A38" s="25">
        <v>2003</v>
      </c>
      <c r="B38" s="76">
        <v>0.14672651706771478</v>
      </c>
      <c r="C38" s="27">
        <f t="shared" si="7"/>
        <v>6.5420560747663554</v>
      </c>
      <c r="D38" s="26">
        <f t="shared" si="0"/>
        <v>0.13712758604459324</v>
      </c>
      <c r="E38" s="27">
        <v>6</v>
      </c>
      <c r="F38" s="26">
        <f t="shared" si="1"/>
        <v>0.12889993088191765</v>
      </c>
      <c r="G38" s="27">
        <v>10</v>
      </c>
      <c r="H38" s="26">
        <f t="shared" si="8"/>
        <v>0.11600993779372588</v>
      </c>
      <c r="I38" s="27">
        <v>25</v>
      </c>
      <c r="J38" s="28">
        <f t="shared" si="2"/>
        <v>40.700934579439249</v>
      </c>
      <c r="K38" s="26">
        <f t="shared" si="9"/>
        <v>8.7007453345294417E-2</v>
      </c>
      <c r="L38" s="26">
        <f t="shared" si="3"/>
        <v>3.8140253521224948E-3</v>
      </c>
      <c r="M38" s="26">
        <f t="shared" ref="M38:M43" si="10">+L38*28.3495</f>
        <v>0.10812571171999666</v>
      </c>
      <c r="N38" s="27">
        <v>207</v>
      </c>
      <c r="O38" s="27">
        <v>73.5</v>
      </c>
      <c r="P38" s="26">
        <f t="shared" si="5"/>
        <v>0.3045173105583579</v>
      </c>
      <c r="Q38" s="29">
        <f t="shared" si="6"/>
        <v>1.4710981186394103E-3</v>
      </c>
      <c r="R38" s="24"/>
    </row>
    <row r="39" spans="1:18" x14ac:dyDescent="0.25">
      <c r="A39" s="25">
        <v>2004</v>
      </c>
      <c r="B39" s="76">
        <v>0.13709759908120656</v>
      </c>
      <c r="C39" s="27">
        <f t="shared" si="7"/>
        <v>6.5420560747663554</v>
      </c>
      <c r="D39" s="26">
        <f t="shared" si="0"/>
        <v>0.12812859727215567</v>
      </c>
      <c r="E39" s="27">
        <v>6</v>
      </c>
      <c r="F39" s="26">
        <f t="shared" si="1"/>
        <v>0.12044088143582633</v>
      </c>
      <c r="G39" s="27">
        <v>10</v>
      </c>
      <c r="H39" s="26">
        <f t="shared" si="8"/>
        <v>0.10839679329224369</v>
      </c>
      <c r="I39" s="27">
        <v>25</v>
      </c>
      <c r="J39" s="28">
        <f t="shared" si="2"/>
        <v>40.700934579439249</v>
      </c>
      <c r="K39" s="26">
        <f t="shared" si="9"/>
        <v>8.1297594969182763E-2</v>
      </c>
      <c r="L39" s="26">
        <f t="shared" si="3"/>
        <v>3.5637301904299294E-3</v>
      </c>
      <c r="M39" s="26">
        <f t="shared" si="10"/>
        <v>0.10102996903359328</v>
      </c>
      <c r="N39" s="27">
        <v>207</v>
      </c>
      <c r="O39" s="27">
        <v>73.5</v>
      </c>
      <c r="P39" s="26">
        <f t="shared" si="5"/>
        <v>0.2845333821762423</v>
      </c>
      <c r="Q39" s="29">
        <f t="shared" si="6"/>
        <v>1.3745574018175957E-3</v>
      </c>
      <c r="R39" s="24"/>
    </row>
    <row r="40" spans="1:18" x14ac:dyDescent="0.25">
      <c r="A40" s="25">
        <v>2005</v>
      </c>
      <c r="B40" s="76">
        <v>0.14135257785330935</v>
      </c>
      <c r="C40" s="27">
        <f t="shared" si="7"/>
        <v>6.5420560747663554</v>
      </c>
      <c r="D40" s="26">
        <f t="shared" si="0"/>
        <v>0.13210521294701807</v>
      </c>
      <c r="E40" s="27">
        <v>6</v>
      </c>
      <c r="F40" s="26">
        <f t="shared" si="1"/>
        <v>0.12417890017019699</v>
      </c>
      <c r="G40" s="27">
        <v>10</v>
      </c>
      <c r="H40" s="26">
        <f t="shared" si="8"/>
        <v>0.1117610101531773</v>
      </c>
      <c r="I40" s="27">
        <v>25</v>
      </c>
      <c r="J40" s="28">
        <f t="shared" si="2"/>
        <v>40.700934579439249</v>
      </c>
      <c r="K40" s="26">
        <f t="shared" si="9"/>
        <v>8.3820757614882974E-2</v>
      </c>
      <c r="L40" s="26">
        <f t="shared" si="3"/>
        <v>3.6743345803784315E-3</v>
      </c>
      <c r="M40" s="26">
        <f t="shared" si="10"/>
        <v>0.10416554818643835</v>
      </c>
      <c r="N40" s="27">
        <v>207</v>
      </c>
      <c r="O40" s="27">
        <v>73.5</v>
      </c>
      <c r="P40" s="26">
        <f t="shared" si="5"/>
        <v>0.29336419693323451</v>
      </c>
      <c r="Q40" s="29">
        <f t="shared" si="6"/>
        <v>1.4172183426726305E-3</v>
      </c>
      <c r="R40" s="24"/>
    </row>
    <row r="41" spans="1:18" x14ac:dyDescent="0.25">
      <c r="A41" s="19">
        <v>2006</v>
      </c>
      <c r="B41" s="70">
        <v>0.17555251801552002</v>
      </c>
      <c r="C41" s="21">
        <f t="shared" si="7"/>
        <v>6.5420560747663554</v>
      </c>
      <c r="D41" s="20">
        <f t="shared" si="0"/>
        <v>0.16406777384628038</v>
      </c>
      <c r="E41" s="21">
        <v>6</v>
      </c>
      <c r="F41" s="20">
        <f t="shared" si="1"/>
        <v>0.15422370741550356</v>
      </c>
      <c r="G41" s="21">
        <v>10</v>
      </c>
      <c r="H41" s="20">
        <f t="shared" si="8"/>
        <v>0.1388013366739532</v>
      </c>
      <c r="I41" s="21">
        <v>25</v>
      </c>
      <c r="J41" s="22">
        <f t="shared" si="2"/>
        <v>40.700934579439263</v>
      </c>
      <c r="K41" s="20">
        <f t="shared" si="9"/>
        <v>0.10410100250546489</v>
      </c>
      <c r="L41" s="20">
        <f t="shared" si="3"/>
        <v>4.5633316166779131E-3</v>
      </c>
      <c r="M41" s="20">
        <f t="shared" si="10"/>
        <v>0.12936816966701048</v>
      </c>
      <c r="N41" s="21">
        <v>207</v>
      </c>
      <c r="O41" s="21">
        <v>73.5</v>
      </c>
      <c r="P41" s="20">
        <f t="shared" si="5"/>
        <v>0.36434300844994788</v>
      </c>
      <c r="Q41" s="23">
        <f t="shared" si="6"/>
        <v>1.7601111519321153E-3</v>
      </c>
      <c r="R41" s="24"/>
    </row>
    <row r="42" spans="1:18" x14ac:dyDescent="0.25">
      <c r="A42" s="19">
        <v>2007</v>
      </c>
      <c r="B42" s="70">
        <v>0.13283165086792581</v>
      </c>
      <c r="C42" s="21">
        <f t="shared" si="7"/>
        <v>6.5420560747663554</v>
      </c>
      <c r="D42" s="20">
        <f t="shared" si="0"/>
        <v>0.12414172978310824</v>
      </c>
      <c r="E42" s="21">
        <v>6</v>
      </c>
      <c r="F42" s="20">
        <f t="shared" si="1"/>
        <v>0.11669322599612174</v>
      </c>
      <c r="G42" s="21">
        <v>10</v>
      </c>
      <c r="H42" s="20">
        <f t="shared" si="8"/>
        <v>0.10502390339650956</v>
      </c>
      <c r="I42" s="21">
        <v>25</v>
      </c>
      <c r="J42" s="22">
        <f t="shared" si="2"/>
        <v>40.700934579439249</v>
      </c>
      <c r="K42" s="20">
        <f t="shared" si="9"/>
        <v>7.8767927547382169E-2</v>
      </c>
      <c r="L42" s="20">
        <f t="shared" si="3"/>
        <v>3.4528406596112731E-3</v>
      </c>
      <c r="M42" s="20">
        <f t="shared" si="10"/>
        <v>9.7886306279649782E-2</v>
      </c>
      <c r="N42" s="21">
        <v>207</v>
      </c>
      <c r="O42" s="21">
        <v>73.5</v>
      </c>
      <c r="P42" s="20">
        <f t="shared" si="5"/>
        <v>0.27567980135901365</v>
      </c>
      <c r="Q42" s="23">
        <f t="shared" si="6"/>
        <v>1.3317864799952351E-3</v>
      </c>
      <c r="R42" s="24"/>
    </row>
    <row r="43" spans="1:18" x14ac:dyDescent="0.25">
      <c r="A43" s="19">
        <v>2008</v>
      </c>
      <c r="B43" s="70">
        <v>0.22210797058826451</v>
      </c>
      <c r="C43" s="21">
        <f t="shared" si="7"/>
        <v>6.5420560747663554</v>
      </c>
      <c r="D43" s="20">
        <f t="shared" si="0"/>
        <v>0.20757754260585468</v>
      </c>
      <c r="E43" s="21">
        <v>6</v>
      </c>
      <c r="F43" s="20">
        <f t="shared" si="1"/>
        <v>0.19512289004950339</v>
      </c>
      <c r="G43" s="21">
        <v>10</v>
      </c>
      <c r="H43" s="20">
        <f t="shared" si="8"/>
        <v>0.17561060104455306</v>
      </c>
      <c r="I43" s="21">
        <v>25</v>
      </c>
      <c r="J43" s="22">
        <f t="shared" si="2"/>
        <v>40.700934579439249</v>
      </c>
      <c r="K43" s="20">
        <f t="shared" si="9"/>
        <v>0.1317079507834148</v>
      </c>
      <c r="L43" s="20">
        <f t="shared" si="3"/>
        <v>5.7734992124236625E-3</v>
      </c>
      <c r="M43" s="20">
        <f t="shared" si="10"/>
        <v>0.16367581592260461</v>
      </c>
      <c r="N43" s="21">
        <v>207</v>
      </c>
      <c r="O43" s="21">
        <v>73.5</v>
      </c>
      <c r="P43" s="20">
        <f t="shared" si="5"/>
        <v>0.46096454280243748</v>
      </c>
      <c r="Q43" s="23">
        <f t="shared" si="6"/>
        <v>2.2268818492871376E-3</v>
      </c>
      <c r="R43" s="24"/>
    </row>
    <row r="44" spans="1:18" x14ac:dyDescent="0.25">
      <c r="A44" s="107">
        <v>2009</v>
      </c>
      <c r="B44" s="97">
        <v>0.2288014107181929</v>
      </c>
      <c r="C44" s="44">
        <f t="shared" si="7"/>
        <v>6.5420560747663554</v>
      </c>
      <c r="D44" s="58">
        <f t="shared" si="0"/>
        <v>0.21383309412915225</v>
      </c>
      <c r="E44" s="44">
        <v>6</v>
      </c>
      <c r="F44" s="58">
        <f t="shared" si="1"/>
        <v>0.2010031084814031</v>
      </c>
      <c r="G44" s="44">
        <v>10</v>
      </c>
      <c r="H44" s="20">
        <f t="shared" si="8"/>
        <v>0.18090279763326278</v>
      </c>
      <c r="I44" s="44">
        <v>25</v>
      </c>
      <c r="J44" s="98">
        <f t="shared" si="2"/>
        <v>40.700934579439263</v>
      </c>
      <c r="K44" s="20">
        <f t="shared" si="9"/>
        <v>0.13567709822494708</v>
      </c>
      <c r="L44" s="58">
        <f t="shared" si="3"/>
        <v>5.947489237257954E-3</v>
      </c>
      <c r="M44" s="58">
        <f t="shared" ref="M44:M49" si="11">+L44*28.3495</f>
        <v>0.16860834613164435</v>
      </c>
      <c r="N44" s="44">
        <v>207</v>
      </c>
      <c r="O44" s="44">
        <v>73.5</v>
      </c>
      <c r="P44" s="58">
        <f t="shared" si="5"/>
        <v>0.47485615849320245</v>
      </c>
      <c r="Q44" s="46">
        <f t="shared" si="6"/>
        <v>2.2939911038318958E-3</v>
      </c>
      <c r="R44" s="24"/>
    </row>
    <row r="45" spans="1:18" x14ac:dyDescent="0.25">
      <c r="A45" s="36">
        <v>2010</v>
      </c>
      <c r="B45" s="83">
        <v>0.31805008313482713</v>
      </c>
      <c r="C45" s="38">
        <f t="shared" si="7"/>
        <v>6.5420560747663554</v>
      </c>
      <c r="D45" s="37">
        <f t="shared" si="0"/>
        <v>0.29724306835030573</v>
      </c>
      <c r="E45" s="38">
        <v>6</v>
      </c>
      <c r="F45" s="37">
        <f t="shared" si="1"/>
        <v>0.27940848424928738</v>
      </c>
      <c r="G45" s="38">
        <v>10</v>
      </c>
      <c r="H45" s="20">
        <f t="shared" si="8"/>
        <v>0.25146763582435866</v>
      </c>
      <c r="I45" s="38">
        <v>25</v>
      </c>
      <c r="J45" s="39">
        <f t="shared" si="2"/>
        <v>40.700934579439242</v>
      </c>
      <c r="K45" s="20">
        <f t="shared" si="9"/>
        <v>0.18860072686826901</v>
      </c>
      <c r="L45" s="37">
        <f t="shared" si="3"/>
        <v>8.2674291229926141E-3</v>
      </c>
      <c r="M45" s="37">
        <f t="shared" si="11"/>
        <v>0.23437748192227911</v>
      </c>
      <c r="N45" s="38">
        <v>207</v>
      </c>
      <c r="O45" s="38">
        <v>73.5</v>
      </c>
      <c r="P45" s="37">
        <f t="shared" si="5"/>
        <v>0.66008352051580643</v>
      </c>
      <c r="Q45" s="40">
        <f t="shared" si="6"/>
        <v>3.1888092778541376E-3</v>
      </c>
      <c r="R45" s="24"/>
    </row>
    <row r="46" spans="1:18" x14ac:dyDescent="0.25">
      <c r="A46" s="108">
        <v>2011</v>
      </c>
      <c r="B46" s="109">
        <v>0.3530215585126058</v>
      </c>
      <c r="C46" s="110">
        <f t="shared" si="7"/>
        <v>6.5420560747663554</v>
      </c>
      <c r="D46" s="111">
        <f t="shared" si="0"/>
        <v>0.32992669019869703</v>
      </c>
      <c r="E46" s="110">
        <v>6</v>
      </c>
      <c r="F46" s="111">
        <f t="shared" si="1"/>
        <v>0.3101310887867752</v>
      </c>
      <c r="G46" s="110">
        <v>10</v>
      </c>
      <c r="H46" s="26">
        <f t="shared" si="8"/>
        <v>0.27911797990809767</v>
      </c>
      <c r="I46" s="110">
        <v>25</v>
      </c>
      <c r="J46" s="112">
        <f t="shared" si="2"/>
        <v>40.700934579439249</v>
      </c>
      <c r="K46" s="26">
        <f t="shared" si="9"/>
        <v>0.20933848493107327</v>
      </c>
      <c r="L46" s="111">
        <f t="shared" si="3"/>
        <v>9.1764815312251301E-3</v>
      </c>
      <c r="M46" s="111">
        <f t="shared" si="11"/>
        <v>0.26014866316946683</v>
      </c>
      <c r="N46" s="110">
        <v>207</v>
      </c>
      <c r="O46" s="110">
        <v>73.5</v>
      </c>
      <c r="P46" s="111">
        <f t="shared" si="5"/>
        <v>0.73266358198747794</v>
      </c>
      <c r="Q46" s="113">
        <f t="shared" si="6"/>
        <v>3.5394375941424057E-3</v>
      </c>
      <c r="R46" s="24"/>
    </row>
    <row r="47" spans="1:18" x14ac:dyDescent="0.25">
      <c r="A47" s="25">
        <v>2012</v>
      </c>
      <c r="B47" s="76">
        <v>0.35264108873263061</v>
      </c>
      <c r="C47" s="27">
        <f t="shared" si="7"/>
        <v>6.5420560747663554</v>
      </c>
      <c r="D47" s="26">
        <f t="shared" ref="D47:D56" si="12">+B47-B47*(C47/100)</f>
        <v>0.32957111096507535</v>
      </c>
      <c r="E47" s="27">
        <v>6</v>
      </c>
      <c r="F47" s="26">
        <f t="shared" ref="F47:F56" si="13">+(D47-D47*(E47)/100)</f>
        <v>0.3097968443071708</v>
      </c>
      <c r="G47" s="27">
        <v>10</v>
      </c>
      <c r="H47" s="26">
        <f t="shared" si="8"/>
        <v>0.27881715987645372</v>
      </c>
      <c r="I47" s="27">
        <v>25</v>
      </c>
      <c r="J47" s="28">
        <f t="shared" ref="J47:J56" si="14">100-(K47/B47*100)</f>
        <v>40.700934579439249</v>
      </c>
      <c r="K47" s="26">
        <f t="shared" si="9"/>
        <v>0.20911286990734029</v>
      </c>
      <c r="L47" s="26">
        <f t="shared" ref="L47:L56" si="15">+(K47/365)*16</f>
        <v>9.1665915575820395E-3</v>
      </c>
      <c r="M47" s="26">
        <f t="shared" si="11"/>
        <v>0.259868287361672</v>
      </c>
      <c r="N47" s="27">
        <v>207</v>
      </c>
      <c r="O47" s="27">
        <v>73.5</v>
      </c>
      <c r="P47" s="26">
        <f t="shared" ref="P47:P56" si="16">+Q47*N47</f>
        <v>0.73187395216144358</v>
      </c>
      <c r="Q47" s="29">
        <f t="shared" ref="Q47:Q56" si="17">+M47/O47</f>
        <v>3.5356229573016598E-3</v>
      </c>
      <c r="R47" s="24"/>
    </row>
    <row r="48" spans="1:18" x14ac:dyDescent="0.25">
      <c r="A48" s="25">
        <v>2013</v>
      </c>
      <c r="B48" s="76">
        <v>0.37207176257617997</v>
      </c>
      <c r="C48" s="27">
        <f t="shared" si="7"/>
        <v>6.5420560747663554</v>
      </c>
      <c r="D48" s="26">
        <f t="shared" si="12"/>
        <v>0.34773061923007476</v>
      </c>
      <c r="E48" s="27">
        <v>6</v>
      </c>
      <c r="F48" s="26">
        <f t="shared" si="13"/>
        <v>0.32686678207627029</v>
      </c>
      <c r="G48" s="27">
        <v>10</v>
      </c>
      <c r="H48" s="26">
        <f t="shared" si="8"/>
        <v>0.29418010386864324</v>
      </c>
      <c r="I48" s="27">
        <v>25</v>
      </c>
      <c r="J48" s="28">
        <f t="shared" si="14"/>
        <v>40.700934579439249</v>
      </c>
      <c r="K48" s="26">
        <f t="shared" si="9"/>
        <v>0.22063507790148243</v>
      </c>
      <c r="L48" s="26">
        <f t="shared" si="15"/>
        <v>9.6716746477362153E-3</v>
      </c>
      <c r="M48" s="26">
        <f t="shared" si="11"/>
        <v>0.27418714042599784</v>
      </c>
      <c r="N48" s="27">
        <v>207</v>
      </c>
      <c r="O48" s="27">
        <v>73.5</v>
      </c>
      <c r="P48" s="26">
        <f t="shared" si="16"/>
        <v>0.772200517934443</v>
      </c>
      <c r="Q48" s="29">
        <f t="shared" si="17"/>
        <v>3.7304372847074539E-3</v>
      </c>
      <c r="R48" s="24"/>
    </row>
    <row r="49" spans="1:18" x14ac:dyDescent="0.25">
      <c r="A49" s="25">
        <v>2014</v>
      </c>
      <c r="B49" s="76">
        <v>0.41437673560477473</v>
      </c>
      <c r="C49" s="27">
        <f t="shared" si="7"/>
        <v>6.5420560747663554</v>
      </c>
      <c r="D49" s="26">
        <f t="shared" si="12"/>
        <v>0.38726797720072403</v>
      </c>
      <c r="E49" s="27">
        <v>6</v>
      </c>
      <c r="F49" s="26">
        <f t="shared" si="13"/>
        <v>0.36403189856868057</v>
      </c>
      <c r="G49" s="27">
        <v>10</v>
      </c>
      <c r="H49" s="26">
        <f t="shared" si="8"/>
        <v>0.32762870871181249</v>
      </c>
      <c r="I49" s="27">
        <v>25</v>
      </c>
      <c r="J49" s="28">
        <f t="shared" si="14"/>
        <v>40.700934579439263</v>
      </c>
      <c r="K49" s="26">
        <f t="shared" si="9"/>
        <v>0.24572153153385937</v>
      </c>
      <c r="L49" s="26">
        <f t="shared" si="15"/>
        <v>1.0771354806963698E-2</v>
      </c>
      <c r="M49" s="26">
        <f t="shared" si="11"/>
        <v>0.30536252310001732</v>
      </c>
      <c r="N49" s="27">
        <v>207</v>
      </c>
      <c r="O49" s="27">
        <v>73.5</v>
      </c>
      <c r="P49" s="26">
        <f t="shared" si="16"/>
        <v>0.86000057526127338</v>
      </c>
      <c r="Q49" s="29">
        <f t="shared" si="17"/>
        <v>4.1545921510206443E-3</v>
      </c>
      <c r="R49" s="24"/>
    </row>
    <row r="50" spans="1:18" x14ac:dyDescent="0.25">
      <c r="A50" s="31">
        <v>2015</v>
      </c>
      <c r="B50" s="80">
        <v>0.40605847578131521</v>
      </c>
      <c r="C50" s="32">
        <f t="shared" si="7"/>
        <v>6.5420560747663554</v>
      </c>
      <c r="D50" s="33">
        <f t="shared" si="12"/>
        <v>0.37949390259936</v>
      </c>
      <c r="E50" s="32">
        <v>6</v>
      </c>
      <c r="F50" s="33">
        <f t="shared" si="13"/>
        <v>0.35672426844339838</v>
      </c>
      <c r="G50" s="32">
        <v>10</v>
      </c>
      <c r="H50" s="33">
        <f t="shared" si="8"/>
        <v>0.32105184159905853</v>
      </c>
      <c r="I50" s="32">
        <v>25</v>
      </c>
      <c r="J50" s="34">
        <f t="shared" si="14"/>
        <v>40.700934579439263</v>
      </c>
      <c r="K50" s="33">
        <f t="shared" si="9"/>
        <v>0.2407888811992939</v>
      </c>
      <c r="L50" s="33">
        <f t="shared" si="15"/>
        <v>1.0555129038873156E-2</v>
      </c>
      <c r="M50" s="33">
        <f>+L50*28.3495</f>
        <v>0.29923263068753453</v>
      </c>
      <c r="N50" s="32">
        <v>207</v>
      </c>
      <c r="O50" s="32">
        <v>73.5</v>
      </c>
      <c r="P50" s="33">
        <f t="shared" si="16"/>
        <v>0.84273679663019918</v>
      </c>
      <c r="Q50" s="35">
        <f t="shared" si="17"/>
        <v>4.0711922542521701E-3</v>
      </c>
      <c r="R50" s="24"/>
    </row>
    <row r="51" spans="1:18" x14ac:dyDescent="0.25">
      <c r="A51" s="36">
        <v>2016</v>
      </c>
      <c r="B51" s="83">
        <v>0.3578903737270186</v>
      </c>
      <c r="C51" s="38">
        <f t="shared" si="7"/>
        <v>6.5420560747663554</v>
      </c>
      <c r="D51" s="37">
        <f t="shared" si="12"/>
        <v>0.33447698479160615</v>
      </c>
      <c r="E51" s="38">
        <v>6</v>
      </c>
      <c r="F51" s="37">
        <f t="shared" si="13"/>
        <v>0.31440836570410979</v>
      </c>
      <c r="G51" s="38">
        <v>10</v>
      </c>
      <c r="H51" s="37">
        <f t="shared" si="8"/>
        <v>0.28296752913369883</v>
      </c>
      <c r="I51" s="38">
        <v>25</v>
      </c>
      <c r="J51" s="39">
        <f t="shared" si="14"/>
        <v>40.700934579439249</v>
      </c>
      <c r="K51" s="37">
        <f t="shared" si="9"/>
        <v>0.21222564685027412</v>
      </c>
      <c r="L51" s="37">
        <f t="shared" si="15"/>
        <v>9.3030420537106463E-3</v>
      </c>
      <c r="M51" s="37">
        <f>+L51*28.3495</f>
        <v>0.26373659070166994</v>
      </c>
      <c r="N51" s="38">
        <v>207</v>
      </c>
      <c r="O51" s="38">
        <v>73.5</v>
      </c>
      <c r="P51" s="37">
        <f t="shared" si="16"/>
        <v>0.74276835748633574</v>
      </c>
      <c r="Q51" s="40">
        <f t="shared" si="17"/>
        <v>3.5882529347165976E-3</v>
      </c>
      <c r="R51" s="24"/>
    </row>
    <row r="52" spans="1:18" x14ac:dyDescent="0.25">
      <c r="A52" s="41">
        <v>2017</v>
      </c>
      <c r="B52" s="86">
        <v>0.46345618544750999</v>
      </c>
      <c r="C52" s="43">
        <f t="shared" si="7"/>
        <v>6.5420560747663554</v>
      </c>
      <c r="D52" s="42">
        <f t="shared" si="12"/>
        <v>0.43313662191356073</v>
      </c>
      <c r="E52" s="43">
        <v>6</v>
      </c>
      <c r="F52" s="42">
        <f t="shared" si="13"/>
        <v>0.40714842459874706</v>
      </c>
      <c r="G52" s="43">
        <v>10</v>
      </c>
      <c r="H52" s="42">
        <f>F52-(F52*G52/100)</f>
        <v>0.36643358213887234</v>
      </c>
      <c r="I52" s="43">
        <v>25</v>
      </c>
      <c r="J52" s="45">
        <f t="shared" si="14"/>
        <v>40.700934579439263</v>
      </c>
      <c r="K52" s="42">
        <f>+H52-H52*I52/100</f>
        <v>0.27482518660415423</v>
      </c>
      <c r="L52" s="42">
        <f t="shared" si="15"/>
        <v>1.2047131467579363E-2</v>
      </c>
      <c r="M52" s="42">
        <f>+L52*28.3495</f>
        <v>0.34153015354014116</v>
      </c>
      <c r="N52" s="43">
        <v>207</v>
      </c>
      <c r="O52" s="43">
        <v>73.5</v>
      </c>
      <c r="P52" s="42">
        <f t="shared" si="16"/>
        <v>0.96186043241917307</v>
      </c>
      <c r="Q52" s="47">
        <f t="shared" si="17"/>
        <v>4.6466687556481791E-3</v>
      </c>
      <c r="R52" s="24"/>
    </row>
    <row r="53" spans="1:18" x14ac:dyDescent="0.25">
      <c r="A53" s="41">
        <v>2018</v>
      </c>
      <c r="B53" s="86">
        <v>0.4023806983774259</v>
      </c>
      <c r="C53" s="43">
        <f t="shared" si="7"/>
        <v>6.5420560747663554</v>
      </c>
      <c r="D53" s="42">
        <f t="shared" si="12"/>
        <v>0.3760567274555382</v>
      </c>
      <c r="E53" s="43">
        <v>6</v>
      </c>
      <c r="F53" s="42">
        <f t="shared" si="13"/>
        <v>0.35349332380820592</v>
      </c>
      <c r="G53" s="43">
        <v>10</v>
      </c>
      <c r="H53" s="42">
        <f>F53-(F53*G53/100)</f>
        <v>0.31814399142738531</v>
      </c>
      <c r="I53" s="43">
        <v>25</v>
      </c>
      <c r="J53" s="45">
        <f t="shared" si="14"/>
        <v>40.700934579439263</v>
      </c>
      <c r="K53" s="42">
        <f>+H53-H53*I53/100</f>
        <v>0.23860799357053897</v>
      </c>
      <c r="L53" s="42">
        <f t="shared" si="15"/>
        <v>1.0459528485283901E-2</v>
      </c>
      <c r="M53" s="42">
        <f>+L53*28.3495</f>
        <v>0.29652240279355596</v>
      </c>
      <c r="N53" s="43">
        <v>207</v>
      </c>
      <c r="O53" s="43">
        <v>73.5</v>
      </c>
      <c r="P53" s="42">
        <f t="shared" si="16"/>
        <v>0.83510390990838212</v>
      </c>
      <c r="Q53" s="47">
        <f t="shared" si="17"/>
        <v>4.0343184053545028E-3</v>
      </c>
      <c r="R53" s="24"/>
    </row>
    <row r="54" spans="1:18" ht="13.2" customHeight="1" x14ac:dyDescent="0.25">
      <c r="A54" s="41">
        <v>2019</v>
      </c>
      <c r="B54" s="86">
        <v>0.44779054828392972</v>
      </c>
      <c r="C54" s="43">
        <f t="shared" si="7"/>
        <v>6.5420560747663554</v>
      </c>
      <c r="D54" s="42">
        <f t="shared" si="12"/>
        <v>0.41849583951769131</v>
      </c>
      <c r="E54" s="43">
        <v>6</v>
      </c>
      <c r="F54" s="42">
        <f t="shared" si="13"/>
        <v>0.39338608914662981</v>
      </c>
      <c r="G54" s="43">
        <v>10</v>
      </c>
      <c r="H54" s="42">
        <f>F54-(F54*G54/100)</f>
        <v>0.35404748023196686</v>
      </c>
      <c r="I54" s="43">
        <v>25</v>
      </c>
      <c r="J54" s="45">
        <f t="shared" si="14"/>
        <v>40.700934579439249</v>
      </c>
      <c r="K54" s="42">
        <f>+H54-H54*I54/100</f>
        <v>0.26553561017397515</v>
      </c>
      <c r="L54" s="42">
        <f t="shared" si="15"/>
        <v>1.1639917158311239E-2</v>
      </c>
      <c r="M54" s="42">
        <f>+L54*28.3495</f>
        <v>0.32998583147954447</v>
      </c>
      <c r="N54" s="43">
        <v>207</v>
      </c>
      <c r="O54" s="43">
        <v>73.5</v>
      </c>
      <c r="P54" s="42">
        <f t="shared" si="16"/>
        <v>0.92934785192198244</v>
      </c>
      <c r="Q54" s="47">
        <f t="shared" si="17"/>
        <v>4.4896031493815575E-3</v>
      </c>
    </row>
    <row r="55" spans="1:18" ht="13.2" customHeight="1" x14ac:dyDescent="0.25">
      <c r="A55" s="41">
        <v>2020</v>
      </c>
      <c r="B55" s="86">
        <v>0.45575262792498739</v>
      </c>
      <c r="C55" s="43">
        <f t="shared" si="7"/>
        <v>6.5420560747663554</v>
      </c>
      <c r="D55" s="42">
        <f t="shared" si="12"/>
        <v>0.42593703544391343</v>
      </c>
      <c r="E55" s="43">
        <v>6</v>
      </c>
      <c r="F55" s="42">
        <f t="shared" si="13"/>
        <v>0.40038081331727859</v>
      </c>
      <c r="G55" s="43">
        <v>10</v>
      </c>
      <c r="H55" s="42">
        <f t="shared" ref="H55:H56" si="18">F55-(F55*G55/100)</f>
        <v>0.36034273198555072</v>
      </c>
      <c r="I55" s="43">
        <v>25</v>
      </c>
      <c r="J55" s="45">
        <f t="shared" si="14"/>
        <v>40.700934579439263</v>
      </c>
      <c r="K55" s="42">
        <f t="shared" ref="K55:K56" si="19">+H55-H55*I55/100</f>
        <v>0.27025704898916303</v>
      </c>
      <c r="L55" s="42">
        <f t="shared" si="15"/>
        <v>1.1846884339250982E-2</v>
      </c>
      <c r="M55" s="42">
        <f t="shared" ref="M55:M56" si="20">+L55*28.3495</f>
        <v>0.3358532475755957</v>
      </c>
      <c r="N55" s="43">
        <v>207</v>
      </c>
      <c r="O55" s="43">
        <v>73.5</v>
      </c>
      <c r="P55" s="42">
        <f t="shared" si="16"/>
        <v>0.9458724115394328</v>
      </c>
      <c r="Q55" s="47">
        <f t="shared" si="17"/>
        <v>4.5694319398040233E-3</v>
      </c>
    </row>
    <row r="56" spans="1:18" ht="13.8" customHeight="1" thickBot="1" x14ac:dyDescent="0.3">
      <c r="A56" s="132">
        <v>2021</v>
      </c>
      <c r="B56" s="162">
        <v>0.42716965015948388</v>
      </c>
      <c r="C56" s="134">
        <f t="shared" si="7"/>
        <v>6.5420560747663554</v>
      </c>
      <c r="D56" s="133">
        <f t="shared" si="12"/>
        <v>0.39922397211166716</v>
      </c>
      <c r="E56" s="134">
        <v>6</v>
      </c>
      <c r="F56" s="133">
        <f t="shared" si="13"/>
        <v>0.37527053378496711</v>
      </c>
      <c r="G56" s="134">
        <v>10</v>
      </c>
      <c r="H56" s="133">
        <f t="shared" si="18"/>
        <v>0.3377434804064704</v>
      </c>
      <c r="I56" s="134">
        <v>25</v>
      </c>
      <c r="J56" s="135">
        <f t="shared" si="14"/>
        <v>40.700934579439249</v>
      </c>
      <c r="K56" s="133">
        <f t="shared" si="19"/>
        <v>0.25330761030485283</v>
      </c>
      <c r="L56" s="133">
        <f t="shared" si="15"/>
        <v>1.1103895246240125E-2</v>
      </c>
      <c r="M56" s="133">
        <f t="shared" si="20"/>
        <v>0.31478987828328442</v>
      </c>
      <c r="N56" s="134">
        <v>207</v>
      </c>
      <c r="O56" s="134">
        <v>73.5</v>
      </c>
      <c r="P56" s="133">
        <f t="shared" si="16"/>
        <v>0.88655108577741337</v>
      </c>
      <c r="Q56" s="136">
        <f t="shared" si="17"/>
        <v>4.2828554868474073E-3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sheetData>
  <phoneticPr fontId="0" type="noConversion"/>
  <printOptions horizontalCentered="1" verticalCentered="1"/>
  <pageMargins left="0.39" right="0.39" top="0.46" bottom="0.39" header="0.39" footer="0.3"/>
  <pageSetup scale="8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169</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0.64680000000000004</v>
      </c>
      <c r="C5" s="21">
        <f>(1-1/2.94)*100</f>
        <v>65.986394557823132</v>
      </c>
      <c r="D5" s="20">
        <f t="shared" ref="D5:D46" si="0">+B5-B5*(C5/100)</f>
        <v>0.21999999999999997</v>
      </c>
      <c r="E5" s="21">
        <v>6</v>
      </c>
      <c r="F5" s="20">
        <f t="shared" ref="F5:F46" si="1">+(D5-D5*(E5)/100)</f>
        <v>0.20679999999999998</v>
      </c>
      <c r="G5" s="21">
        <v>0</v>
      </c>
      <c r="H5" s="20">
        <f>F5-(F5*G5/100)</f>
        <v>0.20679999999999998</v>
      </c>
      <c r="I5" s="21">
        <v>25</v>
      </c>
      <c r="J5" s="22">
        <f t="shared" ref="J5:J46" si="2">100-(K5/B5*100)</f>
        <v>76.020408163265301</v>
      </c>
      <c r="K5" s="20">
        <f>+H5-H5*I5/100</f>
        <v>0.15509999999999999</v>
      </c>
      <c r="L5" s="20">
        <f t="shared" ref="L5:L46" si="3">+(K5/365)*16</f>
        <v>6.7989041095890407E-3</v>
      </c>
      <c r="M5" s="20">
        <f t="shared" ref="M5:M37" si="4">+L5*28.3495</f>
        <v>0.1927455320547945</v>
      </c>
      <c r="N5" s="21">
        <v>186</v>
      </c>
      <c r="O5" s="21">
        <v>74.5</v>
      </c>
      <c r="P5" s="20">
        <f t="shared" ref="P5:P46" si="5">+Q5*N5</f>
        <v>0.48121703304955404</v>
      </c>
      <c r="Q5" s="23">
        <f t="shared" ref="Q5:Q46" si="6">+M5/O5</f>
        <v>2.5871883497287852E-3</v>
      </c>
      <c r="R5" s="24"/>
    </row>
    <row r="6" spans="1:22" x14ac:dyDescent="0.25">
      <c r="A6" s="25">
        <v>1971</v>
      </c>
      <c r="B6" s="76">
        <v>0.58799999999999997</v>
      </c>
      <c r="C6" s="27">
        <f t="shared" ref="C6:C56" si="7">(1-1/2.94)*100</f>
        <v>65.986394557823132</v>
      </c>
      <c r="D6" s="26">
        <f t="shared" si="0"/>
        <v>0.19999999999999996</v>
      </c>
      <c r="E6" s="27">
        <v>6</v>
      </c>
      <c r="F6" s="26">
        <f t="shared" si="1"/>
        <v>0.18799999999999994</v>
      </c>
      <c r="G6" s="27">
        <v>0</v>
      </c>
      <c r="H6" s="26">
        <f t="shared" ref="H6:H51" si="8">F6-(F6*G6/100)</f>
        <v>0.18799999999999994</v>
      </c>
      <c r="I6" s="27">
        <v>25</v>
      </c>
      <c r="J6" s="28">
        <f t="shared" si="2"/>
        <v>76.020408163265316</v>
      </c>
      <c r="K6" s="26">
        <f t="shared" ref="K6:K51" si="9">+H6-H6*I6/100</f>
        <v>0.14099999999999996</v>
      </c>
      <c r="L6" s="26">
        <f t="shared" si="3"/>
        <v>6.180821917808217E-3</v>
      </c>
      <c r="M6" s="26">
        <f t="shared" si="4"/>
        <v>0.17522321095890403</v>
      </c>
      <c r="N6" s="27">
        <v>186</v>
      </c>
      <c r="O6" s="27">
        <v>74.5</v>
      </c>
      <c r="P6" s="26">
        <f t="shared" si="5"/>
        <v>0.43747003004504903</v>
      </c>
      <c r="Q6" s="29">
        <f t="shared" si="6"/>
        <v>2.3519894088443495E-3</v>
      </c>
      <c r="R6" s="24"/>
    </row>
    <row r="7" spans="1:22" x14ac:dyDescent="0.25">
      <c r="A7" s="25">
        <v>1972</v>
      </c>
      <c r="B7" s="76">
        <v>0.38219999999999998</v>
      </c>
      <c r="C7" s="27">
        <f t="shared" si="7"/>
        <v>65.986394557823132</v>
      </c>
      <c r="D7" s="26">
        <f t="shared" si="0"/>
        <v>0.12999999999999995</v>
      </c>
      <c r="E7" s="27">
        <v>6</v>
      </c>
      <c r="F7" s="26">
        <f t="shared" si="1"/>
        <v>0.12219999999999995</v>
      </c>
      <c r="G7" s="27">
        <v>0</v>
      </c>
      <c r="H7" s="26">
        <f t="shared" si="8"/>
        <v>0.12219999999999995</v>
      </c>
      <c r="I7" s="27">
        <v>25</v>
      </c>
      <c r="J7" s="28">
        <f t="shared" si="2"/>
        <v>76.020408163265316</v>
      </c>
      <c r="K7" s="26">
        <f t="shared" si="9"/>
        <v>9.1649999999999954E-2</v>
      </c>
      <c r="L7" s="26">
        <f t="shared" si="3"/>
        <v>4.0175342465753406E-3</v>
      </c>
      <c r="M7" s="26">
        <f t="shared" si="4"/>
        <v>0.11389508712328761</v>
      </c>
      <c r="N7" s="27">
        <v>186</v>
      </c>
      <c r="O7" s="27">
        <v>74.5</v>
      </c>
      <c r="P7" s="26">
        <f t="shared" si="5"/>
        <v>0.28435551952928184</v>
      </c>
      <c r="Q7" s="29">
        <f t="shared" si="6"/>
        <v>1.5287931157488271E-3</v>
      </c>
      <c r="R7" s="24"/>
    </row>
    <row r="8" spans="1:22" x14ac:dyDescent="0.25">
      <c r="A8" s="25">
        <v>1973</v>
      </c>
      <c r="B8" s="76">
        <v>0.5292</v>
      </c>
      <c r="C8" s="27">
        <f t="shared" si="7"/>
        <v>65.986394557823132</v>
      </c>
      <c r="D8" s="26">
        <f t="shared" si="0"/>
        <v>0.18</v>
      </c>
      <c r="E8" s="27">
        <v>6</v>
      </c>
      <c r="F8" s="26">
        <f t="shared" si="1"/>
        <v>0.16919999999999999</v>
      </c>
      <c r="G8" s="27">
        <v>0</v>
      </c>
      <c r="H8" s="26">
        <f t="shared" si="8"/>
        <v>0.16919999999999999</v>
      </c>
      <c r="I8" s="27">
        <v>25</v>
      </c>
      <c r="J8" s="28">
        <f t="shared" si="2"/>
        <v>76.020408163265301</v>
      </c>
      <c r="K8" s="26">
        <f t="shared" si="9"/>
        <v>0.12689999999999999</v>
      </c>
      <c r="L8" s="26">
        <f t="shared" si="3"/>
        <v>5.5627397260273968E-3</v>
      </c>
      <c r="M8" s="26">
        <f t="shared" si="4"/>
        <v>0.15770088986301367</v>
      </c>
      <c r="N8" s="27">
        <v>186</v>
      </c>
      <c r="O8" s="27">
        <v>74.5</v>
      </c>
      <c r="P8" s="26">
        <f t="shared" si="5"/>
        <v>0.39372302704054418</v>
      </c>
      <c r="Q8" s="29">
        <f t="shared" si="6"/>
        <v>2.1167904679599151E-3</v>
      </c>
      <c r="R8" s="24"/>
    </row>
    <row r="9" spans="1:22" x14ac:dyDescent="0.25">
      <c r="A9" s="25">
        <v>1974</v>
      </c>
      <c r="B9" s="76">
        <v>0.47039999999999998</v>
      </c>
      <c r="C9" s="27">
        <f t="shared" si="7"/>
        <v>65.986394557823132</v>
      </c>
      <c r="D9" s="26">
        <f t="shared" si="0"/>
        <v>0.15999999999999998</v>
      </c>
      <c r="E9" s="27">
        <v>6</v>
      </c>
      <c r="F9" s="26">
        <f t="shared" si="1"/>
        <v>0.15039999999999998</v>
      </c>
      <c r="G9" s="27">
        <v>0</v>
      </c>
      <c r="H9" s="26">
        <f t="shared" si="8"/>
        <v>0.15039999999999998</v>
      </c>
      <c r="I9" s="27">
        <v>25</v>
      </c>
      <c r="J9" s="28">
        <f t="shared" si="2"/>
        <v>76.020408163265301</v>
      </c>
      <c r="K9" s="26">
        <f t="shared" si="9"/>
        <v>0.11279999999999998</v>
      </c>
      <c r="L9" s="26">
        <f t="shared" si="3"/>
        <v>4.9446575342465748E-3</v>
      </c>
      <c r="M9" s="26">
        <f t="shared" si="4"/>
        <v>0.14017856876712326</v>
      </c>
      <c r="N9" s="27">
        <v>186</v>
      </c>
      <c r="O9" s="27">
        <v>74.5</v>
      </c>
      <c r="P9" s="26">
        <f t="shared" si="5"/>
        <v>0.34997602403603928</v>
      </c>
      <c r="Q9" s="29">
        <f t="shared" si="6"/>
        <v>1.88159152707548E-3</v>
      </c>
      <c r="R9" s="24"/>
    </row>
    <row r="10" spans="1:22" x14ac:dyDescent="0.25">
      <c r="A10" s="25">
        <v>1975</v>
      </c>
      <c r="B10" s="76">
        <v>0.47039999999999998</v>
      </c>
      <c r="C10" s="27">
        <f t="shared" si="7"/>
        <v>65.986394557823132</v>
      </c>
      <c r="D10" s="26">
        <f t="shared" si="0"/>
        <v>0.15999999999999998</v>
      </c>
      <c r="E10" s="27">
        <v>6</v>
      </c>
      <c r="F10" s="26">
        <f t="shared" si="1"/>
        <v>0.15039999999999998</v>
      </c>
      <c r="G10" s="27">
        <v>0</v>
      </c>
      <c r="H10" s="26">
        <f t="shared" si="8"/>
        <v>0.15039999999999998</v>
      </c>
      <c r="I10" s="27">
        <v>25</v>
      </c>
      <c r="J10" s="28">
        <f t="shared" si="2"/>
        <v>76.020408163265301</v>
      </c>
      <c r="K10" s="26">
        <f t="shared" si="9"/>
        <v>0.11279999999999998</v>
      </c>
      <c r="L10" s="26">
        <f t="shared" si="3"/>
        <v>4.9446575342465748E-3</v>
      </c>
      <c r="M10" s="26">
        <f t="shared" si="4"/>
        <v>0.14017856876712326</v>
      </c>
      <c r="N10" s="27">
        <v>186</v>
      </c>
      <c r="O10" s="27">
        <v>74.5</v>
      </c>
      <c r="P10" s="26">
        <f t="shared" si="5"/>
        <v>0.34997602403603928</v>
      </c>
      <c r="Q10" s="29">
        <f t="shared" si="6"/>
        <v>1.88159152707548E-3</v>
      </c>
      <c r="R10" s="24"/>
    </row>
    <row r="11" spans="1:22" x14ac:dyDescent="0.25">
      <c r="A11" s="19">
        <v>1976</v>
      </c>
      <c r="B11" s="70">
        <v>0.49980000000000002</v>
      </c>
      <c r="C11" s="21">
        <f t="shared" si="7"/>
        <v>65.986394557823132</v>
      </c>
      <c r="D11" s="20">
        <f t="shared" si="0"/>
        <v>0.16999999999999998</v>
      </c>
      <c r="E11" s="21">
        <v>6</v>
      </c>
      <c r="F11" s="20">
        <f t="shared" si="1"/>
        <v>0.1598</v>
      </c>
      <c r="G11" s="21">
        <v>0</v>
      </c>
      <c r="H11" s="20">
        <f t="shared" si="8"/>
        <v>0.1598</v>
      </c>
      <c r="I11" s="21">
        <v>25</v>
      </c>
      <c r="J11" s="22">
        <f t="shared" si="2"/>
        <v>76.020408163265301</v>
      </c>
      <c r="K11" s="20">
        <f t="shared" si="9"/>
        <v>0.11985</v>
      </c>
      <c r="L11" s="20">
        <f t="shared" si="3"/>
        <v>5.2536986301369862E-3</v>
      </c>
      <c r="M11" s="20">
        <f t="shared" si="4"/>
        <v>0.14893972931506849</v>
      </c>
      <c r="N11" s="21">
        <v>186</v>
      </c>
      <c r="O11" s="21">
        <v>74.5</v>
      </c>
      <c r="P11" s="20">
        <f t="shared" si="5"/>
        <v>0.37184952553829181</v>
      </c>
      <c r="Q11" s="23">
        <f t="shared" si="6"/>
        <v>1.9991909975176979E-3</v>
      </c>
      <c r="R11" s="24"/>
    </row>
    <row r="12" spans="1:22" x14ac:dyDescent="0.25">
      <c r="A12" s="19">
        <v>1977</v>
      </c>
      <c r="B12" s="70">
        <v>0.47039999999999998</v>
      </c>
      <c r="C12" s="21">
        <f t="shared" si="7"/>
        <v>65.986394557823132</v>
      </c>
      <c r="D12" s="20">
        <f t="shared" si="0"/>
        <v>0.15999999999999998</v>
      </c>
      <c r="E12" s="21">
        <v>6</v>
      </c>
      <c r="F12" s="20">
        <f t="shared" si="1"/>
        <v>0.15039999999999998</v>
      </c>
      <c r="G12" s="21">
        <v>0</v>
      </c>
      <c r="H12" s="20">
        <f t="shared" si="8"/>
        <v>0.15039999999999998</v>
      </c>
      <c r="I12" s="21">
        <v>25</v>
      </c>
      <c r="J12" s="22">
        <f t="shared" si="2"/>
        <v>76.020408163265301</v>
      </c>
      <c r="K12" s="20">
        <f t="shared" si="9"/>
        <v>0.11279999999999998</v>
      </c>
      <c r="L12" s="20">
        <f t="shared" si="3"/>
        <v>4.9446575342465748E-3</v>
      </c>
      <c r="M12" s="20">
        <f t="shared" si="4"/>
        <v>0.14017856876712326</v>
      </c>
      <c r="N12" s="21">
        <v>186</v>
      </c>
      <c r="O12" s="21">
        <v>74.5</v>
      </c>
      <c r="P12" s="20">
        <f t="shared" si="5"/>
        <v>0.34997602403603928</v>
      </c>
      <c r="Q12" s="23">
        <f t="shared" si="6"/>
        <v>1.88159152707548E-3</v>
      </c>
      <c r="R12" s="24"/>
    </row>
    <row r="13" spans="1:22" x14ac:dyDescent="0.25">
      <c r="A13" s="19">
        <v>1978</v>
      </c>
      <c r="B13" s="70">
        <v>0.49980000000000002</v>
      </c>
      <c r="C13" s="21">
        <f t="shared" si="7"/>
        <v>65.986394557823132</v>
      </c>
      <c r="D13" s="20">
        <f t="shared" si="0"/>
        <v>0.16999999999999998</v>
      </c>
      <c r="E13" s="21">
        <v>6</v>
      </c>
      <c r="F13" s="20">
        <f t="shared" si="1"/>
        <v>0.1598</v>
      </c>
      <c r="G13" s="21">
        <v>0</v>
      </c>
      <c r="H13" s="20">
        <f t="shared" si="8"/>
        <v>0.1598</v>
      </c>
      <c r="I13" s="21">
        <v>25</v>
      </c>
      <c r="J13" s="22">
        <f t="shared" si="2"/>
        <v>76.020408163265301</v>
      </c>
      <c r="K13" s="20">
        <f t="shared" si="9"/>
        <v>0.11985</v>
      </c>
      <c r="L13" s="20">
        <f t="shared" si="3"/>
        <v>5.2536986301369862E-3</v>
      </c>
      <c r="M13" s="20">
        <f t="shared" si="4"/>
        <v>0.14893972931506849</v>
      </c>
      <c r="N13" s="21">
        <v>186</v>
      </c>
      <c r="O13" s="21">
        <v>74.5</v>
      </c>
      <c r="P13" s="20">
        <f t="shared" si="5"/>
        <v>0.37184952553829181</v>
      </c>
      <c r="Q13" s="23">
        <f t="shared" si="6"/>
        <v>1.9991909975176979E-3</v>
      </c>
      <c r="R13" s="24"/>
    </row>
    <row r="14" spans="1:22" x14ac:dyDescent="0.25">
      <c r="A14" s="19">
        <v>1979</v>
      </c>
      <c r="B14" s="70">
        <v>0.49980000000000002</v>
      </c>
      <c r="C14" s="21">
        <f t="shared" si="7"/>
        <v>65.986394557823132</v>
      </c>
      <c r="D14" s="20">
        <f t="shared" si="0"/>
        <v>0.16999999999999998</v>
      </c>
      <c r="E14" s="21">
        <v>6</v>
      </c>
      <c r="F14" s="20">
        <f t="shared" si="1"/>
        <v>0.1598</v>
      </c>
      <c r="G14" s="21">
        <v>0</v>
      </c>
      <c r="H14" s="20">
        <f t="shared" si="8"/>
        <v>0.1598</v>
      </c>
      <c r="I14" s="21">
        <v>25</v>
      </c>
      <c r="J14" s="22">
        <f t="shared" si="2"/>
        <v>76.020408163265301</v>
      </c>
      <c r="K14" s="20">
        <f t="shared" si="9"/>
        <v>0.11985</v>
      </c>
      <c r="L14" s="20">
        <f t="shared" si="3"/>
        <v>5.2536986301369862E-3</v>
      </c>
      <c r="M14" s="20">
        <f t="shared" si="4"/>
        <v>0.14893972931506849</v>
      </c>
      <c r="N14" s="21">
        <v>186</v>
      </c>
      <c r="O14" s="21">
        <v>74.5</v>
      </c>
      <c r="P14" s="20">
        <f t="shared" si="5"/>
        <v>0.37184952553829181</v>
      </c>
      <c r="Q14" s="23">
        <f t="shared" si="6"/>
        <v>1.9991909975176979E-3</v>
      </c>
      <c r="R14" s="24"/>
    </row>
    <row r="15" spans="1:22" x14ac:dyDescent="0.25">
      <c r="A15" s="19">
        <v>1980</v>
      </c>
      <c r="B15" s="70">
        <v>0.38219999999999998</v>
      </c>
      <c r="C15" s="21">
        <f t="shared" si="7"/>
        <v>65.986394557823132</v>
      </c>
      <c r="D15" s="20">
        <f t="shared" si="0"/>
        <v>0.12999999999999995</v>
      </c>
      <c r="E15" s="21">
        <v>6</v>
      </c>
      <c r="F15" s="20">
        <f t="shared" si="1"/>
        <v>0.12219999999999995</v>
      </c>
      <c r="G15" s="21">
        <v>0</v>
      </c>
      <c r="H15" s="20">
        <f t="shared" si="8"/>
        <v>0.12219999999999995</v>
      </c>
      <c r="I15" s="21">
        <v>25</v>
      </c>
      <c r="J15" s="22">
        <f t="shared" si="2"/>
        <v>76.020408163265316</v>
      </c>
      <c r="K15" s="20">
        <f t="shared" si="9"/>
        <v>9.1649999999999954E-2</v>
      </c>
      <c r="L15" s="20">
        <f t="shared" si="3"/>
        <v>4.0175342465753406E-3</v>
      </c>
      <c r="M15" s="20">
        <f t="shared" si="4"/>
        <v>0.11389508712328761</v>
      </c>
      <c r="N15" s="21">
        <v>186</v>
      </c>
      <c r="O15" s="21">
        <v>74.5</v>
      </c>
      <c r="P15" s="20">
        <f t="shared" si="5"/>
        <v>0.28435551952928184</v>
      </c>
      <c r="Q15" s="23">
        <f t="shared" si="6"/>
        <v>1.5287931157488271E-3</v>
      </c>
      <c r="R15" s="24"/>
    </row>
    <row r="16" spans="1:22" x14ac:dyDescent="0.25">
      <c r="A16" s="25">
        <v>1981</v>
      </c>
      <c r="B16" s="76">
        <v>0.41160000000000002</v>
      </c>
      <c r="C16" s="27">
        <f t="shared" si="7"/>
        <v>65.986394557823132</v>
      </c>
      <c r="D16" s="26">
        <f t="shared" si="0"/>
        <v>0.13999999999999996</v>
      </c>
      <c r="E16" s="27">
        <v>6</v>
      </c>
      <c r="F16" s="26">
        <f t="shared" si="1"/>
        <v>0.13159999999999997</v>
      </c>
      <c r="G16" s="27">
        <v>0</v>
      </c>
      <c r="H16" s="26">
        <f t="shared" si="8"/>
        <v>0.13159999999999997</v>
      </c>
      <c r="I16" s="27">
        <v>25</v>
      </c>
      <c r="J16" s="28">
        <f t="shared" si="2"/>
        <v>76.020408163265316</v>
      </c>
      <c r="K16" s="26">
        <f t="shared" si="9"/>
        <v>9.8699999999999982E-2</v>
      </c>
      <c r="L16" s="26">
        <f t="shared" si="3"/>
        <v>4.3265753424657528E-3</v>
      </c>
      <c r="M16" s="26">
        <f t="shared" si="4"/>
        <v>0.12265624767123286</v>
      </c>
      <c r="N16" s="27">
        <v>186</v>
      </c>
      <c r="O16" s="27">
        <v>74.5</v>
      </c>
      <c r="P16" s="26">
        <f t="shared" si="5"/>
        <v>0.30622902103153438</v>
      </c>
      <c r="Q16" s="29">
        <f t="shared" si="6"/>
        <v>1.6463925861910451E-3</v>
      </c>
      <c r="R16" s="24"/>
    </row>
    <row r="17" spans="1:18" x14ac:dyDescent="0.25">
      <c r="A17" s="25">
        <v>1982</v>
      </c>
      <c r="B17" s="76">
        <v>0.41160000000000002</v>
      </c>
      <c r="C17" s="27">
        <f t="shared" si="7"/>
        <v>65.986394557823132</v>
      </c>
      <c r="D17" s="26">
        <f t="shared" si="0"/>
        <v>0.13999999999999996</v>
      </c>
      <c r="E17" s="27">
        <v>6</v>
      </c>
      <c r="F17" s="26">
        <f t="shared" si="1"/>
        <v>0.13159999999999997</v>
      </c>
      <c r="G17" s="27">
        <v>0</v>
      </c>
      <c r="H17" s="26">
        <f t="shared" si="8"/>
        <v>0.13159999999999997</v>
      </c>
      <c r="I17" s="27">
        <v>25</v>
      </c>
      <c r="J17" s="28">
        <f t="shared" si="2"/>
        <v>76.020408163265316</v>
      </c>
      <c r="K17" s="26">
        <f t="shared" si="9"/>
        <v>9.8699999999999982E-2</v>
      </c>
      <c r="L17" s="26">
        <f t="shared" si="3"/>
        <v>4.3265753424657528E-3</v>
      </c>
      <c r="M17" s="26">
        <f t="shared" si="4"/>
        <v>0.12265624767123286</v>
      </c>
      <c r="N17" s="27">
        <v>186</v>
      </c>
      <c r="O17" s="27">
        <v>74.5</v>
      </c>
      <c r="P17" s="26">
        <f t="shared" si="5"/>
        <v>0.30622902103153438</v>
      </c>
      <c r="Q17" s="29">
        <f t="shared" si="6"/>
        <v>1.6463925861910451E-3</v>
      </c>
      <c r="R17" s="24"/>
    </row>
    <row r="18" spans="1:18" x14ac:dyDescent="0.25">
      <c r="A18" s="25">
        <v>1983</v>
      </c>
      <c r="B18" s="76">
        <v>0.41160000000000002</v>
      </c>
      <c r="C18" s="27">
        <f t="shared" si="7"/>
        <v>65.986394557823132</v>
      </c>
      <c r="D18" s="26">
        <f t="shared" si="0"/>
        <v>0.13999999999999996</v>
      </c>
      <c r="E18" s="27">
        <v>6</v>
      </c>
      <c r="F18" s="26">
        <f t="shared" si="1"/>
        <v>0.13159999999999997</v>
      </c>
      <c r="G18" s="27">
        <v>0</v>
      </c>
      <c r="H18" s="26">
        <f t="shared" si="8"/>
        <v>0.13159999999999997</v>
      </c>
      <c r="I18" s="27">
        <v>25</v>
      </c>
      <c r="J18" s="28">
        <f t="shared" si="2"/>
        <v>76.020408163265316</v>
      </c>
      <c r="K18" s="26">
        <f t="shared" si="9"/>
        <v>9.8699999999999982E-2</v>
      </c>
      <c r="L18" s="26">
        <f t="shared" si="3"/>
        <v>4.3265753424657528E-3</v>
      </c>
      <c r="M18" s="26">
        <f t="shared" si="4"/>
        <v>0.12265624767123286</v>
      </c>
      <c r="N18" s="27">
        <v>186</v>
      </c>
      <c r="O18" s="27">
        <v>74.5</v>
      </c>
      <c r="P18" s="26">
        <f t="shared" si="5"/>
        <v>0.30622902103153438</v>
      </c>
      <c r="Q18" s="29">
        <f t="shared" si="6"/>
        <v>1.6463925861910451E-3</v>
      </c>
      <c r="R18" s="24"/>
    </row>
    <row r="19" spans="1:18" x14ac:dyDescent="0.25">
      <c r="A19" s="25">
        <v>1984</v>
      </c>
      <c r="B19" s="76">
        <v>0.38219999999999998</v>
      </c>
      <c r="C19" s="27">
        <f t="shared" si="7"/>
        <v>65.986394557823132</v>
      </c>
      <c r="D19" s="26">
        <f t="shared" si="0"/>
        <v>0.12999999999999995</v>
      </c>
      <c r="E19" s="27">
        <v>6</v>
      </c>
      <c r="F19" s="26">
        <f t="shared" si="1"/>
        <v>0.12219999999999995</v>
      </c>
      <c r="G19" s="27">
        <v>0</v>
      </c>
      <c r="H19" s="26">
        <f t="shared" si="8"/>
        <v>0.12219999999999995</v>
      </c>
      <c r="I19" s="27">
        <v>25</v>
      </c>
      <c r="J19" s="28">
        <f t="shared" si="2"/>
        <v>76.020408163265316</v>
      </c>
      <c r="K19" s="26">
        <f t="shared" si="9"/>
        <v>9.1649999999999954E-2</v>
      </c>
      <c r="L19" s="26">
        <f t="shared" si="3"/>
        <v>4.0175342465753406E-3</v>
      </c>
      <c r="M19" s="26">
        <f t="shared" si="4"/>
        <v>0.11389508712328761</v>
      </c>
      <c r="N19" s="27">
        <v>186</v>
      </c>
      <c r="O19" s="27">
        <v>74.5</v>
      </c>
      <c r="P19" s="26">
        <f t="shared" si="5"/>
        <v>0.28435551952928184</v>
      </c>
      <c r="Q19" s="29">
        <f t="shared" si="6"/>
        <v>1.5287931157488271E-3</v>
      </c>
      <c r="R19" s="24"/>
    </row>
    <row r="20" spans="1:18" x14ac:dyDescent="0.25">
      <c r="A20" s="25">
        <v>1985</v>
      </c>
      <c r="B20" s="76">
        <v>0.38219999999999998</v>
      </c>
      <c r="C20" s="27">
        <f t="shared" si="7"/>
        <v>65.986394557823132</v>
      </c>
      <c r="D20" s="26">
        <f t="shared" si="0"/>
        <v>0.12999999999999995</v>
      </c>
      <c r="E20" s="27">
        <v>6</v>
      </c>
      <c r="F20" s="26">
        <f t="shared" si="1"/>
        <v>0.12219999999999995</v>
      </c>
      <c r="G20" s="27">
        <v>0</v>
      </c>
      <c r="H20" s="26">
        <f t="shared" si="8"/>
        <v>0.12219999999999995</v>
      </c>
      <c r="I20" s="27">
        <v>25</v>
      </c>
      <c r="J20" s="28">
        <f t="shared" si="2"/>
        <v>76.020408163265316</v>
      </c>
      <c r="K20" s="26">
        <f t="shared" si="9"/>
        <v>9.1649999999999954E-2</v>
      </c>
      <c r="L20" s="26">
        <f t="shared" si="3"/>
        <v>4.0175342465753406E-3</v>
      </c>
      <c r="M20" s="26">
        <f t="shared" si="4"/>
        <v>0.11389508712328761</v>
      </c>
      <c r="N20" s="27">
        <v>186</v>
      </c>
      <c r="O20" s="27">
        <v>74.5</v>
      </c>
      <c r="P20" s="26">
        <f t="shared" si="5"/>
        <v>0.28435551952928184</v>
      </c>
      <c r="Q20" s="29">
        <f t="shared" si="6"/>
        <v>1.5287931157488271E-3</v>
      </c>
      <c r="R20" s="24"/>
    </row>
    <row r="21" spans="1:18" x14ac:dyDescent="0.25">
      <c r="A21" s="19">
        <v>1986</v>
      </c>
      <c r="B21" s="70">
        <v>0.41160000000000002</v>
      </c>
      <c r="C21" s="21">
        <f t="shared" si="7"/>
        <v>65.986394557823132</v>
      </c>
      <c r="D21" s="20">
        <f t="shared" si="0"/>
        <v>0.13999999999999996</v>
      </c>
      <c r="E21" s="21">
        <v>6</v>
      </c>
      <c r="F21" s="20">
        <f t="shared" si="1"/>
        <v>0.13159999999999997</v>
      </c>
      <c r="G21" s="21">
        <v>0</v>
      </c>
      <c r="H21" s="20">
        <f t="shared" si="8"/>
        <v>0.13159999999999997</v>
      </c>
      <c r="I21" s="21">
        <v>25</v>
      </c>
      <c r="J21" s="22">
        <f t="shared" si="2"/>
        <v>76.020408163265316</v>
      </c>
      <c r="K21" s="20">
        <f t="shared" si="9"/>
        <v>9.8699999999999982E-2</v>
      </c>
      <c r="L21" s="20">
        <f t="shared" si="3"/>
        <v>4.3265753424657528E-3</v>
      </c>
      <c r="M21" s="20">
        <f t="shared" si="4"/>
        <v>0.12265624767123286</v>
      </c>
      <c r="N21" s="21">
        <v>186</v>
      </c>
      <c r="O21" s="21">
        <v>74.5</v>
      </c>
      <c r="P21" s="20">
        <f t="shared" si="5"/>
        <v>0.30622902103153438</v>
      </c>
      <c r="Q21" s="23">
        <f t="shared" si="6"/>
        <v>1.6463925861910451E-3</v>
      </c>
      <c r="R21" s="24"/>
    </row>
    <row r="22" spans="1:18" x14ac:dyDescent="0.25">
      <c r="A22" s="19">
        <v>1987</v>
      </c>
      <c r="B22" s="70">
        <v>0.5292</v>
      </c>
      <c r="C22" s="21">
        <f t="shared" si="7"/>
        <v>65.986394557823132</v>
      </c>
      <c r="D22" s="20">
        <f t="shared" si="0"/>
        <v>0.18</v>
      </c>
      <c r="E22" s="21">
        <v>6</v>
      </c>
      <c r="F22" s="20">
        <f t="shared" si="1"/>
        <v>0.16919999999999999</v>
      </c>
      <c r="G22" s="21">
        <v>0</v>
      </c>
      <c r="H22" s="20">
        <f t="shared" si="8"/>
        <v>0.16919999999999999</v>
      </c>
      <c r="I22" s="21">
        <v>25</v>
      </c>
      <c r="J22" s="22">
        <f t="shared" si="2"/>
        <v>76.020408163265301</v>
      </c>
      <c r="K22" s="20">
        <f t="shared" si="9"/>
        <v>0.12689999999999999</v>
      </c>
      <c r="L22" s="20">
        <f t="shared" si="3"/>
        <v>5.5627397260273968E-3</v>
      </c>
      <c r="M22" s="20">
        <f t="shared" si="4"/>
        <v>0.15770088986301367</v>
      </c>
      <c r="N22" s="21">
        <v>186</v>
      </c>
      <c r="O22" s="21">
        <v>74.5</v>
      </c>
      <c r="P22" s="20">
        <f t="shared" si="5"/>
        <v>0.39372302704054418</v>
      </c>
      <c r="Q22" s="23">
        <f t="shared" si="6"/>
        <v>2.1167904679599151E-3</v>
      </c>
      <c r="R22" s="24"/>
    </row>
    <row r="23" spans="1:18" x14ac:dyDescent="0.25">
      <c r="A23" s="19">
        <v>1988</v>
      </c>
      <c r="B23" s="70">
        <v>0.441</v>
      </c>
      <c r="C23" s="21">
        <f t="shared" si="7"/>
        <v>65.986394557823132</v>
      </c>
      <c r="D23" s="20">
        <f t="shared" si="0"/>
        <v>0.14999999999999997</v>
      </c>
      <c r="E23" s="21">
        <v>6</v>
      </c>
      <c r="F23" s="20">
        <f t="shared" si="1"/>
        <v>0.14099999999999996</v>
      </c>
      <c r="G23" s="21">
        <v>0</v>
      </c>
      <c r="H23" s="20">
        <f t="shared" si="8"/>
        <v>0.14099999999999996</v>
      </c>
      <c r="I23" s="21">
        <v>25</v>
      </c>
      <c r="J23" s="22">
        <f t="shared" si="2"/>
        <v>76.020408163265316</v>
      </c>
      <c r="K23" s="20">
        <f t="shared" si="9"/>
        <v>0.10574999999999997</v>
      </c>
      <c r="L23" s="20">
        <f t="shared" si="3"/>
        <v>4.6356164383561634E-3</v>
      </c>
      <c r="M23" s="20">
        <f t="shared" si="4"/>
        <v>0.13141740821917805</v>
      </c>
      <c r="N23" s="21">
        <v>186</v>
      </c>
      <c r="O23" s="21">
        <v>74.5</v>
      </c>
      <c r="P23" s="20">
        <f t="shared" si="5"/>
        <v>0.3281025225337868</v>
      </c>
      <c r="Q23" s="23">
        <f t="shared" si="6"/>
        <v>1.7639920566332623E-3</v>
      </c>
      <c r="R23" s="24"/>
    </row>
    <row r="24" spans="1:18" x14ac:dyDescent="0.25">
      <c r="A24" s="19">
        <v>1989</v>
      </c>
      <c r="B24" s="70">
        <v>0.47039999999999998</v>
      </c>
      <c r="C24" s="21">
        <f t="shared" si="7"/>
        <v>65.986394557823132</v>
      </c>
      <c r="D24" s="20">
        <f t="shared" si="0"/>
        <v>0.15999999999999998</v>
      </c>
      <c r="E24" s="21">
        <v>6</v>
      </c>
      <c r="F24" s="20">
        <f t="shared" si="1"/>
        <v>0.15039999999999998</v>
      </c>
      <c r="G24" s="21">
        <v>0</v>
      </c>
      <c r="H24" s="20">
        <f t="shared" si="8"/>
        <v>0.15039999999999998</v>
      </c>
      <c r="I24" s="21">
        <v>25</v>
      </c>
      <c r="J24" s="22">
        <f t="shared" si="2"/>
        <v>76.020408163265301</v>
      </c>
      <c r="K24" s="20">
        <f t="shared" si="9"/>
        <v>0.11279999999999998</v>
      </c>
      <c r="L24" s="20">
        <f t="shared" si="3"/>
        <v>4.9446575342465748E-3</v>
      </c>
      <c r="M24" s="20">
        <f t="shared" si="4"/>
        <v>0.14017856876712326</v>
      </c>
      <c r="N24" s="21">
        <v>186</v>
      </c>
      <c r="O24" s="21">
        <v>74.5</v>
      </c>
      <c r="P24" s="20">
        <f t="shared" si="5"/>
        <v>0.34997602403603928</v>
      </c>
      <c r="Q24" s="23">
        <f t="shared" si="6"/>
        <v>1.88159152707548E-3</v>
      </c>
      <c r="R24" s="24"/>
    </row>
    <row r="25" spans="1:18" x14ac:dyDescent="0.25">
      <c r="A25" s="19">
        <v>1990</v>
      </c>
      <c r="B25" s="70">
        <v>0.58799999999999997</v>
      </c>
      <c r="C25" s="21">
        <f t="shared" si="7"/>
        <v>65.986394557823132</v>
      </c>
      <c r="D25" s="20">
        <f t="shared" si="0"/>
        <v>0.19999999999999996</v>
      </c>
      <c r="E25" s="21">
        <v>6</v>
      </c>
      <c r="F25" s="20">
        <f t="shared" si="1"/>
        <v>0.18799999999999994</v>
      </c>
      <c r="G25" s="21">
        <v>0</v>
      </c>
      <c r="H25" s="20">
        <f t="shared" si="8"/>
        <v>0.18799999999999994</v>
      </c>
      <c r="I25" s="21">
        <v>25</v>
      </c>
      <c r="J25" s="22">
        <f t="shared" si="2"/>
        <v>76.020408163265316</v>
      </c>
      <c r="K25" s="20">
        <f t="shared" si="9"/>
        <v>0.14099999999999996</v>
      </c>
      <c r="L25" s="20">
        <f t="shared" si="3"/>
        <v>6.180821917808217E-3</v>
      </c>
      <c r="M25" s="20">
        <f t="shared" si="4"/>
        <v>0.17522321095890403</v>
      </c>
      <c r="N25" s="21">
        <v>186</v>
      </c>
      <c r="O25" s="21">
        <v>74.5</v>
      </c>
      <c r="P25" s="20">
        <f t="shared" si="5"/>
        <v>0.43747003004504903</v>
      </c>
      <c r="Q25" s="23">
        <f t="shared" si="6"/>
        <v>2.3519894088443495E-3</v>
      </c>
      <c r="R25" s="24"/>
    </row>
    <row r="26" spans="1:18" x14ac:dyDescent="0.25">
      <c r="A26" s="25">
        <v>1991</v>
      </c>
      <c r="B26" s="76">
        <v>0.45870204733037179</v>
      </c>
      <c r="C26" s="27">
        <f t="shared" si="7"/>
        <v>65.986394557823132</v>
      </c>
      <c r="D26" s="26">
        <f t="shared" si="0"/>
        <v>0.15602110453414003</v>
      </c>
      <c r="E26" s="27">
        <v>6</v>
      </c>
      <c r="F26" s="26">
        <f t="shared" si="1"/>
        <v>0.14665983826209164</v>
      </c>
      <c r="G26" s="27">
        <v>0</v>
      </c>
      <c r="H26" s="26">
        <f t="shared" si="8"/>
        <v>0.14665983826209164</v>
      </c>
      <c r="I26" s="27">
        <v>25</v>
      </c>
      <c r="J26" s="28">
        <f t="shared" si="2"/>
        <v>76.020408163265301</v>
      </c>
      <c r="K26" s="26">
        <f t="shared" si="9"/>
        <v>0.10999487869656874</v>
      </c>
      <c r="L26" s="26">
        <f t="shared" si="3"/>
        <v>4.8216933127263007E-3</v>
      </c>
      <c r="M26" s="26">
        <f t="shared" si="4"/>
        <v>0.13669259456913427</v>
      </c>
      <c r="N26" s="27">
        <v>186</v>
      </c>
      <c r="O26" s="27">
        <v>74.5</v>
      </c>
      <c r="P26" s="26">
        <f t="shared" si="5"/>
        <v>0.34127278644106007</v>
      </c>
      <c r="Q26" s="29">
        <f t="shared" si="6"/>
        <v>1.8347999271024734E-3</v>
      </c>
      <c r="R26" s="24"/>
    </row>
    <row r="27" spans="1:18" x14ac:dyDescent="0.25">
      <c r="A27" s="25">
        <v>1992</v>
      </c>
      <c r="B27" s="76">
        <v>0.46395769824539407</v>
      </c>
      <c r="C27" s="27">
        <f t="shared" si="7"/>
        <v>65.986394557823132</v>
      </c>
      <c r="D27" s="26">
        <f t="shared" si="0"/>
        <v>0.15780874089979385</v>
      </c>
      <c r="E27" s="27">
        <v>6</v>
      </c>
      <c r="F27" s="26">
        <f t="shared" si="1"/>
        <v>0.14834021644580622</v>
      </c>
      <c r="G27" s="27">
        <v>0</v>
      </c>
      <c r="H27" s="26">
        <f t="shared" si="8"/>
        <v>0.14834021644580622</v>
      </c>
      <c r="I27" s="27">
        <v>25</v>
      </c>
      <c r="J27" s="28">
        <f t="shared" si="2"/>
        <v>76.020408163265316</v>
      </c>
      <c r="K27" s="26">
        <f t="shared" si="9"/>
        <v>0.11125516233435467</v>
      </c>
      <c r="L27" s="26">
        <f t="shared" si="3"/>
        <v>4.8769386228758212E-3</v>
      </c>
      <c r="M27" s="26">
        <f t="shared" si="4"/>
        <v>0.13825877148921809</v>
      </c>
      <c r="N27" s="27">
        <v>186</v>
      </c>
      <c r="O27" s="27">
        <v>74.5</v>
      </c>
      <c r="P27" s="26">
        <f t="shared" si="5"/>
        <v>0.34518297311402102</v>
      </c>
      <c r="Q27" s="29">
        <f t="shared" si="6"/>
        <v>1.8558224360968871E-3</v>
      </c>
      <c r="R27" s="24"/>
    </row>
    <row r="28" spans="1:18" x14ac:dyDescent="0.25">
      <c r="A28" s="25">
        <v>1993</v>
      </c>
      <c r="B28" s="76">
        <v>0.61350631477622852</v>
      </c>
      <c r="C28" s="27">
        <f t="shared" si="7"/>
        <v>65.986394557823132</v>
      </c>
      <c r="D28" s="26">
        <f t="shared" si="0"/>
        <v>0.20867561727082601</v>
      </c>
      <c r="E28" s="27">
        <v>6</v>
      </c>
      <c r="F28" s="26">
        <f t="shared" si="1"/>
        <v>0.19615508023457645</v>
      </c>
      <c r="G28" s="27">
        <v>0</v>
      </c>
      <c r="H28" s="26">
        <f t="shared" si="8"/>
        <v>0.19615508023457645</v>
      </c>
      <c r="I28" s="27">
        <v>25</v>
      </c>
      <c r="J28" s="28">
        <f t="shared" si="2"/>
        <v>76.020408163265301</v>
      </c>
      <c r="K28" s="26">
        <f t="shared" si="9"/>
        <v>0.14711631017593232</v>
      </c>
      <c r="L28" s="26">
        <f t="shared" si="3"/>
        <v>6.4489341446984033E-3</v>
      </c>
      <c r="M28" s="26">
        <f t="shared" si="4"/>
        <v>0.18282405853512737</v>
      </c>
      <c r="N28" s="27">
        <v>186</v>
      </c>
      <c r="O28" s="27">
        <v>74.5</v>
      </c>
      <c r="P28" s="26">
        <f t="shared" si="5"/>
        <v>0.45644664278568714</v>
      </c>
      <c r="Q28" s="29">
        <f t="shared" si="6"/>
        <v>2.4540142085251997E-3</v>
      </c>
      <c r="R28" s="24"/>
    </row>
    <row r="29" spans="1:18" x14ac:dyDescent="0.25">
      <c r="A29" s="25">
        <v>1994</v>
      </c>
      <c r="B29" s="76">
        <v>0.60870085789881601</v>
      </c>
      <c r="C29" s="27">
        <f t="shared" si="7"/>
        <v>65.986394557823132</v>
      </c>
      <c r="D29" s="26">
        <f t="shared" si="0"/>
        <v>0.20704110812884896</v>
      </c>
      <c r="E29" s="27">
        <v>6</v>
      </c>
      <c r="F29" s="26">
        <f t="shared" si="1"/>
        <v>0.19461864164111803</v>
      </c>
      <c r="G29" s="27">
        <v>0</v>
      </c>
      <c r="H29" s="26">
        <f t="shared" si="8"/>
        <v>0.19461864164111803</v>
      </c>
      <c r="I29" s="27">
        <v>25</v>
      </c>
      <c r="J29" s="28">
        <f t="shared" si="2"/>
        <v>76.020408163265301</v>
      </c>
      <c r="K29" s="26">
        <f t="shared" si="9"/>
        <v>0.14596398123083854</v>
      </c>
      <c r="L29" s="26">
        <f t="shared" si="3"/>
        <v>6.3984210950504567E-3</v>
      </c>
      <c r="M29" s="26">
        <f t="shared" si="4"/>
        <v>0.18139203883413291</v>
      </c>
      <c r="N29" s="27">
        <v>186</v>
      </c>
      <c r="O29" s="27">
        <v>74.5</v>
      </c>
      <c r="P29" s="26">
        <f t="shared" si="5"/>
        <v>0.4528713989684392</v>
      </c>
      <c r="Q29" s="29">
        <f t="shared" si="6"/>
        <v>2.4347924675722538E-3</v>
      </c>
      <c r="R29" s="24"/>
    </row>
    <row r="30" spans="1:18" x14ac:dyDescent="0.25">
      <c r="A30" s="25">
        <v>1995</v>
      </c>
      <c r="B30" s="76">
        <v>0.35750011318875358</v>
      </c>
      <c r="C30" s="27">
        <f t="shared" si="7"/>
        <v>65.986394557823132</v>
      </c>
      <c r="D30" s="26">
        <f t="shared" si="0"/>
        <v>0.12159867795535834</v>
      </c>
      <c r="E30" s="27">
        <v>6</v>
      </c>
      <c r="F30" s="26">
        <f t="shared" si="1"/>
        <v>0.11430275727803683</v>
      </c>
      <c r="G30" s="27">
        <v>0</v>
      </c>
      <c r="H30" s="26">
        <f t="shared" si="8"/>
        <v>0.11430275727803683</v>
      </c>
      <c r="I30" s="27">
        <v>25</v>
      </c>
      <c r="J30" s="28">
        <f t="shared" si="2"/>
        <v>76.020408163265316</v>
      </c>
      <c r="K30" s="26">
        <f t="shared" si="9"/>
        <v>8.5727067958527622E-2</v>
      </c>
      <c r="L30" s="26">
        <f t="shared" si="3"/>
        <v>3.7578988694149094E-3</v>
      </c>
      <c r="M30" s="26">
        <f t="shared" si="4"/>
        <v>0.10653455399847797</v>
      </c>
      <c r="N30" s="27">
        <v>186</v>
      </c>
      <c r="O30" s="27">
        <v>74.5</v>
      </c>
      <c r="P30" s="26">
        <f t="shared" si="5"/>
        <v>0.26597888649284435</v>
      </c>
      <c r="Q30" s="29">
        <f t="shared" si="6"/>
        <v>1.429994013402389E-3</v>
      </c>
      <c r="R30" s="24"/>
    </row>
    <row r="31" spans="1:18" x14ac:dyDescent="0.25">
      <c r="A31" s="19">
        <v>1996</v>
      </c>
      <c r="B31" s="70">
        <v>0.34119880216743548</v>
      </c>
      <c r="C31" s="21">
        <f t="shared" si="7"/>
        <v>65.986394557823132</v>
      </c>
      <c r="D31" s="20">
        <f t="shared" si="0"/>
        <v>0.1160540143426651</v>
      </c>
      <c r="E31" s="21">
        <v>6</v>
      </c>
      <c r="F31" s="20">
        <f t="shared" si="1"/>
        <v>0.10909077348210519</v>
      </c>
      <c r="G31" s="21">
        <v>0</v>
      </c>
      <c r="H31" s="20">
        <f t="shared" si="8"/>
        <v>0.10909077348210519</v>
      </c>
      <c r="I31" s="21">
        <v>25</v>
      </c>
      <c r="J31" s="22">
        <f t="shared" si="2"/>
        <v>76.020408163265316</v>
      </c>
      <c r="K31" s="20">
        <f t="shared" si="9"/>
        <v>8.1818080111578886E-2</v>
      </c>
      <c r="L31" s="20">
        <f t="shared" si="3"/>
        <v>3.5865459774938688E-3</v>
      </c>
      <c r="M31" s="20">
        <f t="shared" si="4"/>
        <v>0.10167678518896243</v>
      </c>
      <c r="N31" s="21">
        <v>186</v>
      </c>
      <c r="O31" s="21">
        <v>74.5</v>
      </c>
      <c r="P31" s="20">
        <f t="shared" si="5"/>
        <v>0.25385076570667131</v>
      </c>
      <c r="Q31" s="23">
        <f t="shared" si="6"/>
        <v>1.3647890629390931E-3</v>
      </c>
      <c r="R31" s="24"/>
    </row>
    <row r="32" spans="1:18" x14ac:dyDescent="0.25">
      <c r="A32" s="19">
        <v>1997</v>
      </c>
      <c r="B32" s="70">
        <v>0.4764282134433962</v>
      </c>
      <c r="C32" s="21">
        <f t="shared" si="7"/>
        <v>65.986394557823132</v>
      </c>
      <c r="D32" s="20">
        <f t="shared" si="0"/>
        <v>0.16205041273584903</v>
      </c>
      <c r="E32" s="21">
        <v>6</v>
      </c>
      <c r="F32" s="20">
        <f t="shared" si="1"/>
        <v>0.15232738797169809</v>
      </c>
      <c r="G32" s="21">
        <v>0</v>
      </c>
      <c r="H32" s="20">
        <f t="shared" si="8"/>
        <v>0.15232738797169809</v>
      </c>
      <c r="I32" s="21">
        <v>25</v>
      </c>
      <c r="J32" s="22">
        <f t="shared" si="2"/>
        <v>76.020408163265301</v>
      </c>
      <c r="K32" s="20">
        <f t="shared" si="9"/>
        <v>0.11424554097877357</v>
      </c>
      <c r="L32" s="20">
        <f t="shared" si="3"/>
        <v>5.008023714138019E-3</v>
      </c>
      <c r="M32" s="20">
        <f t="shared" si="4"/>
        <v>0.14197496828395575</v>
      </c>
      <c r="N32" s="21">
        <v>186</v>
      </c>
      <c r="O32" s="21">
        <v>74.5</v>
      </c>
      <c r="P32" s="20">
        <f t="shared" si="5"/>
        <v>0.35446099464182246</v>
      </c>
      <c r="Q32" s="23">
        <f t="shared" si="6"/>
        <v>1.9057042722678626E-3</v>
      </c>
      <c r="R32" s="24"/>
    </row>
    <row r="33" spans="1:18" x14ac:dyDescent="0.25">
      <c r="A33" s="19">
        <v>1998</v>
      </c>
      <c r="B33" s="70">
        <v>0.38832610801599271</v>
      </c>
      <c r="C33" s="21">
        <f t="shared" si="7"/>
        <v>65.986394557823132</v>
      </c>
      <c r="D33" s="20">
        <f t="shared" si="0"/>
        <v>0.13208371020952131</v>
      </c>
      <c r="E33" s="21">
        <v>6</v>
      </c>
      <c r="F33" s="20">
        <f t="shared" si="1"/>
        <v>0.12415868759695003</v>
      </c>
      <c r="G33" s="21">
        <v>0</v>
      </c>
      <c r="H33" s="20">
        <f t="shared" si="8"/>
        <v>0.12415868759695003</v>
      </c>
      <c r="I33" s="21">
        <v>25</v>
      </c>
      <c r="J33" s="22">
        <f t="shared" si="2"/>
        <v>76.020408163265301</v>
      </c>
      <c r="K33" s="20">
        <f t="shared" si="9"/>
        <v>9.3119015697712526E-2</v>
      </c>
      <c r="L33" s="20">
        <f t="shared" si="3"/>
        <v>4.0819294552421927E-3</v>
      </c>
      <c r="M33" s="20">
        <f t="shared" si="4"/>
        <v>0.11572065909138854</v>
      </c>
      <c r="N33" s="21">
        <v>186</v>
      </c>
      <c r="O33" s="21">
        <v>74.5</v>
      </c>
      <c r="P33" s="20">
        <f t="shared" si="5"/>
        <v>0.2889133233691043</v>
      </c>
      <c r="Q33" s="23">
        <f t="shared" si="6"/>
        <v>1.5532974374683026E-3</v>
      </c>
      <c r="R33" s="24"/>
    </row>
    <row r="34" spans="1:18" x14ac:dyDescent="0.25">
      <c r="A34" s="19">
        <v>1999</v>
      </c>
      <c r="B34" s="70">
        <v>0.34384003275855851</v>
      </c>
      <c r="C34" s="21">
        <f t="shared" si="7"/>
        <v>65.986394557823132</v>
      </c>
      <c r="D34" s="20">
        <f t="shared" si="0"/>
        <v>0.11695239209474778</v>
      </c>
      <c r="E34" s="21">
        <v>6</v>
      </c>
      <c r="F34" s="20">
        <f t="shared" si="1"/>
        <v>0.10993524856906292</v>
      </c>
      <c r="G34" s="21">
        <v>0</v>
      </c>
      <c r="H34" s="20">
        <f t="shared" si="8"/>
        <v>0.10993524856906292</v>
      </c>
      <c r="I34" s="21">
        <v>25</v>
      </c>
      <c r="J34" s="22">
        <f t="shared" si="2"/>
        <v>76.020408163265301</v>
      </c>
      <c r="K34" s="20">
        <f t="shared" si="9"/>
        <v>8.2451436426797198E-2</v>
      </c>
      <c r="L34" s="20">
        <f t="shared" si="3"/>
        <v>3.6143095419965895E-3</v>
      </c>
      <c r="M34" s="20">
        <f t="shared" si="4"/>
        <v>0.10246386836083231</v>
      </c>
      <c r="N34" s="21">
        <v>186</v>
      </c>
      <c r="O34" s="21">
        <v>74.5</v>
      </c>
      <c r="P34" s="20">
        <f t="shared" si="5"/>
        <v>0.25581583241764849</v>
      </c>
      <c r="Q34" s="23">
        <f t="shared" si="6"/>
        <v>1.3753539377292928E-3</v>
      </c>
      <c r="R34" s="24"/>
    </row>
    <row r="35" spans="1:18" x14ac:dyDescent="0.25">
      <c r="A35" s="19">
        <v>2000</v>
      </c>
      <c r="B35" s="70">
        <v>0.37588006100165139</v>
      </c>
      <c r="C35" s="21">
        <f t="shared" si="7"/>
        <v>65.986394557823132</v>
      </c>
      <c r="D35" s="20">
        <f t="shared" si="0"/>
        <v>0.12785036088491541</v>
      </c>
      <c r="E35" s="21">
        <v>6</v>
      </c>
      <c r="F35" s="20">
        <f t="shared" si="1"/>
        <v>0.12017933923182049</v>
      </c>
      <c r="G35" s="21">
        <v>0</v>
      </c>
      <c r="H35" s="20">
        <f t="shared" si="8"/>
        <v>0.12017933923182049</v>
      </c>
      <c r="I35" s="21">
        <v>25</v>
      </c>
      <c r="J35" s="22">
        <f t="shared" si="2"/>
        <v>76.020408163265316</v>
      </c>
      <c r="K35" s="20">
        <f t="shared" si="9"/>
        <v>9.0134504423865364E-2</v>
      </c>
      <c r="L35" s="20">
        <f t="shared" si="3"/>
        <v>3.9511015637858794E-3</v>
      </c>
      <c r="M35" s="20">
        <f t="shared" si="4"/>
        <v>0.11201175378254778</v>
      </c>
      <c r="N35" s="21">
        <v>186</v>
      </c>
      <c r="O35" s="21">
        <v>74.5</v>
      </c>
      <c r="P35" s="20">
        <f t="shared" si="5"/>
        <v>0.27965350608797163</v>
      </c>
      <c r="Q35" s="23">
        <f t="shared" si="6"/>
        <v>1.5035134735912454E-3</v>
      </c>
      <c r="R35" s="24"/>
    </row>
    <row r="36" spans="1:18" x14ac:dyDescent="0.25">
      <c r="A36" s="25">
        <v>2001</v>
      </c>
      <c r="B36" s="76">
        <v>0.37778427722851698</v>
      </c>
      <c r="C36" s="27">
        <f t="shared" si="7"/>
        <v>65.986394557823132</v>
      </c>
      <c r="D36" s="26">
        <f t="shared" si="0"/>
        <v>0.12849805347908738</v>
      </c>
      <c r="E36" s="27">
        <v>6</v>
      </c>
      <c r="F36" s="26">
        <f t="shared" si="1"/>
        <v>0.12078817027034214</v>
      </c>
      <c r="G36" s="27">
        <v>0</v>
      </c>
      <c r="H36" s="26">
        <f t="shared" si="8"/>
        <v>0.12078817027034214</v>
      </c>
      <c r="I36" s="27">
        <v>25</v>
      </c>
      <c r="J36" s="28">
        <f t="shared" si="2"/>
        <v>76.020408163265316</v>
      </c>
      <c r="K36" s="26">
        <f t="shared" si="9"/>
        <v>9.0591127702756596E-2</v>
      </c>
      <c r="L36" s="26">
        <f t="shared" si="3"/>
        <v>3.9711179266961796E-3</v>
      </c>
      <c r="M36" s="26">
        <f t="shared" si="4"/>
        <v>0.11257920766287334</v>
      </c>
      <c r="N36" s="27">
        <v>186</v>
      </c>
      <c r="O36" s="27">
        <v>74.5</v>
      </c>
      <c r="P36" s="26">
        <f t="shared" si="5"/>
        <v>0.28107023658113345</v>
      </c>
      <c r="Q36" s="29">
        <f t="shared" si="6"/>
        <v>1.5111303041996421E-3</v>
      </c>
      <c r="R36" s="24"/>
    </row>
    <row r="37" spans="1:18" x14ac:dyDescent="0.25">
      <c r="A37" s="25">
        <v>2002</v>
      </c>
      <c r="B37" s="76">
        <v>0.45259980774619368</v>
      </c>
      <c r="C37" s="27">
        <f t="shared" si="7"/>
        <v>65.986394557823132</v>
      </c>
      <c r="D37" s="26">
        <f t="shared" si="0"/>
        <v>0.15394551283884134</v>
      </c>
      <c r="E37" s="27">
        <v>6</v>
      </c>
      <c r="F37" s="26">
        <f t="shared" si="1"/>
        <v>0.14470878206851084</v>
      </c>
      <c r="G37" s="27">
        <v>0</v>
      </c>
      <c r="H37" s="26">
        <f t="shared" si="8"/>
        <v>0.14470878206851084</v>
      </c>
      <c r="I37" s="27">
        <v>25</v>
      </c>
      <c r="J37" s="28">
        <f t="shared" si="2"/>
        <v>76.020408163265316</v>
      </c>
      <c r="K37" s="26">
        <f t="shared" si="9"/>
        <v>0.10853158655138313</v>
      </c>
      <c r="L37" s="26">
        <f t="shared" si="3"/>
        <v>4.7575489995126856E-3</v>
      </c>
      <c r="M37" s="26">
        <f t="shared" si="4"/>
        <v>0.13487413536168488</v>
      </c>
      <c r="N37" s="27">
        <v>186</v>
      </c>
      <c r="O37" s="27">
        <v>74.5</v>
      </c>
      <c r="P37" s="26">
        <f t="shared" si="5"/>
        <v>0.33673274063454212</v>
      </c>
      <c r="Q37" s="29">
        <f t="shared" si="6"/>
        <v>1.8103910786803339E-3</v>
      </c>
      <c r="R37" s="24"/>
    </row>
    <row r="38" spans="1:18" x14ac:dyDescent="0.25">
      <c r="A38" s="25">
        <v>2003</v>
      </c>
      <c r="B38" s="76">
        <v>0.36073400723806143</v>
      </c>
      <c r="C38" s="27">
        <f t="shared" si="7"/>
        <v>65.986394557823132</v>
      </c>
      <c r="D38" s="26">
        <f t="shared" si="0"/>
        <v>0.12269864191770793</v>
      </c>
      <c r="E38" s="27">
        <v>6</v>
      </c>
      <c r="F38" s="26">
        <f t="shared" si="1"/>
        <v>0.11533672340264546</v>
      </c>
      <c r="G38" s="27">
        <v>0</v>
      </c>
      <c r="H38" s="26">
        <f t="shared" si="8"/>
        <v>0.11533672340264546</v>
      </c>
      <c r="I38" s="27">
        <v>25</v>
      </c>
      <c r="J38" s="28">
        <f t="shared" si="2"/>
        <v>76.020408163265301</v>
      </c>
      <c r="K38" s="26">
        <f t="shared" si="9"/>
        <v>8.6502542551984099E-2</v>
      </c>
      <c r="L38" s="26">
        <f t="shared" si="3"/>
        <v>3.7918922762513576E-3</v>
      </c>
      <c r="M38" s="26">
        <f t="shared" ref="M38:M43" si="10">+L38*28.3495</f>
        <v>0.10749825008558786</v>
      </c>
      <c r="N38" s="27">
        <v>186</v>
      </c>
      <c r="O38" s="27">
        <v>74.5</v>
      </c>
      <c r="P38" s="26">
        <f t="shared" si="5"/>
        <v>0.26838489283113209</v>
      </c>
      <c r="Q38" s="29">
        <f t="shared" si="6"/>
        <v>1.4429295313501725E-3</v>
      </c>
      <c r="R38" s="24"/>
    </row>
    <row r="39" spans="1:18" x14ac:dyDescent="0.25">
      <c r="A39" s="25">
        <v>2004</v>
      </c>
      <c r="B39" s="76">
        <v>0.36181860673819527</v>
      </c>
      <c r="C39" s="27">
        <f t="shared" si="7"/>
        <v>65.986394557823132</v>
      </c>
      <c r="D39" s="26">
        <f t="shared" si="0"/>
        <v>0.12306755331231128</v>
      </c>
      <c r="E39" s="27">
        <v>6</v>
      </c>
      <c r="F39" s="26">
        <f t="shared" si="1"/>
        <v>0.1156835001135726</v>
      </c>
      <c r="G39" s="27">
        <v>0</v>
      </c>
      <c r="H39" s="26">
        <f t="shared" si="8"/>
        <v>0.1156835001135726</v>
      </c>
      <c r="I39" s="27">
        <v>25</v>
      </c>
      <c r="J39" s="28">
        <f t="shared" si="2"/>
        <v>76.020408163265316</v>
      </c>
      <c r="K39" s="26">
        <f t="shared" si="9"/>
        <v>8.6762625085179457E-2</v>
      </c>
      <c r="L39" s="26">
        <f t="shared" si="3"/>
        <v>3.8032931544188255E-3</v>
      </c>
      <c r="M39" s="26">
        <f t="shared" si="10"/>
        <v>0.10782145928119649</v>
      </c>
      <c r="N39" s="27">
        <v>186</v>
      </c>
      <c r="O39" s="27">
        <v>74.5</v>
      </c>
      <c r="P39" s="26">
        <f t="shared" si="5"/>
        <v>0.26919183122553758</v>
      </c>
      <c r="Q39" s="29">
        <f t="shared" si="6"/>
        <v>1.447267909814718E-3</v>
      </c>
      <c r="R39" s="24"/>
    </row>
    <row r="40" spans="1:18" x14ac:dyDescent="0.25">
      <c r="A40" s="25">
        <v>2005</v>
      </c>
      <c r="B40" s="76">
        <v>0.29832832765515421</v>
      </c>
      <c r="C40" s="27">
        <f t="shared" si="7"/>
        <v>65.986394557823132</v>
      </c>
      <c r="D40" s="26">
        <f t="shared" si="0"/>
        <v>0.10147222029086875</v>
      </c>
      <c r="E40" s="27">
        <v>6</v>
      </c>
      <c r="F40" s="26">
        <f t="shared" si="1"/>
        <v>9.5383887073416621E-2</v>
      </c>
      <c r="G40" s="27">
        <v>0</v>
      </c>
      <c r="H40" s="26">
        <f t="shared" si="8"/>
        <v>9.5383887073416621E-2</v>
      </c>
      <c r="I40" s="27">
        <v>25</v>
      </c>
      <c r="J40" s="28">
        <f t="shared" si="2"/>
        <v>76.020408163265316</v>
      </c>
      <c r="K40" s="26">
        <f t="shared" si="9"/>
        <v>7.1537915305062469E-2</v>
      </c>
      <c r="L40" s="26">
        <f t="shared" si="3"/>
        <v>3.1359086161123276E-3</v>
      </c>
      <c r="M40" s="26">
        <f t="shared" si="10"/>
        <v>8.8901441312476431E-2</v>
      </c>
      <c r="N40" s="27">
        <v>186</v>
      </c>
      <c r="O40" s="27">
        <v>74.5</v>
      </c>
      <c r="P40" s="26">
        <f t="shared" si="5"/>
        <v>0.22195527629692102</v>
      </c>
      <c r="Q40" s="29">
        <f t="shared" si="6"/>
        <v>1.1933079370802205E-3</v>
      </c>
      <c r="R40" s="24"/>
    </row>
    <row r="41" spans="1:18" x14ac:dyDescent="0.25">
      <c r="A41" s="19">
        <v>2006</v>
      </c>
      <c r="B41" s="70">
        <v>0.30838031034237695</v>
      </c>
      <c r="C41" s="21">
        <f t="shared" si="7"/>
        <v>65.986394557823132</v>
      </c>
      <c r="D41" s="20">
        <f t="shared" si="0"/>
        <v>0.10489126202121662</v>
      </c>
      <c r="E41" s="21">
        <v>6</v>
      </c>
      <c r="F41" s="20">
        <f t="shared" si="1"/>
        <v>9.8597786299943632E-2</v>
      </c>
      <c r="G41" s="21">
        <v>0</v>
      </c>
      <c r="H41" s="20">
        <f t="shared" si="8"/>
        <v>9.8597786299943632E-2</v>
      </c>
      <c r="I41" s="21">
        <v>25</v>
      </c>
      <c r="J41" s="22">
        <f t="shared" si="2"/>
        <v>76.020408163265316</v>
      </c>
      <c r="K41" s="20">
        <f t="shared" si="9"/>
        <v>7.3948339724957721E-2</v>
      </c>
      <c r="L41" s="20">
        <f t="shared" si="3"/>
        <v>3.241571056436503E-3</v>
      </c>
      <c r="M41" s="20">
        <f t="shared" si="10"/>
        <v>9.1896918664446645E-2</v>
      </c>
      <c r="N41" s="21">
        <v>186</v>
      </c>
      <c r="O41" s="21">
        <v>74.5</v>
      </c>
      <c r="P41" s="20">
        <f t="shared" si="5"/>
        <v>0.22943391773942384</v>
      </c>
      <c r="Q41" s="23">
        <f t="shared" si="6"/>
        <v>1.2335156867710959E-3</v>
      </c>
      <c r="R41" s="24"/>
    </row>
    <row r="42" spans="1:18" x14ac:dyDescent="0.25">
      <c r="A42" s="19">
        <v>2007</v>
      </c>
      <c r="B42" s="70">
        <v>0.27268439245845361</v>
      </c>
      <c r="C42" s="21">
        <f t="shared" si="7"/>
        <v>65.986394557823132</v>
      </c>
      <c r="D42" s="20">
        <f t="shared" si="0"/>
        <v>9.2749793353215482E-2</v>
      </c>
      <c r="E42" s="21">
        <v>6</v>
      </c>
      <c r="F42" s="20">
        <f t="shared" si="1"/>
        <v>8.7184805752022559E-2</v>
      </c>
      <c r="G42" s="21">
        <v>0</v>
      </c>
      <c r="H42" s="20">
        <f t="shared" si="8"/>
        <v>8.7184805752022559E-2</v>
      </c>
      <c r="I42" s="21">
        <v>25</v>
      </c>
      <c r="J42" s="22">
        <f t="shared" si="2"/>
        <v>76.020408163265301</v>
      </c>
      <c r="K42" s="20">
        <f t="shared" si="9"/>
        <v>6.5388604314016927E-2</v>
      </c>
      <c r="L42" s="20">
        <f t="shared" si="3"/>
        <v>2.8663497781486872E-3</v>
      </c>
      <c r="M42" s="20">
        <f t="shared" si="10"/>
        <v>8.1259583035626207E-2</v>
      </c>
      <c r="N42" s="21">
        <v>186</v>
      </c>
      <c r="O42" s="21">
        <v>74.5</v>
      </c>
      <c r="P42" s="20">
        <f t="shared" si="5"/>
        <v>0.20287627442451645</v>
      </c>
      <c r="Q42" s="23">
        <f t="shared" si="6"/>
        <v>1.090732658196325E-3</v>
      </c>
      <c r="R42" s="24"/>
    </row>
    <row r="43" spans="1:18" x14ac:dyDescent="0.25">
      <c r="A43" s="19">
        <v>2008</v>
      </c>
      <c r="B43" s="70">
        <v>0.2790952451824017</v>
      </c>
      <c r="C43" s="21">
        <f t="shared" si="7"/>
        <v>65.986394557823132</v>
      </c>
      <c r="D43" s="20">
        <f t="shared" si="0"/>
        <v>9.4930355504218245E-2</v>
      </c>
      <c r="E43" s="21">
        <v>6</v>
      </c>
      <c r="F43" s="20">
        <f t="shared" si="1"/>
        <v>8.9234534173965152E-2</v>
      </c>
      <c r="G43" s="21">
        <v>0</v>
      </c>
      <c r="H43" s="20">
        <f t="shared" si="8"/>
        <v>8.9234534173965152E-2</v>
      </c>
      <c r="I43" s="21">
        <v>25</v>
      </c>
      <c r="J43" s="22">
        <f t="shared" si="2"/>
        <v>76.020408163265301</v>
      </c>
      <c r="K43" s="20">
        <f t="shared" si="9"/>
        <v>6.6925900630473864E-2</v>
      </c>
      <c r="L43" s="20">
        <f t="shared" si="3"/>
        <v>2.9337381098289914E-3</v>
      </c>
      <c r="M43" s="20">
        <f t="shared" si="10"/>
        <v>8.3170008544596982E-2</v>
      </c>
      <c r="N43" s="21">
        <v>186</v>
      </c>
      <c r="O43" s="21">
        <v>74.5</v>
      </c>
      <c r="P43" s="20">
        <f t="shared" si="5"/>
        <v>0.20764592737308776</v>
      </c>
      <c r="Q43" s="23">
        <f t="shared" si="6"/>
        <v>1.1163759536187514E-3</v>
      </c>
      <c r="R43" s="24"/>
    </row>
    <row r="44" spans="1:18" x14ac:dyDescent="0.25">
      <c r="A44" s="19">
        <v>2009</v>
      </c>
      <c r="B44" s="70">
        <v>0.2157670560878317</v>
      </c>
      <c r="C44" s="21">
        <f t="shared" si="7"/>
        <v>65.986394557823132</v>
      </c>
      <c r="D44" s="20">
        <f t="shared" si="0"/>
        <v>7.3390155131915519E-2</v>
      </c>
      <c r="E44" s="21">
        <v>6</v>
      </c>
      <c r="F44" s="20">
        <f t="shared" si="1"/>
        <v>6.8986745824000592E-2</v>
      </c>
      <c r="G44" s="21">
        <v>0</v>
      </c>
      <c r="H44" s="20">
        <f t="shared" si="8"/>
        <v>6.8986745824000592E-2</v>
      </c>
      <c r="I44" s="21">
        <v>25</v>
      </c>
      <c r="J44" s="22">
        <f t="shared" si="2"/>
        <v>76.020408163265316</v>
      </c>
      <c r="K44" s="20">
        <f t="shared" si="9"/>
        <v>5.1740059368000441E-2</v>
      </c>
      <c r="L44" s="20">
        <f t="shared" si="3"/>
        <v>2.268057396953444E-3</v>
      </c>
      <c r="M44" s="20">
        <f t="shared" ref="M44:M49" si="11">+L44*28.3495</f>
        <v>6.4298293174931659E-2</v>
      </c>
      <c r="N44" s="21">
        <v>186</v>
      </c>
      <c r="O44" s="21">
        <v>74.5</v>
      </c>
      <c r="P44" s="20">
        <f t="shared" si="5"/>
        <v>0.16052996685284951</v>
      </c>
      <c r="Q44" s="23">
        <f t="shared" si="6"/>
        <v>8.6306433791854577E-4</v>
      </c>
      <c r="R44" s="24"/>
    </row>
    <row r="45" spans="1:18" x14ac:dyDescent="0.25">
      <c r="A45" s="19">
        <v>2010</v>
      </c>
      <c r="B45" s="70">
        <v>0.21560207821395819</v>
      </c>
      <c r="C45" s="21">
        <f t="shared" si="7"/>
        <v>65.986394557823132</v>
      </c>
      <c r="D45" s="20">
        <f t="shared" si="0"/>
        <v>7.3334040208829304E-2</v>
      </c>
      <c r="E45" s="21">
        <v>6</v>
      </c>
      <c r="F45" s="20">
        <f t="shared" si="1"/>
        <v>6.8933997796299551E-2</v>
      </c>
      <c r="G45" s="21">
        <v>0</v>
      </c>
      <c r="H45" s="20">
        <f t="shared" si="8"/>
        <v>6.8933997796299551E-2</v>
      </c>
      <c r="I45" s="21">
        <v>25</v>
      </c>
      <c r="J45" s="22">
        <f t="shared" si="2"/>
        <v>76.020408163265301</v>
      </c>
      <c r="K45" s="20">
        <f t="shared" si="9"/>
        <v>5.1700498347224663E-2</v>
      </c>
      <c r="L45" s="20">
        <f t="shared" si="3"/>
        <v>2.2663232152208071E-3</v>
      </c>
      <c r="M45" s="20">
        <f t="shared" si="11"/>
        <v>6.4249129989902273E-2</v>
      </c>
      <c r="N45" s="21">
        <v>186</v>
      </c>
      <c r="O45" s="21">
        <v>74.5</v>
      </c>
      <c r="P45" s="20">
        <f t="shared" si="5"/>
        <v>0.16040722386740702</v>
      </c>
      <c r="Q45" s="23">
        <f t="shared" si="6"/>
        <v>8.6240442939466142E-4</v>
      </c>
      <c r="R45" s="24"/>
    </row>
    <row r="46" spans="1:18" x14ac:dyDescent="0.25">
      <c r="A46" s="31">
        <v>2011</v>
      </c>
      <c r="B46" s="80">
        <v>0.18289427506932837</v>
      </c>
      <c r="C46" s="32">
        <f t="shared" si="7"/>
        <v>65.986394557823132</v>
      </c>
      <c r="D46" s="33">
        <f t="shared" si="0"/>
        <v>6.2208937098410994E-2</v>
      </c>
      <c r="E46" s="32">
        <v>6</v>
      </c>
      <c r="F46" s="33">
        <f t="shared" si="1"/>
        <v>5.8476400872506336E-2</v>
      </c>
      <c r="G46" s="32">
        <v>0</v>
      </c>
      <c r="H46" s="26">
        <f t="shared" si="8"/>
        <v>5.8476400872506336E-2</v>
      </c>
      <c r="I46" s="32">
        <v>25</v>
      </c>
      <c r="J46" s="34">
        <f t="shared" si="2"/>
        <v>76.020408163265301</v>
      </c>
      <c r="K46" s="26">
        <f t="shared" si="9"/>
        <v>4.3857300654379754E-2</v>
      </c>
      <c r="L46" s="33">
        <f t="shared" si="3"/>
        <v>1.9225118095070578E-3</v>
      </c>
      <c r="M46" s="33">
        <f t="shared" si="11"/>
        <v>5.4502248543620332E-2</v>
      </c>
      <c r="N46" s="32">
        <v>186</v>
      </c>
      <c r="O46" s="32">
        <v>74.5</v>
      </c>
      <c r="P46" s="33">
        <f t="shared" si="5"/>
        <v>0.13607272790756217</v>
      </c>
      <c r="Q46" s="35">
        <f t="shared" si="6"/>
        <v>7.3157380595463529E-4</v>
      </c>
      <c r="R46" s="24"/>
    </row>
    <row r="47" spans="1:18" x14ac:dyDescent="0.25">
      <c r="A47" s="25">
        <v>2012</v>
      </c>
      <c r="B47" s="76">
        <v>0.21071779874358426</v>
      </c>
      <c r="C47" s="27">
        <f t="shared" si="7"/>
        <v>65.986394557823132</v>
      </c>
      <c r="D47" s="26">
        <f t="shared" ref="D47:D56" si="12">+B47-B47*(C47/100)</f>
        <v>7.1672720661083072E-2</v>
      </c>
      <c r="E47" s="27">
        <v>6</v>
      </c>
      <c r="F47" s="26">
        <f t="shared" ref="F47:F56" si="13">+(D47-D47*(E47)/100)</f>
        <v>6.7372357421418089E-2</v>
      </c>
      <c r="G47" s="27">
        <v>0</v>
      </c>
      <c r="H47" s="26">
        <f t="shared" si="8"/>
        <v>6.7372357421418089E-2</v>
      </c>
      <c r="I47" s="27">
        <v>25</v>
      </c>
      <c r="J47" s="28">
        <f t="shared" ref="J47:J56" si="14">100-(K47/B47*100)</f>
        <v>76.020408163265301</v>
      </c>
      <c r="K47" s="26">
        <f t="shared" si="9"/>
        <v>5.0529268066063567E-2</v>
      </c>
      <c r="L47" s="26">
        <f t="shared" ref="L47:L56" si="15">+(K47/365)*16</f>
        <v>2.2149816138548411E-3</v>
      </c>
      <c r="M47" s="26">
        <f t="shared" si="11"/>
        <v>6.2793621261977808E-2</v>
      </c>
      <c r="N47" s="27">
        <v>186</v>
      </c>
      <c r="O47" s="27">
        <v>74.5</v>
      </c>
      <c r="P47" s="26">
        <f t="shared" ref="P47:P56" si="16">+Q47*N47</f>
        <v>0.15677333630507212</v>
      </c>
      <c r="Q47" s="29">
        <f t="shared" ref="Q47:Q56" si="17">+M47/O47</f>
        <v>8.4286739948963502E-4</v>
      </c>
      <c r="R47" s="24"/>
    </row>
    <row r="48" spans="1:18" x14ac:dyDescent="0.25">
      <c r="A48" s="25">
        <v>2013</v>
      </c>
      <c r="B48" s="76">
        <v>0.27539223916715416</v>
      </c>
      <c r="C48" s="27">
        <f t="shared" si="7"/>
        <v>65.986394557823132</v>
      </c>
      <c r="D48" s="26">
        <f t="shared" si="12"/>
        <v>9.3670829648691861E-2</v>
      </c>
      <c r="E48" s="27">
        <v>6</v>
      </c>
      <c r="F48" s="26">
        <f t="shared" si="13"/>
        <v>8.8050579869770357E-2</v>
      </c>
      <c r="G48" s="27">
        <v>0</v>
      </c>
      <c r="H48" s="26">
        <f t="shared" si="8"/>
        <v>8.8050579869770357E-2</v>
      </c>
      <c r="I48" s="27">
        <v>25</v>
      </c>
      <c r="J48" s="28">
        <f t="shared" si="14"/>
        <v>76.020408163265301</v>
      </c>
      <c r="K48" s="26">
        <f t="shared" si="9"/>
        <v>6.6037934902327775E-2</v>
      </c>
      <c r="L48" s="26">
        <f t="shared" si="15"/>
        <v>2.8948135847595736E-3</v>
      </c>
      <c r="M48" s="26">
        <f t="shared" si="11"/>
        <v>8.2066517721141527E-2</v>
      </c>
      <c r="N48" s="27">
        <v>186</v>
      </c>
      <c r="O48" s="27">
        <v>74.5</v>
      </c>
      <c r="P48" s="26">
        <f t="shared" si="16"/>
        <v>0.20489090330378959</v>
      </c>
      <c r="Q48" s="29">
        <f t="shared" si="17"/>
        <v>1.1015639962569334E-3</v>
      </c>
      <c r="R48" s="24"/>
    </row>
    <row r="49" spans="1:18" x14ac:dyDescent="0.25">
      <c r="A49" s="25">
        <v>2014</v>
      </c>
      <c r="B49" s="76">
        <v>0.22403663412159075</v>
      </c>
      <c r="C49" s="27">
        <f t="shared" si="7"/>
        <v>65.986394557823132</v>
      </c>
      <c r="D49" s="26">
        <f t="shared" si="12"/>
        <v>7.620293677605125E-2</v>
      </c>
      <c r="E49" s="27">
        <v>6</v>
      </c>
      <c r="F49" s="26">
        <f t="shared" si="13"/>
        <v>7.163076056948818E-2</v>
      </c>
      <c r="G49" s="27">
        <v>0</v>
      </c>
      <c r="H49" s="26">
        <f t="shared" si="8"/>
        <v>7.163076056948818E-2</v>
      </c>
      <c r="I49" s="27">
        <v>25</v>
      </c>
      <c r="J49" s="28">
        <f t="shared" si="14"/>
        <v>76.020408163265316</v>
      </c>
      <c r="K49" s="26">
        <f t="shared" si="9"/>
        <v>5.3723070427116132E-2</v>
      </c>
      <c r="L49" s="26">
        <f t="shared" si="15"/>
        <v>2.3549839091338578E-3</v>
      </c>
      <c r="M49" s="26">
        <f t="shared" si="11"/>
        <v>6.6762616331990293E-2</v>
      </c>
      <c r="N49" s="27">
        <v>186</v>
      </c>
      <c r="O49" s="27">
        <v>74.5</v>
      </c>
      <c r="P49" s="26">
        <f t="shared" si="16"/>
        <v>0.1666825052047006</v>
      </c>
      <c r="Q49" s="29">
        <f t="shared" si="17"/>
        <v>8.9614250110054089E-4</v>
      </c>
      <c r="R49" s="24"/>
    </row>
    <row r="50" spans="1:18" x14ac:dyDescent="0.25">
      <c r="A50" s="31">
        <v>2015</v>
      </c>
      <c r="B50" s="80">
        <v>0.33979761706912609</v>
      </c>
      <c r="C50" s="32">
        <f t="shared" si="7"/>
        <v>65.986394557823132</v>
      </c>
      <c r="D50" s="33">
        <f t="shared" si="12"/>
        <v>0.11557742077181157</v>
      </c>
      <c r="E50" s="32">
        <v>6</v>
      </c>
      <c r="F50" s="33">
        <f t="shared" si="13"/>
        <v>0.10864277552550287</v>
      </c>
      <c r="G50" s="32">
        <v>0</v>
      </c>
      <c r="H50" s="33">
        <f t="shared" si="8"/>
        <v>0.10864277552550287</v>
      </c>
      <c r="I50" s="32">
        <v>25</v>
      </c>
      <c r="J50" s="34">
        <f t="shared" si="14"/>
        <v>76.020408163265316</v>
      </c>
      <c r="K50" s="33">
        <f t="shared" si="9"/>
        <v>8.1482081644127152E-2</v>
      </c>
      <c r="L50" s="33">
        <f t="shared" si="15"/>
        <v>3.5718172775507794E-3</v>
      </c>
      <c r="M50" s="33">
        <f>+L50*28.3495</f>
        <v>0.10125923390992582</v>
      </c>
      <c r="N50" s="32">
        <v>186</v>
      </c>
      <c r="O50" s="32">
        <v>74.5</v>
      </c>
      <c r="P50" s="33">
        <f t="shared" si="16"/>
        <v>0.25280828868786848</v>
      </c>
      <c r="Q50" s="35">
        <f t="shared" si="17"/>
        <v>1.3591843477842392E-3</v>
      </c>
      <c r="R50" s="24"/>
    </row>
    <row r="51" spans="1:18" x14ac:dyDescent="0.25">
      <c r="A51" s="36">
        <v>2016</v>
      </c>
      <c r="B51" s="83">
        <v>0.27212826960995995</v>
      </c>
      <c r="C51" s="38">
        <f t="shared" si="7"/>
        <v>65.986394557823132</v>
      </c>
      <c r="D51" s="37">
        <f t="shared" si="12"/>
        <v>9.2560635921755063E-2</v>
      </c>
      <c r="E51" s="38">
        <v>6</v>
      </c>
      <c r="F51" s="37">
        <f t="shared" si="13"/>
        <v>8.7006997766449753E-2</v>
      </c>
      <c r="G51" s="38">
        <v>0</v>
      </c>
      <c r="H51" s="37">
        <f t="shared" si="8"/>
        <v>8.7006997766449753E-2</v>
      </c>
      <c r="I51" s="38">
        <v>25</v>
      </c>
      <c r="J51" s="39">
        <f t="shared" si="14"/>
        <v>76.020408163265316</v>
      </c>
      <c r="K51" s="37">
        <f t="shared" si="9"/>
        <v>6.5255248324837312E-2</v>
      </c>
      <c r="L51" s="37">
        <f t="shared" si="15"/>
        <v>2.8605040361572519E-3</v>
      </c>
      <c r="M51" s="37">
        <f>+L51*28.3495</f>
        <v>8.1093859173040017E-2</v>
      </c>
      <c r="N51" s="38">
        <v>186</v>
      </c>
      <c r="O51" s="38">
        <v>74.5</v>
      </c>
      <c r="P51" s="37">
        <f t="shared" si="16"/>
        <v>0.20246252088839523</v>
      </c>
      <c r="Q51" s="40">
        <f t="shared" si="17"/>
        <v>1.0885081768193291E-3</v>
      </c>
      <c r="R51" s="24"/>
    </row>
    <row r="52" spans="1:18" x14ac:dyDescent="0.25">
      <c r="A52" s="41">
        <v>2017</v>
      </c>
      <c r="B52" s="86">
        <v>0.35290512631662357</v>
      </c>
      <c r="C52" s="43">
        <f t="shared" si="7"/>
        <v>65.986394557823132</v>
      </c>
      <c r="D52" s="42">
        <f t="shared" si="12"/>
        <v>0.12003575725055221</v>
      </c>
      <c r="E52" s="43">
        <v>6</v>
      </c>
      <c r="F52" s="42">
        <f t="shared" si="13"/>
        <v>0.11283361181551908</v>
      </c>
      <c r="G52" s="43">
        <v>0</v>
      </c>
      <c r="H52" s="42">
        <f>F52-(F52*G52/100)</f>
        <v>0.11283361181551908</v>
      </c>
      <c r="I52" s="43">
        <v>25</v>
      </c>
      <c r="J52" s="45">
        <f t="shared" si="14"/>
        <v>76.020408163265301</v>
      </c>
      <c r="K52" s="42">
        <f>+H52-H52*I52/100</f>
        <v>8.4625208861639309E-2</v>
      </c>
      <c r="L52" s="42">
        <f t="shared" si="15"/>
        <v>3.7095981966745999E-3</v>
      </c>
      <c r="M52" s="42">
        <f>+L52*28.3495</f>
        <v>0.10516525407662657</v>
      </c>
      <c r="N52" s="43">
        <v>186</v>
      </c>
      <c r="O52" s="43">
        <v>74.5</v>
      </c>
      <c r="P52" s="42">
        <f t="shared" si="16"/>
        <v>0.26256023165439651</v>
      </c>
      <c r="Q52" s="47">
        <f t="shared" si="17"/>
        <v>1.4116141486795511E-3</v>
      </c>
      <c r="R52" s="24"/>
    </row>
    <row r="53" spans="1:18" x14ac:dyDescent="0.25">
      <c r="A53" s="41">
        <v>2018</v>
      </c>
      <c r="B53" s="86">
        <v>0.3210441035690767</v>
      </c>
      <c r="C53" s="43">
        <f t="shared" si="7"/>
        <v>65.986394557823132</v>
      </c>
      <c r="D53" s="42">
        <f t="shared" si="12"/>
        <v>0.10919867468335939</v>
      </c>
      <c r="E53" s="43">
        <v>6</v>
      </c>
      <c r="F53" s="42">
        <f t="shared" si="13"/>
        <v>0.10264675420235783</v>
      </c>
      <c r="G53" s="43">
        <v>0</v>
      </c>
      <c r="H53" s="42">
        <f>F53-(F53*G53/100)</f>
        <v>0.10264675420235783</v>
      </c>
      <c r="I53" s="43">
        <v>25</v>
      </c>
      <c r="J53" s="45">
        <f t="shared" si="14"/>
        <v>76.020408163265301</v>
      </c>
      <c r="K53" s="42">
        <f>+H53-H53*I53/100</f>
        <v>7.6985065651768381E-2</v>
      </c>
      <c r="L53" s="42">
        <f t="shared" si="15"/>
        <v>3.3746878093925867E-3</v>
      </c>
      <c r="M53" s="42">
        <f>+L53*28.3495</f>
        <v>9.5670712052375137E-2</v>
      </c>
      <c r="N53" s="43">
        <v>186</v>
      </c>
      <c r="O53" s="43">
        <v>74.5</v>
      </c>
      <c r="P53" s="42">
        <f t="shared" si="16"/>
        <v>0.23885573747304398</v>
      </c>
      <c r="Q53" s="47">
        <f t="shared" si="17"/>
        <v>1.2841706315755053E-3</v>
      </c>
      <c r="R53" s="24"/>
    </row>
    <row r="54" spans="1:18" ht="13.2" customHeight="1" x14ac:dyDescent="0.25">
      <c r="A54" s="41">
        <v>2019</v>
      </c>
      <c r="B54" s="86">
        <v>0.3772101478244595</v>
      </c>
      <c r="C54" s="43">
        <f t="shared" si="7"/>
        <v>65.986394557823132</v>
      </c>
      <c r="D54" s="42">
        <f t="shared" si="12"/>
        <v>0.12830277136886375</v>
      </c>
      <c r="E54" s="43">
        <v>6</v>
      </c>
      <c r="F54" s="42">
        <f t="shared" si="13"/>
        <v>0.12060460508673193</v>
      </c>
      <c r="G54" s="43">
        <v>0</v>
      </c>
      <c r="H54" s="42">
        <f>F54-(F54*G54/100)</f>
        <v>0.12060460508673193</v>
      </c>
      <c r="I54" s="43">
        <v>25</v>
      </c>
      <c r="J54" s="45">
        <f t="shared" si="14"/>
        <v>76.020408163265301</v>
      </c>
      <c r="K54" s="42">
        <f>+H54-H54*I54/100</f>
        <v>9.0453453815048948E-2</v>
      </c>
      <c r="L54" s="42">
        <f t="shared" si="15"/>
        <v>3.9650829069610496E-3</v>
      </c>
      <c r="M54" s="42">
        <f>+L54*28.3495</f>
        <v>0.11240811787089228</v>
      </c>
      <c r="N54" s="43">
        <v>186</v>
      </c>
      <c r="O54" s="43">
        <v>74.5</v>
      </c>
      <c r="P54" s="42">
        <f t="shared" si="16"/>
        <v>0.28064308622799949</v>
      </c>
      <c r="Q54" s="47">
        <f t="shared" si="17"/>
        <v>1.5088337969247285E-3</v>
      </c>
    </row>
    <row r="55" spans="1:18" ht="13.2" customHeight="1" x14ac:dyDescent="0.25">
      <c r="A55" s="41">
        <v>2020</v>
      </c>
      <c r="B55" s="86">
        <v>0.3969557660562914</v>
      </c>
      <c r="C55" s="43">
        <f t="shared" si="7"/>
        <v>65.986394557823132</v>
      </c>
      <c r="D55" s="42">
        <f t="shared" si="12"/>
        <v>0.1350189680463576</v>
      </c>
      <c r="E55" s="43">
        <v>6</v>
      </c>
      <c r="F55" s="42">
        <f t="shared" si="13"/>
        <v>0.12691782996357615</v>
      </c>
      <c r="G55" s="43">
        <v>0</v>
      </c>
      <c r="H55" s="42">
        <f t="shared" ref="H55:H56" si="18">F55-(F55*G55/100)</f>
        <v>0.12691782996357615</v>
      </c>
      <c r="I55" s="43">
        <v>25</v>
      </c>
      <c r="J55" s="45">
        <f t="shared" si="14"/>
        <v>76.020408163265301</v>
      </c>
      <c r="K55" s="42">
        <f t="shared" ref="K55:K56" si="19">+H55-H55*I55/100</f>
        <v>9.5188372472682109E-2</v>
      </c>
      <c r="L55" s="42">
        <f t="shared" si="15"/>
        <v>4.1726409851038735E-3</v>
      </c>
      <c r="M55" s="42">
        <f t="shared" ref="M55:M56" si="20">+L55*28.3495</f>
        <v>0.11829228560720226</v>
      </c>
      <c r="N55" s="43">
        <v>186</v>
      </c>
      <c r="O55" s="43">
        <v>74.5</v>
      </c>
      <c r="P55" s="42">
        <f t="shared" si="16"/>
        <v>0.29533376003945799</v>
      </c>
      <c r="Q55" s="47">
        <f t="shared" si="17"/>
        <v>1.5878159141906342E-3</v>
      </c>
    </row>
    <row r="56" spans="1:18" ht="13.8" customHeight="1" thickBot="1" x14ac:dyDescent="0.3">
      <c r="A56" s="132">
        <v>2021</v>
      </c>
      <c r="B56" s="162">
        <v>0.41289259740895351</v>
      </c>
      <c r="C56" s="134">
        <f t="shared" si="7"/>
        <v>65.986394557823132</v>
      </c>
      <c r="D56" s="133">
        <f t="shared" si="12"/>
        <v>0.14043965898263722</v>
      </c>
      <c r="E56" s="134">
        <v>6</v>
      </c>
      <c r="F56" s="133">
        <f t="shared" si="13"/>
        <v>0.13201327944367899</v>
      </c>
      <c r="G56" s="134">
        <v>0</v>
      </c>
      <c r="H56" s="133">
        <f t="shared" si="18"/>
        <v>0.13201327944367899</v>
      </c>
      <c r="I56" s="134">
        <v>25</v>
      </c>
      <c r="J56" s="135">
        <f t="shared" si="14"/>
        <v>76.020408163265301</v>
      </c>
      <c r="K56" s="133">
        <f t="shared" si="19"/>
        <v>9.9009959582759238E-2</v>
      </c>
      <c r="L56" s="133">
        <f t="shared" si="15"/>
        <v>4.34016261184698E-3</v>
      </c>
      <c r="M56" s="133">
        <f t="shared" si="20"/>
        <v>0.12304143996455595</v>
      </c>
      <c r="N56" s="134">
        <v>186</v>
      </c>
      <c r="O56" s="134">
        <v>74.5</v>
      </c>
      <c r="P56" s="133">
        <f t="shared" si="16"/>
        <v>0.30719070917325381</v>
      </c>
      <c r="Q56" s="136">
        <f t="shared" si="17"/>
        <v>1.6515629525443753E-3</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170</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3">
        <v>0.12029999999999999</v>
      </c>
      <c r="C5" s="21">
        <f>(1-1/6.015)*100</f>
        <v>83.374896093100574</v>
      </c>
      <c r="D5" s="23">
        <f t="shared" ref="D5:D46" si="0">+B5-B5*(C5/100)</f>
        <v>2.0000000000000018E-2</v>
      </c>
      <c r="E5" s="21">
        <v>6</v>
      </c>
      <c r="F5" s="23">
        <f t="shared" ref="F5:F46" si="1">+(D5-D5*(E5)/100)</f>
        <v>1.8800000000000018E-2</v>
      </c>
      <c r="G5" s="21">
        <v>0</v>
      </c>
      <c r="H5" s="23">
        <f>F5-(F5*G5/100)</f>
        <v>1.8800000000000018E-2</v>
      </c>
      <c r="I5" s="21">
        <v>11</v>
      </c>
      <c r="J5" s="22">
        <f t="shared" ref="J5:J46" si="2">100-(K5/B5*100)</f>
        <v>86.091438071487929</v>
      </c>
      <c r="K5" s="23">
        <f>+H5-H5*I5/100</f>
        <v>1.6732000000000018E-2</v>
      </c>
      <c r="L5" s="23">
        <f t="shared" ref="L5:L46" si="3">+(K5/365)*16</f>
        <v>7.3345753424657609E-4</v>
      </c>
      <c r="M5" s="23">
        <f t="shared" ref="M5:M37" si="4">+L5*28.3495</f>
        <v>2.0793154367123309E-2</v>
      </c>
      <c r="N5" s="21">
        <v>191</v>
      </c>
      <c r="O5" s="21">
        <v>80</v>
      </c>
      <c r="P5" s="20">
        <f t="shared" ref="P5:P46" si="5">+Q5*N5</f>
        <v>4.9643656051506897E-2</v>
      </c>
      <c r="Q5" s="23">
        <f t="shared" ref="Q5:Q46" si="6">+M5/O5</f>
        <v>2.5991442958904135E-4</v>
      </c>
      <c r="R5" s="24"/>
    </row>
    <row r="6" spans="1:22" x14ac:dyDescent="0.25">
      <c r="A6" s="25">
        <v>1971</v>
      </c>
      <c r="B6" s="79">
        <v>0.12029999999999999</v>
      </c>
      <c r="C6" s="27">
        <f t="shared" ref="C6:C56" si="7">(1-1/6.015)*100</f>
        <v>83.374896093100574</v>
      </c>
      <c r="D6" s="29">
        <f t="shared" si="0"/>
        <v>2.0000000000000018E-2</v>
      </c>
      <c r="E6" s="27">
        <v>6</v>
      </c>
      <c r="F6" s="29">
        <f t="shared" si="1"/>
        <v>1.8800000000000018E-2</v>
      </c>
      <c r="G6" s="27">
        <v>0</v>
      </c>
      <c r="H6" s="29">
        <f t="shared" ref="H6:H51" si="8">F6-(F6*G6/100)</f>
        <v>1.8800000000000018E-2</v>
      </c>
      <c r="I6" s="27">
        <v>11</v>
      </c>
      <c r="J6" s="28">
        <f t="shared" si="2"/>
        <v>86.091438071487929</v>
      </c>
      <c r="K6" s="29">
        <f t="shared" ref="K6:K51" si="9">+H6-H6*I6/100</f>
        <v>1.6732000000000018E-2</v>
      </c>
      <c r="L6" s="29">
        <f t="shared" si="3"/>
        <v>7.3345753424657609E-4</v>
      </c>
      <c r="M6" s="29">
        <f t="shared" si="4"/>
        <v>2.0793154367123309E-2</v>
      </c>
      <c r="N6" s="27">
        <v>191</v>
      </c>
      <c r="O6" s="27">
        <v>80</v>
      </c>
      <c r="P6" s="26">
        <f t="shared" si="5"/>
        <v>4.9643656051506897E-2</v>
      </c>
      <c r="Q6" s="29">
        <f t="shared" si="6"/>
        <v>2.5991442958904135E-4</v>
      </c>
      <c r="R6" s="24"/>
    </row>
    <row r="7" spans="1:22" x14ac:dyDescent="0.25">
      <c r="A7" s="25">
        <v>1972</v>
      </c>
      <c r="B7" s="79">
        <v>0.12029999999999999</v>
      </c>
      <c r="C7" s="27">
        <f t="shared" si="7"/>
        <v>83.374896093100574</v>
      </c>
      <c r="D7" s="29">
        <f t="shared" si="0"/>
        <v>2.0000000000000018E-2</v>
      </c>
      <c r="E7" s="27">
        <v>6</v>
      </c>
      <c r="F7" s="29">
        <f t="shared" si="1"/>
        <v>1.8800000000000018E-2</v>
      </c>
      <c r="G7" s="27">
        <v>0</v>
      </c>
      <c r="H7" s="29">
        <f t="shared" si="8"/>
        <v>1.8800000000000018E-2</v>
      </c>
      <c r="I7" s="27">
        <v>11</v>
      </c>
      <c r="J7" s="28">
        <f t="shared" si="2"/>
        <v>86.091438071487929</v>
      </c>
      <c r="K7" s="29">
        <f t="shared" si="9"/>
        <v>1.6732000000000018E-2</v>
      </c>
      <c r="L7" s="29">
        <f t="shared" si="3"/>
        <v>7.3345753424657609E-4</v>
      </c>
      <c r="M7" s="29">
        <f t="shared" si="4"/>
        <v>2.0793154367123309E-2</v>
      </c>
      <c r="N7" s="27">
        <v>191</v>
      </c>
      <c r="O7" s="27">
        <v>80</v>
      </c>
      <c r="P7" s="26">
        <f t="shared" si="5"/>
        <v>4.9643656051506897E-2</v>
      </c>
      <c r="Q7" s="29">
        <f t="shared" si="6"/>
        <v>2.5991442958904135E-4</v>
      </c>
      <c r="R7" s="24"/>
    </row>
    <row r="8" spans="1:22" x14ac:dyDescent="0.25">
      <c r="A8" s="25">
        <v>1973</v>
      </c>
      <c r="B8" s="79">
        <v>6.0149999999999995E-2</v>
      </c>
      <c r="C8" s="27">
        <f t="shared" si="7"/>
        <v>83.374896093100574</v>
      </c>
      <c r="D8" s="29">
        <f t="shared" si="0"/>
        <v>1.0000000000000009E-2</v>
      </c>
      <c r="E8" s="27">
        <v>6</v>
      </c>
      <c r="F8" s="29">
        <f t="shared" si="1"/>
        <v>9.400000000000009E-3</v>
      </c>
      <c r="G8" s="27">
        <v>0</v>
      </c>
      <c r="H8" s="29">
        <f t="shared" si="8"/>
        <v>9.400000000000009E-3</v>
      </c>
      <c r="I8" s="27">
        <v>11</v>
      </c>
      <c r="J8" s="28">
        <f t="shared" si="2"/>
        <v>86.091438071487929</v>
      </c>
      <c r="K8" s="29">
        <f t="shared" si="9"/>
        <v>8.3660000000000088E-3</v>
      </c>
      <c r="L8" s="29">
        <f t="shared" si="3"/>
        <v>3.6672876712328805E-4</v>
      </c>
      <c r="M8" s="29">
        <f t="shared" si="4"/>
        <v>1.0396577183561654E-2</v>
      </c>
      <c r="N8" s="27">
        <v>191</v>
      </c>
      <c r="O8" s="27">
        <v>80</v>
      </c>
      <c r="P8" s="26">
        <f t="shared" si="5"/>
        <v>2.4821828025753449E-2</v>
      </c>
      <c r="Q8" s="29">
        <f t="shared" si="6"/>
        <v>1.2995721479452067E-4</v>
      </c>
      <c r="R8" s="24"/>
    </row>
    <row r="9" spans="1:22" x14ac:dyDescent="0.25">
      <c r="A9" s="25">
        <v>1974</v>
      </c>
      <c r="B9" s="79">
        <v>6.0149999999999995E-2</v>
      </c>
      <c r="C9" s="27">
        <f t="shared" si="7"/>
        <v>83.374896093100574</v>
      </c>
      <c r="D9" s="29">
        <f t="shared" si="0"/>
        <v>1.0000000000000009E-2</v>
      </c>
      <c r="E9" s="27">
        <v>6</v>
      </c>
      <c r="F9" s="29">
        <f t="shared" si="1"/>
        <v>9.400000000000009E-3</v>
      </c>
      <c r="G9" s="27">
        <v>0</v>
      </c>
      <c r="H9" s="29">
        <f t="shared" si="8"/>
        <v>9.400000000000009E-3</v>
      </c>
      <c r="I9" s="27">
        <v>11</v>
      </c>
      <c r="J9" s="28">
        <f t="shared" si="2"/>
        <v>86.091438071487929</v>
      </c>
      <c r="K9" s="29">
        <f t="shared" si="9"/>
        <v>8.3660000000000088E-3</v>
      </c>
      <c r="L9" s="29">
        <f t="shared" si="3"/>
        <v>3.6672876712328805E-4</v>
      </c>
      <c r="M9" s="29">
        <f t="shared" si="4"/>
        <v>1.0396577183561654E-2</v>
      </c>
      <c r="N9" s="27">
        <v>191</v>
      </c>
      <c r="O9" s="27">
        <v>80</v>
      </c>
      <c r="P9" s="26">
        <f t="shared" si="5"/>
        <v>2.4821828025753449E-2</v>
      </c>
      <c r="Q9" s="29">
        <f t="shared" si="6"/>
        <v>1.2995721479452067E-4</v>
      </c>
      <c r="R9" s="24"/>
    </row>
    <row r="10" spans="1:22" x14ac:dyDescent="0.25">
      <c r="A10" s="25">
        <v>1975</v>
      </c>
      <c r="B10" s="79">
        <v>0.12029999999999999</v>
      </c>
      <c r="C10" s="27">
        <f t="shared" si="7"/>
        <v>83.374896093100574</v>
      </c>
      <c r="D10" s="29">
        <f t="shared" si="0"/>
        <v>2.0000000000000018E-2</v>
      </c>
      <c r="E10" s="27">
        <v>6</v>
      </c>
      <c r="F10" s="29">
        <f t="shared" si="1"/>
        <v>1.8800000000000018E-2</v>
      </c>
      <c r="G10" s="27">
        <v>0</v>
      </c>
      <c r="H10" s="29">
        <f t="shared" si="8"/>
        <v>1.8800000000000018E-2</v>
      </c>
      <c r="I10" s="27">
        <v>11</v>
      </c>
      <c r="J10" s="28">
        <f t="shared" si="2"/>
        <v>86.091438071487929</v>
      </c>
      <c r="K10" s="29">
        <f t="shared" si="9"/>
        <v>1.6732000000000018E-2</v>
      </c>
      <c r="L10" s="29">
        <f t="shared" si="3"/>
        <v>7.3345753424657609E-4</v>
      </c>
      <c r="M10" s="29">
        <f t="shared" si="4"/>
        <v>2.0793154367123309E-2</v>
      </c>
      <c r="N10" s="27">
        <v>191</v>
      </c>
      <c r="O10" s="27">
        <v>80</v>
      </c>
      <c r="P10" s="26">
        <f t="shared" si="5"/>
        <v>4.9643656051506897E-2</v>
      </c>
      <c r="Q10" s="29">
        <f t="shared" si="6"/>
        <v>2.5991442958904135E-4</v>
      </c>
      <c r="R10" s="24"/>
    </row>
    <row r="11" spans="1:22" x14ac:dyDescent="0.25">
      <c r="A11" s="19">
        <v>1976</v>
      </c>
      <c r="B11" s="73">
        <v>0.12029999999999999</v>
      </c>
      <c r="C11" s="21">
        <f t="shared" si="7"/>
        <v>83.374896093100574</v>
      </c>
      <c r="D11" s="23">
        <f t="shared" si="0"/>
        <v>2.0000000000000018E-2</v>
      </c>
      <c r="E11" s="21">
        <v>6</v>
      </c>
      <c r="F11" s="23">
        <f t="shared" si="1"/>
        <v>1.8800000000000018E-2</v>
      </c>
      <c r="G11" s="21">
        <v>0</v>
      </c>
      <c r="H11" s="23">
        <f t="shared" si="8"/>
        <v>1.8800000000000018E-2</v>
      </c>
      <c r="I11" s="21">
        <v>11</v>
      </c>
      <c r="J11" s="22">
        <f t="shared" si="2"/>
        <v>86.091438071487929</v>
      </c>
      <c r="K11" s="23">
        <f t="shared" si="9"/>
        <v>1.6732000000000018E-2</v>
      </c>
      <c r="L11" s="23">
        <f t="shared" si="3"/>
        <v>7.3345753424657609E-4</v>
      </c>
      <c r="M11" s="23">
        <f t="shared" si="4"/>
        <v>2.0793154367123309E-2</v>
      </c>
      <c r="N11" s="21">
        <v>191</v>
      </c>
      <c r="O11" s="21">
        <v>80</v>
      </c>
      <c r="P11" s="20">
        <f t="shared" si="5"/>
        <v>4.9643656051506897E-2</v>
      </c>
      <c r="Q11" s="23">
        <f t="shared" si="6"/>
        <v>2.5991442958904135E-4</v>
      </c>
      <c r="R11" s="24"/>
    </row>
    <row r="12" spans="1:22" x14ac:dyDescent="0.25">
      <c r="A12" s="19">
        <v>1977</v>
      </c>
      <c r="B12" s="73">
        <v>0.12029999999999999</v>
      </c>
      <c r="C12" s="21">
        <f t="shared" si="7"/>
        <v>83.374896093100574</v>
      </c>
      <c r="D12" s="23">
        <f t="shared" si="0"/>
        <v>2.0000000000000018E-2</v>
      </c>
      <c r="E12" s="21">
        <v>6</v>
      </c>
      <c r="F12" s="23">
        <f t="shared" si="1"/>
        <v>1.8800000000000018E-2</v>
      </c>
      <c r="G12" s="21">
        <v>0</v>
      </c>
      <c r="H12" s="23">
        <f t="shared" si="8"/>
        <v>1.8800000000000018E-2</v>
      </c>
      <c r="I12" s="21">
        <v>11</v>
      </c>
      <c r="J12" s="22">
        <f t="shared" si="2"/>
        <v>86.091438071487929</v>
      </c>
      <c r="K12" s="23">
        <f t="shared" si="9"/>
        <v>1.6732000000000018E-2</v>
      </c>
      <c r="L12" s="23">
        <f t="shared" si="3"/>
        <v>7.3345753424657609E-4</v>
      </c>
      <c r="M12" s="23">
        <f t="shared" si="4"/>
        <v>2.0793154367123309E-2</v>
      </c>
      <c r="N12" s="21">
        <v>191</v>
      </c>
      <c r="O12" s="21">
        <v>80</v>
      </c>
      <c r="P12" s="20">
        <f t="shared" si="5"/>
        <v>4.9643656051506897E-2</v>
      </c>
      <c r="Q12" s="23">
        <f t="shared" si="6"/>
        <v>2.5991442958904135E-4</v>
      </c>
      <c r="R12" s="24"/>
    </row>
    <row r="13" spans="1:22" x14ac:dyDescent="0.25">
      <c r="A13" s="19">
        <v>1978</v>
      </c>
      <c r="B13" s="73">
        <v>6.0149999999999995E-2</v>
      </c>
      <c r="C13" s="21">
        <f t="shared" si="7"/>
        <v>83.374896093100574</v>
      </c>
      <c r="D13" s="23">
        <f t="shared" si="0"/>
        <v>1.0000000000000009E-2</v>
      </c>
      <c r="E13" s="21">
        <v>6</v>
      </c>
      <c r="F13" s="23">
        <f t="shared" si="1"/>
        <v>9.400000000000009E-3</v>
      </c>
      <c r="G13" s="21">
        <v>0</v>
      </c>
      <c r="H13" s="23">
        <f t="shared" si="8"/>
        <v>9.400000000000009E-3</v>
      </c>
      <c r="I13" s="21">
        <v>11</v>
      </c>
      <c r="J13" s="22">
        <f t="shared" si="2"/>
        <v>86.091438071487929</v>
      </c>
      <c r="K13" s="23">
        <f t="shared" si="9"/>
        <v>8.3660000000000088E-3</v>
      </c>
      <c r="L13" s="23">
        <f t="shared" si="3"/>
        <v>3.6672876712328805E-4</v>
      </c>
      <c r="M13" s="23">
        <f t="shared" si="4"/>
        <v>1.0396577183561654E-2</v>
      </c>
      <c r="N13" s="21">
        <v>191</v>
      </c>
      <c r="O13" s="21">
        <v>80</v>
      </c>
      <c r="P13" s="20">
        <f t="shared" si="5"/>
        <v>2.4821828025753449E-2</v>
      </c>
      <c r="Q13" s="23">
        <f t="shared" si="6"/>
        <v>1.2995721479452067E-4</v>
      </c>
      <c r="R13" s="24"/>
    </row>
    <row r="14" spans="1:22" x14ac:dyDescent="0.25">
      <c r="A14" s="19">
        <v>1979</v>
      </c>
      <c r="B14" s="73">
        <v>6.0149999999999995E-2</v>
      </c>
      <c r="C14" s="21">
        <f t="shared" si="7"/>
        <v>83.374896093100574</v>
      </c>
      <c r="D14" s="23">
        <f t="shared" si="0"/>
        <v>1.0000000000000009E-2</v>
      </c>
      <c r="E14" s="21">
        <v>6</v>
      </c>
      <c r="F14" s="23">
        <f t="shared" si="1"/>
        <v>9.400000000000009E-3</v>
      </c>
      <c r="G14" s="21">
        <v>0</v>
      </c>
      <c r="H14" s="23">
        <f t="shared" si="8"/>
        <v>9.400000000000009E-3</v>
      </c>
      <c r="I14" s="21">
        <v>11</v>
      </c>
      <c r="J14" s="22">
        <f t="shared" si="2"/>
        <v>86.091438071487929</v>
      </c>
      <c r="K14" s="23">
        <f t="shared" si="9"/>
        <v>8.3660000000000088E-3</v>
      </c>
      <c r="L14" s="23">
        <f t="shared" si="3"/>
        <v>3.6672876712328805E-4</v>
      </c>
      <c r="M14" s="23">
        <f t="shared" si="4"/>
        <v>1.0396577183561654E-2</v>
      </c>
      <c r="N14" s="21">
        <v>191</v>
      </c>
      <c r="O14" s="21">
        <v>80</v>
      </c>
      <c r="P14" s="20">
        <f t="shared" si="5"/>
        <v>2.4821828025753449E-2</v>
      </c>
      <c r="Q14" s="23">
        <f t="shared" si="6"/>
        <v>1.2995721479452067E-4</v>
      </c>
      <c r="R14" s="24"/>
    </row>
    <row r="15" spans="1:22" x14ac:dyDescent="0.25">
      <c r="A15" s="19">
        <v>1980</v>
      </c>
      <c r="B15" s="73">
        <v>6.0149999999999995E-2</v>
      </c>
      <c r="C15" s="21">
        <f t="shared" si="7"/>
        <v>83.374896093100574</v>
      </c>
      <c r="D15" s="23">
        <f t="shared" si="0"/>
        <v>1.0000000000000009E-2</v>
      </c>
      <c r="E15" s="21">
        <v>6</v>
      </c>
      <c r="F15" s="23">
        <f t="shared" si="1"/>
        <v>9.400000000000009E-3</v>
      </c>
      <c r="G15" s="21">
        <v>0</v>
      </c>
      <c r="H15" s="23">
        <f t="shared" si="8"/>
        <v>9.400000000000009E-3</v>
      </c>
      <c r="I15" s="21">
        <v>11</v>
      </c>
      <c r="J15" s="22">
        <f t="shared" si="2"/>
        <v>86.091438071487929</v>
      </c>
      <c r="K15" s="23">
        <f t="shared" si="9"/>
        <v>8.3660000000000088E-3</v>
      </c>
      <c r="L15" s="23">
        <f t="shared" si="3"/>
        <v>3.6672876712328805E-4</v>
      </c>
      <c r="M15" s="23">
        <f t="shared" si="4"/>
        <v>1.0396577183561654E-2</v>
      </c>
      <c r="N15" s="21">
        <v>191</v>
      </c>
      <c r="O15" s="21">
        <v>80</v>
      </c>
      <c r="P15" s="20">
        <f t="shared" si="5"/>
        <v>2.4821828025753449E-2</v>
      </c>
      <c r="Q15" s="23">
        <f t="shared" si="6"/>
        <v>1.2995721479452067E-4</v>
      </c>
      <c r="R15" s="24"/>
    </row>
    <row r="16" spans="1:22" x14ac:dyDescent="0.25">
      <c r="A16" s="25">
        <v>1981</v>
      </c>
      <c r="B16" s="79">
        <v>0.12029999999999999</v>
      </c>
      <c r="C16" s="27">
        <f t="shared" si="7"/>
        <v>83.374896093100574</v>
      </c>
      <c r="D16" s="29">
        <f t="shared" si="0"/>
        <v>2.0000000000000018E-2</v>
      </c>
      <c r="E16" s="27">
        <v>6</v>
      </c>
      <c r="F16" s="29">
        <f t="shared" si="1"/>
        <v>1.8800000000000018E-2</v>
      </c>
      <c r="G16" s="27">
        <v>0</v>
      </c>
      <c r="H16" s="29">
        <f t="shared" si="8"/>
        <v>1.8800000000000018E-2</v>
      </c>
      <c r="I16" s="27">
        <v>11</v>
      </c>
      <c r="J16" s="28">
        <f t="shared" si="2"/>
        <v>86.091438071487929</v>
      </c>
      <c r="K16" s="29">
        <f t="shared" si="9"/>
        <v>1.6732000000000018E-2</v>
      </c>
      <c r="L16" s="29">
        <f t="shared" si="3"/>
        <v>7.3345753424657609E-4</v>
      </c>
      <c r="M16" s="29">
        <f t="shared" si="4"/>
        <v>2.0793154367123309E-2</v>
      </c>
      <c r="N16" s="27">
        <v>191</v>
      </c>
      <c r="O16" s="27">
        <v>80</v>
      </c>
      <c r="P16" s="26">
        <f t="shared" si="5"/>
        <v>4.9643656051506897E-2</v>
      </c>
      <c r="Q16" s="29">
        <f t="shared" si="6"/>
        <v>2.5991442958904135E-4</v>
      </c>
      <c r="R16" s="24"/>
    </row>
    <row r="17" spans="1:18" x14ac:dyDescent="0.25">
      <c r="A17" s="25">
        <v>1982</v>
      </c>
      <c r="B17" s="79">
        <v>0.12029999999999999</v>
      </c>
      <c r="C17" s="27">
        <f t="shared" si="7"/>
        <v>83.374896093100574</v>
      </c>
      <c r="D17" s="29">
        <f t="shared" si="0"/>
        <v>2.0000000000000018E-2</v>
      </c>
      <c r="E17" s="27">
        <v>6</v>
      </c>
      <c r="F17" s="29">
        <f t="shared" si="1"/>
        <v>1.8800000000000018E-2</v>
      </c>
      <c r="G17" s="27">
        <v>0</v>
      </c>
      <c r="H17" s="29">
        <f t="shared" si="8"/>
        <v>1.8800000000000018E-2</v>
      </c>
      <c r="I17" s="27">
        <v>11</v>
      </c>
      <c r="J17" s="28">
        <f t="shared" si="2"/>
        <v>86.091438071487929</v>
      </c>
      <c r="K17" s="29">
        <f t="shared" si="9"/>
        <v>1.6732000000000018E-2</v>
      </c>
      <c r="L17" s="29">
        <f t="shared" si="3"/>
        <v>7.3345753424657609E-4</v>
      </c>
      <c r="M17" s="29">
        <f t="shared" si="4"/>
        <v>2.0793154367123309E-2</v>
      </c>
      <c r="N17" s="27">
        <v>191</v>
      </c>
      <c r="O17" s="27">
        <v>80</v>
      </c>
      <c r="P17" s="26">
        <f t="shared" si="5"/>
        <v>4.9643656051506897E-2</v>
      </c>
      <c r="Q17" s="29">
        <f t="shared" si="6"/>
        <v>2.5991442958904135E-4</v>
      </c>
      <c r="R17" s="24"/>
    </row>
    <row r="18" spans="1:18" x14ac:dyDescent="0.25">
      <c r="A18" s="25">
        <v>1983</v>
      </c>
      <c r="B18" s="79">
        <v>0.24059999999999998</v>
      </c>
      <c r="C18" s="27">
        <f t="shared" si="7"/>
        <v>83.374896093100574</v>
      </c>
      <c r="D18" s="29">
        <f t="shared" si="0"/>
        <v>4.0000000000000036E-2</v>
      </c>
      <c r="E18" s="27">
        <v>6</v>
      </c>
      <c r="F18" s="29">
        <f t="shared" si="1"/>
        <v>3.7600000000000036E-2</v>
      </c>
      <c r="G18" s="27">
        <v>0</v>
      </c>
      <c r="H18" s="29">
        <f t="shared" si="8"/>
        <v>3.7600000000000036E-2</v>
      </c>
      <c r="I18" s="27">
        <v>11</v>
      </c>
      <c r="J18" s="28">
        <f t="shared" si="2"/>
        <v>86.091438071487929</v>
      </c>
      <c r="K18" s="29">
        <f t="shared" si="9"/>
        <v>3.3464000000000035E-2</v>
      </c>
      <c r="L18" s="29">
        <f t="shared" si="3"/>
        <v>1.4669150684931522E-3</v>
      </c>
      <c r="M18" s="29">
        <f t="shared" si="4"/>
        <v>4.1586308734246617E-2</v>
      </c>
      <c r="N18" s="27">
        <v>191</v>
      </c>
      <c r="O18" s="27">
        <v>80</v>
      </c>
      <c r="P18" s="26">
        <f t="shared" si="5"/>
        <v>9.9287312103013795E-2</v>
      </c>
      <c r="Q18" s="29">
        <f t="shared" si="6"/>
        <v>5.1982885917808269E-4</v>
      </c>
      <c r="R18" s="24"/>
    </row>
    <row r="19" spans="1:18" x14ac:dyDescent="0.25">
      <c r="A19" s="25">
        <v>1984</v>
      </c>
      <c r="B19" s="79">
        <v>0.24059999999999998</v>
      </c>
      <c r="C19" s="27">
        <f t="shared" si="7"/>
        <v>83.374896093100574</v>
      </c>
      <c r="D19" s="29">
        <f t="shared" si="0"/>
        <v>4.0000000000000036E-2</v>
      </c>
      <c r="E19" s="27">
        <v>6</v>
      </c>
      <c r="F19" s="29">
        <f t="shared" si="1"/>
        <v>3.7600000000000036E-2</v>
      </c>
      <c r="G19" s="27">
        <v>0</v>
      </c>
      <c r="H19" s="29">
        <f t="shared" si="8"/>
        <v>3.7600000000000036E-2</v>
      </c>
      <c r="I19" s="27">
        <v>11</v>
      </c>
      <c r="J19" s="28">
        <f t="shared" si="2"/>
        <v>86.091438071487929</v>
      </c>
      <c r="K19" s="29">
        <f t="shared" si="9"/>
        <v>3.3464000000000035E-2</v>
      </c>
      <c r="L19" s="29">
        <f t="shared" si="3"/>
        <v>1.4669150684931522E-3</v>
      </c>
      <c r="M19" s="29">
        <f t="shared" si="4"/>
        <v>4.1586308734246617E-2</v>
      </c>
      <c r="N19" s="27">
        <v>191</v>
      </c>
      <c r="O19" s="27">
        <v>80</v>
      </c>
      <c r="P19" s="26">
        <f t="shared" si="5"/>
        <v>9.9287312103013795E-2</v>
      </c>
      <c r="Q19" s="29">
        <f t="shared" si="6"/>
        <v>5.1982885917808269E-4</v>
      </c>
      <c r="R19" s="24"/>
    </row>
    <row r="20" spans="1:18" x14ac:dyDescent="0.25">
      <c r="A20" s="25">
        <v>1985</v>
      </c>
      <c r="B20" s="79">
        <v>0.12029999999999999</v>
      </c>
      <c r="C20" s="27">
        <f t="shared" si="7"/>
        <v>83.374896093100574</v>
      </c>
      <c r="D20" s="29">
        <f t="shared" si="0"/>
        <v>2.0000000000000018E-2</v>
      </c>
      <c r="E20" s="27">
        <v>6</v>
      </c>
      <c r="F20" s="29">
        <f t="shared" si="1"/>
        <v>1.8800000000000018E-2</v>
      </c>
      <c r="G20" s="27">
        <v>0</v>
      </c>
      <c r="H20" s="29">
        <f t="shared" si="8"/>
        <v>1.8800000000000018E-2</v>
      </c>
      <c r="I20" s="27">
        <v>11</v>
      </c>
      <c r="J20" s="28">
        <f t="shared" si="2"/>
        <v>86.091438071487929</v>
      </c>
      <c r="K20" s="29">
        <f t="shared" si="9"/>
        <v>1.6732000000000018E-2</v>
      </c>
      <c r="L20" s="29">
        <f t="shared" si="3"/>
        <v>7.3345753424657609E-4</v>
      </c>
      <c r="M20" s="29">
        <f t="shared" si="4"/>
        <v>2.0793154367123309E-2</v>
      </c>
      <c r="N20" s="27">
        <v>191</v>
      </c>
      <c r="O20" s="27">
        <v>80</v>
      </c>
      <c r="P20" s="26">
        <f t="shared" si="5"/>
        <v>4.9643656051506897E-2</v>
      </c>
      <c r="Q20" s="29">
        <f t="shared" si="6"/>
        <v>2.5991442958904135E-4</v>
      </c>
      <c r="R20" s="24"/>
    </row>
    <row r="21" spans="1:18" x14ac:dyDescent="0.25">
      <c r="A21" s="19">
        <v>1986</v>
      </c>
      <c r="B21" s="73">
        <v>6.0149999999999995E-2</v>
      </c>
      <c r="C21" s="21">
        <f t="shared" si="7"/>
        <v>83.374896093100574</v>
      </c>
      <c r="D21" s="23">
        <f t="shared" si="0"/>
        <v>1.0000000000000009E-2</v>
      </c>
      <c r="E21" s="21">
        <v>6</v>
      </c>
      <c r="F21" s="23">
        <f t="shared" si="1"/>
        <v>9.400000000000009E-3</v>
      </c>
      <c r="G21" s="21">
        <v>0</v>
      </c>
      <c r="H21" s="23">
        <f t="shared" si="8"/>
        <v>9.400000000000009E-3</v>
      </c>
      <c r="I21" s="21">
        <v>11</v>
      </c>
      <c r="J21" s="22">
        <f t="shared" si="2"/>
        <v>86.091438071487929</v>
      </c>
      <c r="K21" s="23">
        <f t="shared" si="9"/>
        <v>8.3660000000000088E-3</v>
      </c>
      <c r="L21" s="23">
        <f t="shared" si="3"/>
        <v>3.6672876712328805E-4</v>
      </c>
      <c r="M21" s="23">
        <f t="shared" si="4"/>
        <v>1.0396577183561654E-2</v>
      </c>
      <c r="N21" s="21">
        <v>191</v>
      </c>
      <c r="O21" s="21">
        <v>80</v>
      </c>
      <c r="P21" s="20">
        <f t="shared" si="5"/>
        <v>2.4821828025753449E-2</v>
      </c>
      <c r="Q21" s="23">
        <f t="shared" si="6"/>
        <v>1.2995721479452067E-4</v>
      </c>
      <c r="R21" s="24"/>
    </row>
    <row r="22" spans="1:18" x14ac:dyDescent="0.25">
      <c r="A22" s="19">
        <v>1987</v>
      </c>
      <c r="B22" s="73">
        <v>0.12029999999999999</v>
      </c>
      <c r="C22" s="21">
        <f t="shared" si="7"/>
        <v>83.374896093100574</v>
      </c>
      <c r="D22" s="23">
        <f t="shared" si="0"/>
        <v>2.0000000000000018E-2</v>
      </c>
      <c r="E22" s="21">
        <v>6</v>
      </c>
      <c r="F22" s="23">
        <f t="shared" si="1"/>
        <v>1.8800000000000018E-2</v>
      </c>
      <c r="G22" s="21">
        <v>0</v>
      </c>
      <c r="H22" s="23">
        <f t="shared" si="8"/>
        <v>1.8800000000000018E-2</v>
      </c>
      <c r="I22" s="21">
        <v>11</v>
      </c>
      <c r="J22" s="22">
        <f t="shared" si="2"/>
        <v>86.091438071487929</v>
      </c>
      <c r="K22" s="23">
        <f t="shared" si="9"/>
        <v>1.6732000000000018E-2</v>
      </c>
      <c r="L22" s="23">
        <f t="shared" si="3"/>
        <v>7.3345753424657609E-4</v>
      </c>
      <c r="M22" s="23">
        <f t="shared" si="4"/>
        <v>2.0793154367123309E-2</v>
      </c>
      <c r="N22" s="21">
        <v>191</v>
      </c>
      <c r="O22" s="21">
        <v>80</v>
      </c>
      <c r="P22" s="20">
        <f t="shared" si="5"/>
        <v>4.9643656051506897E-2</v>
      </c>
      <c r="Q22" s="23">
        <f t="shared" si="6"/>
        <v>2.5991442958904135E-4</v>
      </c>
      <c r="R22" s="24"/>
    </row>
    <row r="23" spans="1:18" x14ac:dyDescent="0.25">
      <c r="A23" s="19">
        <v>1988</v>
      </c>
      <c r="B23" s="73">
        <v>0.12029999999999999</v>
      </c>
      <c r="C23" s="21">
        <f t="shared" si="7"/>
        <v>83.374896093100574</v>
      </c>
      <c r="D23" s="23">
        <f t="shared" si="0"/>
        <v>2.0000000000000018E-2</v>
      </c>
      <c r="E23" s="21">
        <v>6</v>
      </c>
      <c r="F23" s="23">
        <f t="shared" si="1"/>
        <v>1.8800000000000018E-2</v>
      </c>
      <c r="G23" s="21">
        <v>0</v>
      </c>
      <c r="H23" s="23">
        <f t="shared" si="8"/>
        <v>1.8800000000000018E-2</v>
      </c>
      <c r="I23" s="21">
        <v>11</v>
      </c>
      <c r="J23" s="22">
        <f t="shared" si="2"/>
        <v>86.091438071487929</v>
      </c>
      <c r="K23" s="23">
        <f t="shared" si="9"/>
        <v>1.6732000000000018E-2</v>
      </c>
      <c r="L23" s="23">
        <f t="shared" si="3"/>
        <v>7.3345753424657609E-4</v>
      </c>
      <c r="M23" s="23">
        <f t="shared" si="4"/>
        <v>2.0793154367123309E-2</v>
      </c>
      <c r="N23" s="21">
        <v>191</v>
      </c>
      <c r="O23" s="21">
        <v>80</v>
      </c>
      <c r="P23" s="20">
        <f t="shared" si="5"/>
        <v>4.9643656051506897E-2</v>
      </c>
      <c r="Q23" s="23">
        <f t="shared" si="6"/>
        <v>2.5991442958904135E-4</v>
      </c>
      <c r="R23" s="24"/>
    </row>
    <row r="24" spans="1:18" x14ac:dyDescent="0.25">
      <c r="A24" s="19">
        <v>1989</v>
      </c>
      <c r="B24" s="73">
        <v>6.0149999999999995E-2</v>
      </c>
      <c r="C24" s="21">
        <f t="shared" si="7"/>
        <v>83.374896093100574</v>
      </c>
      <c r="D24" s="23">
        <f t="shared" si="0"/>
        <v>1.0000000000000009E-2</v>
      </c>
      <c r="E24" s="21">
        <v>6</v>
      </c>
      <c r="F24" s="23">
        <f t="shared" si="1"/>
        <v>9.400000000000009E-3</v>
      </c>
      <c r="G24" s="21">
        <v>0</v>
      </c>
      <c r="H24" s="23">
        <f t="shared" si="8"/>
        <v>9.400000000000009E-3</v>
      </c>
      <c r="I24" s="21">
        <v>11</v>
      </c>
      <c r="J24" s="22">
        <f t="shared" si="2"/>
        <v>86.091438071487929</v>
      </c>
      <c r="K24" s="23">
        <f t="shared" si="9"/>
        <v>8.3660000000000088E-3</v>
      </c>
      <c r="L24" s="23">
        <f t="shared" si="3"/>
        <v>3.6672876712328805E-4</v>
      </c>
      <c r="M24" s="23">
        <f t="shared" si="4"/>
        <v>1.0396577183561654E-2</v>
      </c>
      <c r="N24" s="21">
        <v>191</v>
      </c>
      <c r="O24" s="21">
        <v>80</v>
      </c>
      <c r="P24" s="20">
        <f t="shared" si="5"/>
        <v>2.4821828025753449E-2</v>
      </c>
      <c r="Q24" s="23">
        <f t="shared" si="6"/>
        <v>1.2995721479452067E-4</v>
      </c>
      <c r="R24" s="24"/>
    </row>
    <row r="25" spans="1:18" x14ac:dyDescent="0.25">
      <c r="A25" s="19">
        <v>1990</v>
      </c>
      <c r="B25" s="73">
        <v>6.0149999999999995E-2</v>
      </c>
      <c r="C25" s="21">
        <f t="shared" si="7"/>
        <v>83.374896093100574</v>
      </c>
      <c r="D25" s="23">
        <f t="shared" si="0"/>
        <v>1.0000000000000009E-2</v>
      </c>
      <c r="E25" s="21">
        <v>6</v>
      </c>
      <c r="F25" s="23">
        <f t="shared" si="1"/>
        <v>9.400000000000009E-3</v>
      </c>
      <c r="G25" s="21">
        <v>0</v>
      </c>
      <c r="H25" s="23">
        <f t="shared" si="8"/>
        <v>9.400000000000009E-3</v>
      </c>
      <c r="I25" s="21">
        <v>11</v>
      </c>
      <c r="J25" s="22">
        <f t="shared" si="2"/>
        <v>86.091438071487929</v>
      </c>
      <c r="K25" s="23">
        <f t="shared" si="9"/>
        <v>8.3660000000000088E-3</v>
      </c>
      <c r="L25" s="23">
        <f t="shared" si="3"/>
        <v>3.6672876712328805E-4</v>
      </c>
      <c r="M25" s="23">
        <f t="shared" si="4"/>
        <v>1.0396577183561654E-2</v>
      </c>
      <c r="N25" s="21">
        <v>191</v>
      </c>
      <c r="O25" s="21">
        <v>80</v>
      </c>
      <c r="P25" s="20">
        <f t="shared" si="5"/>
        <v>2.4821828025753449E-2</v>
      </c>
      <c r="Q25" s="23">
        <f t="shared" si="6"/>
        <v>1.2995721479452067E-4</v>
      </c>
      <c r="R25" s="24"/>
    </row>
    <row r="26" spans="1:18" x14ac:dyDescent="0.25">
      <c r="A26" s="25">
        <v>1991</v>
      </c>
      <c r="B26" s="79">
        <v>0.10645510522492048</v>
      </c>
      <c r="C26" s="27">
        <f t="shared" si="7"/>
        <v>83.374896093100574</v>
      </c>
      <c r="D26" s="29">
        <f t="shared" si="0"/>
        <v>1.769827185784216E-2</v>
      </c>
      <c r="E26" s="27">
        <v>6</v>
      </c>
      <c r="F26" s="29">
        <f t="shared" si="1"/>
        <v>1.663637554637163E-2</v>
      </c>
      <c r="G26" s="27">
        <v>0</v>
      </c>
      <c r="H26" s="29">
        <f t="shared" si="8"/>
        <v>1.663637554637163E-2</v>
      </c>
      <c r="I26" s="27">
        <v>11</v>
      </c>
      <c r="J26" s="28">
        <f t="shared" si="2"/>
        <v>86.091438071487929</v>
      </c>
      <c r="K26" s="29">
        <f t="shared" si="9"/>
        <v>1.480637423627075E-2</v>
      </c>
      <c r="L26" s="29">
        <f t="shared" si="3"/>
        <v>6.4904654186392333E-4</v>
      </c>
      <c r="M26" s="29">
        <f t="shared" si="4"/>
        <v>1.8400144938571294E-2</v>
      </c>
      <c r="N26" s="27">
        <v>191</v>
      </c>
      <c r="O26" s="27">
        <v>80</v>
      </c>
      <c r="P26" s="26">
        <f t="shared" si="5"/>
        <v>4.3930346040838959E-2</v>
      </c>
      <c r="Q26" s="29">
        <f t="shared" si="6"/>
        <v>2.3000181173214116E-4</v>
      </c>
      <c r="R26" s="24"/>
    </row>
    <row r="27" spans="1:18" x14ac:dyDescent="0.25">
      <c r="A27" s="25">
        <v>1992</v>
      </c>
      <c r="B27" s="79">
        <v>9.9105358640199981E-2</v>
      </c>
      <c r="C27" s="27">
        <f t="shared" si="7"/>
        <v>83.374896093100574</v>
      </c>
      <c r="D27" s="29">
        <f t="shared" si="0"/>
        <v>1.6476368851238585E-2</v>
      </c>
      <c r="E27" s="27">
        <v>6</v>
      </c>
      <c r="F27" s="29">
        <f t="shared" si="1"/>
        <v>1.548778672016427E-2</v>
      </c>
      <c r="G27" s="27">
        <v>0</v>
      </c>
      <c r="H27" s="29">
        <f t="shared" si="8"/>
        <v>1.548778672016427E-2</v>
      </c>
      <c r="I27" s="27">
        <v>11</v>
      </c>
      <c r="J27" s="28">
        <f t="shared" si="2"/>
        <v>86.091438071487929</v>
      </c>
      <c r="K27" s="29">
        <f t="shared" si="9"/>
        <v>1.3784130180946201E-2</v>
      </c>
      <c r="L27" s="29">
        <f t="shared" si="3"/>
        <v>6.0423584354832663E-4</v>
      </c>
      <c r="M27" s="29">
        <f t="shared" si="4"/>
        <v>1.7129784046673285E-2</v>
      </c>
      <c r="N27" s="27">
        <v>191</v>
      </c>
      <c r="O27" s="27">
        <v>80</v>
      </c>
      <c r="P27" s="26">
        <f t="shared" si="5"/>
        <v>4.0897359411432466E-2</v>
      </c>
      <c r="Q27" s="29">
        <f t="shared" si="6"/>
        <v>2.1412230058341606E-4</v>
      </c>
      <c r="R27" s="24"/>
    </row>
    <row r="28" spans="1:18" x14ac:dyDescent="0.25">
      <c r="A28" s="25">
        <v>1993</v>
      </c>
      <c r="B28" s="79">
        <v>8.7662894939287694E-2</v>
      </c>
      <c r="C28" s="27">
        <f t="shared" si="7"/>
        <v>83.374896093100574</v>
      </c>
      <c r="D28" s="29">
        <f t="shared" si="0"/>
        <v>1.4574047371452667E-2</v>
      </c>
      <c r="E28" s="27">
        <v>6</v>
      </c>
      <c r="F28" s="29">
        <f t="shared" si="1"/>
        <v>1.3699604529165507E-2</v>
      </c>
      <c r="G28" s="27">
        <v>0</v>
      </c>
      <c r="H28" s="29">
        <f t="shared" si="8"/>
        <v>1.3699604529165507E-2</v>
      </c>
      <c r="I28" s="27">
        <v>11</v>
      </c>
      <c r="J28" s="28">
        <f t="shared" si="2"/>
        <v>86.091438071487929</v>
      </c>
      <c r="K28" s="29">
        <f t="shared" si="9"/>
        <v>1.2192648030957301E-2</v>
      </c>
      <c r="L28" s="29">
        <f t="shared" si="3"/>
        <v>5.3447224245292278E-4</v>
      </c>
      <c r="M28" s="29">
        <f t="shared" si="4"/>
        <v>1.5152020837419134E-2</v>
      </c>
      <c r="N28" s="27">
        <v>191</v>
      </c>
      <c r="O28" s="27">
        <v>80</v>
      </c>
      <c r="P28" s="26">
        <f t="shared" si="5"/>
        <v>3.617544974933818E-2</v>
      </c>
      <c r="Q28" s="29">
        <f t="shared" si="6"/>
        <v>1.8940026046773917E-4</v>
      </c>
      <c r="R28" s="24"/>
    </row>
    <row r="29" spans="1:18" x14ac:dyDescent="0.25">
      <c r="A29" s="25">
        <v>1994</v>
      </c>
      <c r="B29" s="79">
        <v>6.8183426937335589E-2</v>
      </c>
      <c r="C29" s="27">
        <f t="shared" si="7"/>
        <v>83.374896093100574</v>
      </c>
      <c r="D29" s="29">
        <f t="shared" si="0"/>
        <v>1.13355655756169E-2</v>
      </c>
      <c r="E29" s="27">
        <v>6</v>
      </c>
      <c r="F29" s="29">
        <f t="shared" si="1"/>
        <v>1.0655431641079887E-2</v>
      </c>
      <c r="G29" s="27">
        <v>0</v>
      </c>
      <c r="H29" s="29">
        <f t="shared" si="8"/>
        <v>1.0655431641079887E-2</v>
      </c>
      <c r="I29" s="27">
        <v>11</v>
      </c>
      <c r="J29" s="28">
        <f t="shared" si="2"/>
        <v>86.091438071487929</v>
      </c>
      <c r="K29" s="29">
        <f t="shared" si="9"/>
        <v>9.4833341605610987E-3</v>
      </c>
      <c r="L29" s="29">
        <f t="shared" si="3"/>
        <v>4.1570779881911667E-4</v>
      </c>
      <c r="M29" s="29">
        <f t="shared" si="4"/>
        <v>1.1785108242622548E-2</v>
      </c>
      <c r="N29" s="27">
        <v>191</v>
      </c>
      <c r="O29" s="27">
        <v>80</v>
      </c>
      <c r="P29" s="26">
        <f t="shared" si="5"/>
        <v>2.8136945929261335E-2</v>
      </c>
      <c r="Q29" s="29">
        <f t="shared" si="6"/>
        <v>1.4731385303278185E-4</v>
      </c>
      <c r="R29" s="24"/>
    </row>
    <row r="30" spans="1:18" x14ac:dyDescent="0.25">
      <c r="A30" s="25">
        <v>1995</v>
      </c>
      <c r="B30" s="79">
        <v>7.1210179856929415E-2</v>
      </c>
      <c r="C30" s="27">
        <f t="shared" si="7"/>
        <v>83.374896093100574</v>
      </c>
      <c r="D30" s="29">
        <f t="shared" si="0"/>
        <v>1.1838766393504487E-2</v>
      </c>
      <c r="E30" s="27">
        <v>6</v>
      </c>
      <c r="F30" s="29">
        <f t="shared" si="1"/>
        <v>1.1128440409894217E-2</v>
      </c>
      <c r="G30" s="27">
        <v>0</v>
      </c>
      <c r="H30" s="29">
        <f t="shared" si="8"/>
        <v>1.1128440409894217E-2</v>
      </c>
      <c r="I30" s="27">
        <v>11</v>
      </c>
      <c r="J30" s="28">
        <f t="shared" si="2"/>
        <v>86.091438071487929</v>
      </c>
      <c r="K30" s="29">
        <f t="shared" si="9"/>
        <v>9.904311964805854E-3</v>
      </c>
      <c r="L30" s="29">
        <f t="shared" si="3"/>
        <v>4.3416162037505115E-4</v>
      </c>
      <c r="M30" s="29">
        <f t="shared" si="4"/>
        <v>1.2308264856822512E-2</v>
      </c>
      <c r="N30" s="27">
        <v>191</v>
      </c>
      <c r="O30" s="27">
        <v>80</v>
      </c>
      <c r="P30" s="26">
        <f t="shared" si="5"/>
        <v>2.9385982345663746E-2</v>
      </c>
      <c r="Q30" s="29">
        <f t="shared" si="6"/>
        <v>1.5385331071028139E-4</v>
      </c>
      <c r="R30" s="24"/>
    </row>
    <row r="31" spans="1:18" x14ac:dyDescent="0.25">
      <c r="A31" s="19">
        <v>1996</v>
      </c>
      <c r="B31" s="73">
        <v>7.6805263153969211E-2</v>
      </c>
      <c r="C31" s="21">
        <f t="shared" si="7"/>
        <v>83.374896093100574</v>
      </c>
      <c r="D31" s="23">
        <f t="shared" si="0"/>
        <v>1.2768954805314925E-2</v>
      </c>
      <c r="E31" s="21">
        <v>6</v>
      </c>
      <c r="F31" s="23">
        <f t="shared" si="1"/>
        <v>1.200281751699603E-2</v>
      </c>
      <c r="G31" s="21">
        <v>0</v>
      </c>
      <c r="H31" s="23">
        <f t="shared" si="8"/>
        <v>1.200281751699603E-2</v>
      </c>
      <c r="I31" s="21">
        <v>11</v>
      </c>
      <c r="J31" s="22">
        <f t="shared" si="2"/>
        <v>86.091438071487943</v>
      </c>
      <c r="K31" s="23">
        <f t="shared" si="9"/>
        <v>1.0682507590126466E-2</v>
      </c>
      <c r="L31" s="23">
        <f t="shared" si="3"/>
        <v>4.6827430532061219E-4</v>
      </c>
      <c r="M31" s="23">
        <f t="shared" si="4"/>
        <v>1.3275342418686695E-2</v>
      </c>
      <c r="N31" s="21">
        <v>191</v>
      </c>
      <c r="O31" s="21">
        <v>80</v>
      </c>
      <c r="P31" s="20">
        <f t="shared" si="5"/>
        <v>3.1694880024614486E-2</v>
      </c>
      <c r="Q31" s="23">
        <f t="shared" si="6"/>
        <v>1.659417802335837E-4</v>
      </c>
      <c r="R31" s="24"/>
    </row>
    <row r="32" spans="1:18" x14ac:dyDescent="0.25">
      <c r="A32" s="19">
        <v>1997</v>
      </c>
      <c r="B32" s="73">
        <v>8.487735556087854E-2</v>
      </c>
      <c r="C32" s="21">
        <f t="shared" si="7"/>
        <v>83.374896093100574</v>
      </c>
      <c r="D32" s="23">
        <f t="shared" si="0"/>
        <v>1.4110948555424538E-2</v>
      </c>
      <c r="E32" s="21">
        <v>6</v>
      </c>
      <c r="F32" s="23">
        <f t="shared" si="1"/>
        <v>1.3264291642099066E-2</v>
      </c>
      <c r="G32" s="21">
        <v>0</v>
      </c>
      <c r="H32" s="23">
        <f t="shared" si="8"/>
        <v>1.3264291642099066E-2</v>
      </c>
      <c r="I32" s="21">
        <v>11</v>
      </c>
      <c r="J32" s="22">
        <f t="shared" si="2"/>
        <v>86.091438071487943</v>
      </c>
      <c r="K32" s="23">
        <f t="shared" si="9"/>
        <v>1.1805219561468169E-2</v>
      </c>
      <c r="L32" s="23">
        <f t="shared" si="3"/>
        <v>5.1748907666709779E-4</v>
      </c>
      <c r="M32" s="23">
        <f t="shared" si="4"/>
        <v>1.4670556578973889E-2</v>
      </c>
      <c r="N32" s="21">
        <v>191</v>
      </c>
      <c r="O32" s="21">
        <v>80</v>
      </c>
      <c r="P32" s="20">
        <f t="shared" si="5"/>
        <v>3.5025953832300165E-2</v>
      </c>
      <c r="Q32" s="23">
        <f t="shared" si="6"/>
        <v>1.8338195723717363E-4</v>
      </c>
      <c r="R32" s="24"/>
    </row>
    <row r="33" spans="1:18" x14ac:dyDescent="0.25">
      <c r="A33" s="19">
        <v>1998</v>
      </c>
      <c r="B33" s="73">
        <v>6.8566041270673561E-2</v>
      </c>
      <c r="C33" s="21">
        <f t="shared" si="7"/>
        <v>83.374896093100574</v>
      </c>
      <c r="D33" s="23">
        <f t="shared" si="0"/>
        <v>1.1399175606097024E-2</v>
      </c>
      <c r="E33" s="21">
        <v>6</v>
      </c>
      <c r="F33" s="23">
        <f t="shared" si="1"/>
        <v>1.0715225069731204E-2</v>
      </c>
      <c r="G33" s="21">
        <v>0</v>
      </c>
      <c r="H33" s="23">
        <f t="shared" si="8"/>
        <v>1.0715225069731204E-2</v>
      </c>
      <c r="I33" s="21">
        <v>11</v>
      </c>
      <c r="J33" s="22">
        <f t="shared" si="2"/>
        <v>86.091438071487943</v>
      </c>
      <c r="K33" s="23">
        <f t="shared" si="9"/>
        <v>9.5365503120607709E-3</v>
      </c>
      <c r="L33" s="23">
        <f t="shared" si="3"/>
        <v>4.1804056162458175E-4</v>
      </c>
      <c r="M33" s="23">
        <f t="shared" si="4"/>
        <v>1.185124090177608E-2</v>
      </c>
      <c r="N33" s="21">
        <v>191</v>
      </c>
      <c r="O33" s="21">
        <v>80</v>
      </c>
      <c r="P33" s="20">
        <f t="shared" si="5"/>
        <v>2.8294837652990394E-2</v>
      </c>
      <c r="Q33" s="23">
        <f t="shared" si="6"/>
        <v>1.4814051127220101E-4</v>
      </c>
      <c r="R33" s="24"/>
    </row>
    <row r="34" spans="1:18" x14ac:dyDescent="0.25">
      <c r="A34" s="19">
        <v>1999</v>
      </c>
      <c r="B34" s="73">
        <v>8.6654953832031367E-2</v>
      </c>
      <c r="C34" s="21">
        <f t="shared" si="7"/>
        <v>83.374896093100574</v>
      </c>
      <c r="D34" s="23">
        <f t="shared" si="0"/>
        <v>1.4406476115050942E-2</v>
      </c>
      <c r="E34" s="21">
        <v>6</v>
      </c>
      <c r="F34" s="23">
        <f t="shared" si="1"/>
        <v>1.3542087548147886E-2</v>
      </c>
      <c r="G34" s="21">
        <v>0</v>
      </c>
      <c r="H34" s="23">
        <f t="shared" si="8"/>
        <v>1.3542087548147886E-2</v>
      </c>
      <c r="I34" s="21">
        <v>11</v>
      </c>
      <c r="J34" s="22">
        <f t="shared" si="2"/>
        <v>86.091438071487943</v>
      </c>
      <c r="K34" s="23">
        <f t="shared" si="9"/>
        <v>1.2052457917851618E-2</v>
      </c>
      <c r="L34" s="23">
        <f t="shared" si="3"/>
        <v>5.2832692242637234E-4</v>
      </c>
      <c r="M34" s="23">
        <f t="shared" si="4"/>
        <v>1.4977804087326442E-2</v>
      </c>
      <c r="N34" s="21">
        <v>191</v>
      </c>
      <c r="O34" s="21">
        <v>80</v>
      </c>
      <c r="P34" s="20">
        <f t="shared" si="5"/>
        <v>3.5759507258491884E-2</v>
      </c>
      <c r="Q34" s="23">
        <f t="shared" si="6"/>
        <v>1.8722255109158054E-4</v>
      </c>
      <c r="R34" s="24"/>
    </row>
    <row r="35" spans="1:18" x14ac:dyDescent="0.25">
      <c r="A35" s="19">
        <v>2000</v>
      </c>
      <c r="B35" s="73">
        <v>6.6823709462729905E-2</v>
      </c>
      <c r="C35" s="21">
        <f t="shared" si="7"/>
        <v>83.374896093100574</v>
      </c>
      <c r="D35" s="23">
        <f t="shared" si="0"/>
        <v>1.1109511132623436E-2</v>
      </c>
      <c r="E35" s="21">
        <v>6</v>
      </c>
      <c r="F35" s="23">
        <f t="shared" si="1"/>
        <v>1.0442940464666029E-2</v>
      </c>
      <c r="G35" s="21">
        <v>0</v>
      </c>
      <c r="H35" s="23">
        <f t="shared" si="8"/>
        <v>1.0442940464666029E-2</v>
      </c>
      <c r="I35" s="21">
        <v>11</v>
      </c>
      <c r="J35" s="22">
        <f t="shared" si="2"/>
        <v>86.091438071487943</v>
      </c>
      <c r="K35" s="23">
        <f t="shared" si="9"/>
        <v>9.2942170135527653E-3</v>
      </c>
      <c r="L35" s="23">
        <f t="shared" si="3"/>
        <v>4.0741773210094316E-4</v>
      </c>
      <c r="M35" s="23">
        <f t="shared" si="4"/>
        <v>1.1550088996195688E-2</v>
      </c>
      <c r="N35" s="21">
        <v>191</v>
      </c>
      <c r="O35" s="21">
        <v>80</v>
      </c>
      <c r="P35" s="20">
        <f t="shared" si="5"/>
        <v>2.7575837478417208E-2</v>
      </c>
      <c r="Q35" s="23">
        <f t="shared" si="6"/>
        <v>1.4437611245244611E-4</v>
      </c>
      <c r="R35" s="24"/>
    </row>
    <row r="36" spans="1:18" x14ac:dyDescent="0.25">
      <c r="A36" s="25">
        <v>2001</v>
      </c>
      <c r="B36" s="79">
        <v>6.2665143944111476E-2</v>
      </c>
      <c r="C36" s="27">
        <f t="shared" si="7"/>
        <v>83.374896093100574</v>
      </c>
      <c r="D36" s="29">
        <f t="shared" si="0"/>
        <v>1.0418145294116631E-2</v>
      </c>
      <c r="E36" s="27">
        <v>6</v>
      </c>
      <c r="F36" s="29">
        <f t="shared" si="1"/>
        <v>9.7930565764696321E-3</v>
      </c>
      <c r="G36" s="27">
        <v>0</v>
      </c>
      <c r="H36" s="29">
        <f t="shared" si="8"/>
        <v>9.7930565764696321E-3</v>
      </c>
      <c r="I36" s="27">
        <v>11</v>
      </c>
      <c r="J36" s="28">
        <f t="shared" si="2"/>
        <v>86.091438071487943</v>
      </c>
      <c r="K36" s="29">
        <f t="shared" si="9"/>
        <v>8.7158203530579726E-3</v>
      </c>
      <c r="L36" s="29">
        <f t="shared" si="3"/>
        <v>3.8206335794226727E-4</v>
      </c>
      <c r="M36" s="29">
        <f t="shared" si="4"/>
        <v>1.0831305165984306E-2</v>
      </c>
      <c r="N36" s="27">
        <v>191</v>
      </c>
      <c r="O36" s="27">
        <v>80</v>
      </c>
      <c r="P36" s="26">
        <f t="shared" si="5"/>
        <v>2.5859741083787531E-2</v>
      </c>
      <c r="Q36" s="29">
        <f t="shared" si="6"/>
        <v>1.3539131457480382E-4</v>
      </c>
      <c r="R36" s="24"/>
    </row>
    <row r="37" spans="1:18" x14ac:dyDescent="0.25">
      <c r="A37" s="25">
        <v>2002</v>
      </c>
      <c r="B37" s="79">
        <v>6.8628086587856185E-2</v>
      </c>
      <c r="C37" s="27">
        <f t="shared" si="7"/>
        <v>83.374896093100574</v>
      </c>
      <c r="D37" s="29">
        <f t="shared" si="0"/>
        <v>1.1409490704548005E-2</v>
      </c>
      <c r="E37" s="27">
        <v>6</v>
      </c>
      <c r="F37" s="29">
        <f t="shared" si="1"/>
        <v>1.0724921262275124E-2</v>
      </c>
      <c r="G37" s="27">
        <v>0</v>
      </c>
      <c r="H37" s="29">
        <f t="shared" si="8"/>
        <v>1.0724921262275124E-2</v>
      </c>
      <c r="I37" s="27">
        <v>11</v>
      </c>
      <c r="J37" s="28">
        <f t="shared" si="2"/>
        <v>86.091438071487943</v>
      </c>
      <c r="K37" s="29">
        <f t="shared" si="9"/>
        <v>9.54517992342486E-3</v>
      </c>
      <c r="L37" s="29">
        <f t="shared" si="3"/>
        <v>4.1841884595835002E-4</v>
      </c>
      <c r="M37" s="29">
        <f t="shared" si="4"/>
        <v>1.1861965073496244E-2</v>
      </c>
      <c r="N37" s="27">
        <v>191</v>
      </c>
      <c r="O37" s="27">
        <v>80</v>
      </c>
      <c r="P37" s="26">
        <f t="shared" si="5"/>
        <v>2.8320441612972282E-2</v>
      </c>
      <c r="Q37" s="29">
        <f t="shared" si="6"/>
        <v>1.4827456341870305E-4</v>
      </c>
      <c r="R37" s="24"/>
    </row>
    <row r="38" spans="1:18" x14ac:dyDescent="0.25">
      <c r="A38" s="25">
        <v>2003</v>
      </c>
      <c r="B38" s="79">
        <v>0.2575350872906057</v>
      </c>
      <c r="C38" s="27">
        <f t="shared" si="7"/>
        <v>83.374896093100574</v>
      </c>
      <c r="D38" s="29">
        <f t="shared" si="0"/>
        <v>4.2815475858787339E-2</v>
      </c>
      <c r="E38" s="27">
        <v>6</v>
      </c>
      <c r="F38" s="29">
        <f t="shared" si="1"/>
        <v>4.02465473072601E-2</v>
      </c>
      <c r="G38" s="27">
        <v>0</v>
      </c>
      <c r="H38" s="29">
        <f t="shared" si="8"/>
        <v>4.02465473072601E-2</v>
      </c>
      <c r="I38" s="27">
        <v>11</v>
      </c>
      <c r="J38" s="28">
        <f t="shared" si="2"/>
        <v>86.091438071487943</v>
      </c>
      <c r="K38" s="29">
        <f t="shared" si="9"/>
        <v>3.581942710346149E-2</v>
      </c>
      <c r="L38" s="29">
        <f t="shared" si="3"/>
        <v>1.5701666675489968E-3</v>
      </c>
      <c r="M38" s="29">
        <f t="shared" ref="M38:M43" si="10">+L38*28.3495</f>
        <v>4.4513439941680284E-2</v>
      </c>
      <c r="N38" s="27">
        <v>191</v>
      </c>
      <c r="O38" s="27">
        <v>80</v>
      </c>
      <c r="P38" s="26">
        <f t="shared" si="5"/>
        <v>0.10627583786076167</v>
      </c>
      <c r="Q38" s="29">
        <f t="shared" si="6"/>
        <v>5.5641799927100353E-4</v>
      </c>
      <c r="R38" s="24"/>
    </row>
    <row r="39" spans="1:18" x14ac:dyDescent="0.25">
      <c r="A39" s="25">
        <v>2004</v>
      </c>
      <c r="B39" s="79">
        <v>0.23188382134767668</v>
      </c>
      <c r="C39" s="27">
        <f t="shared" si="7"/>
        <v>83.374896093100574</v>
      </c>
      <c r="D39" s="29">
        <f t="shared" si="0"/>
        <v>3.85509262423403E-2</v>
      </c>
      <c r="E39" s="27">
        <v>6</v>
      </c>
      <c r="F39" s="29">
        <f t="shared" si="1"/>
        <v>3.6237870667799883E-2</v>
      </c>
      <c r="G39" s="27">
        <v>0</v>
      </c>
      <c r="H39" s="29">
        <f t="shared" si="8"/>
        <v>3.6237870667799883E-2</v>
      </c>
      <c r="I39" s="27">
        <v>11</v>
      </c>
      <c r="J39" s="28">
        <f t="shared" si="2"/>
        <v>86.091438071487929</v>
      </c>
      <c r="K39" s="29">
        <f t="shared" si="9"/>
        <v>3.2251704894341898E-2</v>
      </c>
      <c r="L39" s="29">
        <f t="shared" si="3"/>
        <v>1.4137733652314257E-3</v>
      </c>
      <c r="M39" s="29">
        <f t="shared" si="10"/>
        <v>4.0079768017628303E-2</v>
      </c>
      <c r="N39" s="27">
        <v>191</v>
      </c>
      <c r="O39" s="27">
        <v>80</v>
      </c>
      <c r="P39" s="26">
        <f t="shared" si="5"/>
        <v>9.5690446142087576E-2</v>
      </c>
      <c r="Q39" s="29">
        <f t="shared" si="6"/>
        <v>5.0099710022035381E-4</v>
      </c>
      <c r="R39" s="24"/>
    </row>
    <row r="40" spans="1:18" x14ac:dyDescent="0.25">
      <c r="A40" s="25">
        <v>2005</v>
      </c>
      <c r="B40" s="79">
        <v>0.23451354719120993</v>
      </c>
      <c r="C40" s="27">
        <f t="shared" si="7"/>
        <v>83.374896093100574</v>
      </c>
      <c r="D40" s="29">
        <f t="shared" si="0"/>
        <v>3.8988120896294276E-2</v>
      </c>
      <c r="E40" s="27">
        <v>6</v>
      </c>
      <c r="F40" s="29">
        <f t="shared" si="1"/>
        <v>3.6648833642516622E-2</v>
      </c>
      <c r="G40" s="27">
        <v>0</v>
      </c>
      <c r="H40" s="29">
        <f t="shared" si="8"/>
        <v>3.6648833642516622E-2</v>
      </c>
      <c r="I40" s="27">
        <v>11</v>
      </c>
      <c r="J40" s="28">
        <f t="shared" si="2"/>
        <v>86.091438071487943</v>
      </c>
      <c r="K40" s="29">
        <f t="shared" si="9"/>
        <v>3.2617461941839794E-2</v>
      </c>
      <c r="L40" s="29">
        <f t="shared" si="3"/>
        <v>1.4298065508751691E-3</v>
      </c>
      <c r="M40" s="29">
        <f t="shared" si="10"/>
        <v>4.0534300814035605E-2</v>
      </c>
      <c r="N40" s="27">
        <v>191</v>
      </c>
      <c r="O40" s="27">
        <v>80</v>
      </c>
      <c r="P40" s="26">
        <f t="shared" si="5"/>
        <v>9.6775643193510008E-2</v>
      </c>
      <c r="Q40" s="29">
        <f t="shared" si="6"/>
        <v>5.0667876017544504E-4</v>
      </c>
      <c r="R40" s="24"/>
    </row>
    <row r="41" spans="1:18" x14ac:dyDescent="0.25">
      <c r="A41" s="19">
        <v>2006</v>
      </c>
      <c r="B41" s="73">
        <v>0.14277958431079718</v>
      </c>
      <c r="C41" s="21">
        <f t="shared" si="7"/>
        <v>83.374896093100574</v>
      </c>
      <c r="D41" s="23">
        <f t="shared" si="0"/>
        <v>2.3737254249509107E-2</v>
      </c>
      <c r="E41" s="21">
        <v>6</v>
      </c>
      <c r="F41" s="23">
        <f t="shared" si="1"/>
        <v>2.231301899453856E-2</v>
      </c>
      <c r="G41" s="21">
        <v>0</v>
      </c>
      <c r="H41" s="23">
        <f t="shared" si="8"/>
        <v>2.231301899453856E-2</v>
      </c>
      <c r="I41" s="21">
        <v>11</v>
      </c>
      <c r="J41" s="22">
        <f t="shared" si="2"/>
        <v>86.091438071487943</v>
      </c>
      <c r="K41" s="23">
        <f t="shared" si="9"/>
        <v>1.9858586905139319E-2</v>
      </c>
      <c r="L41" s="23">
        <f t="shared" si="3"/>
        <v>8.7051339858144959E-4</v>
      </c>
      <c r="M41" s="23">
        <f t="shared" si="10"/>
        <v>2.4678619593084806E-2</v>
      </c>
      <c r="N41" s="21">
        <v>191</v>
      </c>
      <c r="O41" s="21">
        <v>80</v>
      </c>
      <c r="P41" s="20">
        <f t="shared" si="5"/>
        <v>5.8920204278489978E-2</v>
      </c>
      <c r="Q41" s="23">
        <f t="shared" si="6"/>
        <v>3.0848274491356009E-4</v>
      </c>
      <c r="R41" s="24"/>
    </row>
    <row r="42" spans="1:18" x14ac:dyDescent="0.25">
      <c r="A42" s="19">
        <v>2007</v>
      </c>
      <c r="B42" s="73">
        <v>0.2868444636688901</v>
      </c>
      <c r="C42" s="21">
        <f t="shared" si="7"/>
        <v>83.374896093100574</v>
      </c>
      <c r="D42" s="23">
        <f t="shared" si="0"/>
        <v>4.7688190136141367E-2</v>
      </c>
      <c r="E42" s="21">
        <v>6</v>
      </c>
      <c r="F42" s="23">
        <f t="shared" si="1"/>
        <v>4.4826898727972887E-2</v>
      </c>
      <c r="G42" s="21">
        <v>0</v>
      </c>
      <c r="H42" s="23">
        <f t="shared" si="8"/>
        <v>4.4826898727972887E-2</v>
      </c>
      <c r="I42" s="21">
        <v>11</v>
      </c>
      <c r="J42" s="22">
        <f t="shared" si="2"/>
        <v>86.091438071487943</v>
      </c>
      <c r="K42" s="23">
        <f t="shared" si="9"/>
        <v>3.9895939867895872E-2</v>
      </c>
      <c r="L42" s="23">
        <f t="shared" si="3"/>
        <v>1.7488631174968053E-3</v>
      </c>
      <c r="M42" s="23">
        <f t="shared" si="10"/>
        <v>4.9579394949475677E-2</v>
      </c>
      <c r="N42" s="21">
        <v>191</v>
      </c>
      <c r="O42" s="21">
        <v>80</v>
      </c>
      <c r="P42" s="20">
        <f t="shared" si="5"/>
        <v>0.11837080544187319</v>
      </c>
      <c r="Q42" s="23">
        <f t="shared" si="6"/>
        <v>6.1974243686844599E-4</v>
      </c>
      <c r="R42" s="24"/>
    </row>
    <row r="43" spans="1:18" x14ac:dyDescent="0.25">
      <c r="A43" s="19">
        <v>2008</v>
      </c>
      <c r="B43" s="73">
        <v>0.27405628733073228</v>
      </c>
      <c r="C43" s="21">
        <f t="shared" si="7"/>
        <v>83.374896093100574</v>
      </c>
      <c r="D43" s="23">
        <f t="shared" si="0"/>
        <v>4.5562142532125094E-2</v>
      </c>
      <c r="E43" s="21">
        <v>6</v>
      </c>
      <c r="F43" s="23">
        <f t="shared" si="1"/>
        <v>4.2828413980197585E-2</v>
      </c>
      <c r="G43" s="21">
        <v>0</v>
      </c>
      <c r="H43" s="23">
        <f t="shared" si="8"/>
        <v>4.2828413980197585E-2</v>
      </c>
      <c r="I43" s="21">
        <v>11</v>
      </c>
      <c r="J43" s="22">
        <f t="shared" si="2"/>
        <v>86.091438071487943</v>
      </c>
      <c r="K43" s="23">
        <f t="shared" si="9"/>
        <v>3.811728844237585E-2</v>
      </c>
      <c r="L43" s="23">
        <f t="shared" si="3"/>
        <v>1.6708948358301742E-3</v>
      </c>
      <c r="M43" s="23">
        <f t="shared" si="10"/>
        <v>4.7369033148367524E-2</v>
      </c>
      <c r="N43" s="21">
        <v>191</v>
      </c>
      <c r="O43" s="21">
        <v>80</v>
      </c>
      <c r="P43" s="20">
        <f t="shared" si="5"/>
        <v>0.11309356664172747</v>
      </c>
      <c r="Q43" s="23">
        <f t="shared" si="6"/>
        <v>5.921129143545941E-4</v>
      </c>
      <c r="R43" s="24"/>
    </row>
    <row r="44" spans="1:18" x14ac:dyDescent="0.25">
      <c r="A44" s="19">
        <v>2009</v>
      </c>
      <c r="B44" s="73">
        <v>0.17556542905112066</v>
      </c>
      <c r="C44" s="21">
        <f t="shared" si="7"/>
        <v>83.374896093100574</v>
      </c>
      <c r="D44" s="23">
        <f t="shared" si="0"/>
        <v>2.9187935004342608E-2</v>
      </c>
      <c r="E44" s="21">
        <v>6</v>
      </c>
      <c r="F44" s="23">
        <f t="shared" si="1"/>
        <v>2.7436658904082051E-2</v>
      </c>
      <c r="G44" s="21">
        <v>0</v>
      </c>
      <c r="H44" s="23">
        <f t="shared" si="8"/>
        <v>2.7436658904082051E-2</v>
      </c>
      <c r="I44" s="21">
        <v>11</v>
      </c>
      <c r="J44" s="22">
        <f t="shared" si="2"/>
        <v>86.091438071487943</v>
      </c>
      <c r="K44" s="23">
        <f t="shared" si="9"/>
        <v>2.4418626424633025E-2</v>
      </c>
      <c r="L44" s="23">
        <f t="shared" si="3"/>
        <v>1.0704055419017216E-3</v>
      </c>
      <c r="M44" s="23">
        <f t="shared" ref="M44:M49" si="11">+L44*28.3495</f>
        <v>3.0345461910142854E-2</v>
      </c>
      <c r="N44" s="21">
        <v>191</v>
      </c>
      <c r="O44" s="21">
        <v>80</v>
      </c>
      <c r="P44" s="20">
        <f t="shared" si="5"/>
        <v>7.244979031046607E-2</v>
      </c>
      <c r="Q44" s="23">
        <f t="shared" si="6"/>
        <v>3.7931827387678569E-4</v>
      </c>
      <c r="R44" s="24"/>
    </row>
    <row r="45" spans="1:18" x14ac:dyDescent="0.25">
      <c r="A45" s="19">
        <v>2010</v>
      </c>
      <c r="B45" s="73">
        <v>0.37222794187092489</v>
      </c>
      <c r="C45" s="21">
        <f t="shared" si="7"/>
        <v>83.374896093100574</v>
      </c>
      <c r="D45" s="23">
        <f t="shared" si="0"/>
        <v>6.1883282106554471E-2</v>
      </c>
      <c r="E45" s="21">
        <v>6</v>
      </c>
      <c r="F45" s="23">
        <f t="shared" si="1"/>
        <v>5.8170285180161201E-2</v>
      </c>
      <c r="G45" s="21">
        <v>0</v>
      </c>
      <c r="H45" s="23">
        <f t="shared" si="8"/>
        <v>5.8170285180161201E-2</v>
      </c>
      <c r="I45" s="21">
        <v>11</v>
      </c>
      <c r="J45" s="22">
        <f t="shared" si="2"/>
        <v>86.091438071487943</v>
      </c>
      <c r="K45" s="23">
        <f t="shared" si="9"/>
        <v>5.1771553810343471E-2</v>
      </c>
      <c r="L45" s="23">
        <f t="shared" si="3"/>
        <v>2.2694379752479328E-3</v>
      </c>
      <c r="M45" s="23">
        <f t="shared" si="11"/>
        <v>6.4337431879291265E-2</v>
      </c>
      <c r="N45" s="21">
        <v>191</v>
      </c>
      <c r="O45" s="21">
        <v>80</v>
      </c>
      <c r="P45" s="20">
        <f t="shared" si="5"/>
        <v>0.15360561861180791</v>
      </c>
      <c r="Q45" s="23">
        <f t="shared" si="6"/>
        <v>8.0421789849114084E-4</v>
      </c>
      <c r="R45" s="24"/>
    </row>
    <row r="46" spans="1:18" x14ac:dyDescent="0.25">
      <c r="A46" s="31">
        <v>2011</v>
      </c>
      <c r="B46" s="82">
        <v>0.1581572992824416</v>
      </c>
      <c r="C46" s="32">
        <f t="shared" si="7"/>
        <v>83.374896093100574</v>
      </c>
      <c r="D46" s="35">
        <f t="shared" si="0"/>
        <v>2.6293815342051829E-2</v>
      </c>
      <c r="E46" s="32">
        <v>6</v>
      </c>
      <c r="F46" s="35">
        <f t="shared" si="1"/>
        <v>2.4716186421528719E-2</v>
      </c>
      <c r="G46" s="32">
        <v>0</v>
      </c>
      <c r="H46" s="29">
        <f t="shared" si="8"/>
        <v>2.4716186421528719E-2</v>
      </c>
      <c r="I46" s="32">
        <v>11</v>
      </c>
      <c r="J46" s="34">
        <f t="shared" si="2"/>
        <v>86.091438071487929</v>
      </c>
      <c r="K46" s="29">
        <f t="shared" si="9"/>
        <v>2.199740591516056E-2</v>
      </c>
      <c r="L46" s="35">
        <f t="shared" si="3"/>
        <v>9.6426984833580538E-4</v>
      </c>
      <c r="M46" s="35">
        <f t="shared" si="11"/>
        <v>2.7336568065395913E-2</v>
      </c>
      <c r="N46" s="32">
        <v>191</v>
      </c>
      <c r="O46" s="32">
        <v>80</v>
      </c>
      <c r="P46" s="33">
        <f t="shared" si="5"/>
        <v>6.5266056256132743E-2</v>
      </c>
      <c r="Q46" s="35">
        <f t="shared" si="6"/>
        <v>3.4170710081744891E-4</v>
      </c>
      <c r="R46" s="24"/>
    </row>
    <row r="47" spans="1:18" x14ac:dyDescent="0.25">
      <c r="A47" s="25">
        <v>2012</v>
      </c>
      <c r="B47" s="79">
        <v>0.17713369219240327</v>
      </c>
      <c r="C47" s="27">
        <f t="shared" si="7"/>
        <v>83.374896093100574</v>
      </c>
      <c r="D47" s="29">
        <f t="shared" ref="D47:D56" si="12">+B47-B47*(C47/100)</f>
        <v>2.9448660381114433E-2</v>
      </c>
      <c r="E47" s="27">
        <v>6</v>
      </c>
      <c r="F47" s="29">
        <f t="shared" ref="F47:F56" si="13">+(D47-D47*(E47)/100)</f>
        <v>2.7681740758247569E-2</v>
      </c>
      <c r="G47" s="27">
        <v>0</v>
      </c>
      <c r="H47" s="29">
        <f t="shared" si="8"/>
        <v>2.7681740758247569E-2</v>
      </c>
      <c r="I47" s="27">
        <v>11</v>
      </c>
      <c r="J47" s="28">
        <f t="shared" ref="J47:J56" si="14">100-(K47/B47*100)</f>
        <v>86.091438071487943</v>
      </c>
      <c r="K47" s="29">
        <f t="shared" si="9"/>
        <v>2.4636749274840337E-2</v>
      </c>
      <c r="L47" s="29">
        <f t="shared" ref="L47:L56" si="15">+(K47/365)*16</f>
        <v>1.0799670914998505E-3</v>
      </c>
      <c r="M47" s="29">
        <f t="shared" si="11"/>
        <v>3.0616527060475011E-2</v>
      </c>
      <c r="N47" s="27">
        <v>191</v>
      </c>
      <c r="O47" s="27">
        <v>80</v>
      </c>
      <c r="P47" s="26">
        <f t="shared" ref="P47:P56" si="16">+Q47*N47</f>
        <v>7.3096958356884081E-2</v>
      </c>
      <c r="Q47" s="29">
        <f t="shared" ref="Q47:Q56" si="17">+M47/O47</f>
        <v>3.8270658825593763E-4</v>
      </c>
      <c r="R47" s="24"/>
    </row>
    <row r="48" spans="1:18" x14ac:dyDescent="0.25">
      <c r="A48" s="25">
        <v>2013</v>
      </c>
      <c r="B48" s="79">
        <v>0.21629035321773749</v>
      </c>
      <c r="C48" s="27">
        <f t="shared" si="7"/>
        <v>83.374896093100574</v>
      </c>
      <c r="D48" s="29">
        <f t="shared" si="12"/>
        <v>3.5958495963048648E-2</v>
      </c>
      <c r="E48" s="27">
        <v>6</v>
      </c>
      <c r="F48" s="29">
        <f t="shared" si="13"/>
        <v>3.3800986205265726E-2</v>
      </c>
      <c r="G48" s="27">
        <v>0</v>
      </c>
      <c r="H48" s="29">
        <f t="shared" si="8"/>
        <v>3.3800986205265726E-2</v>
      </c>
      <c r="I48" s="27">
        <v>11</v>
      </c>
      <c r="J48" s="28">
        <f t="shared" si="14"/>
        <v>86.091438071487943</v>
      </c>
      <c r="K48" s="29">
        <f t="shared" si="9"/>
        <v>3.0082877722686495E-2</v>
      </c>
      <c r="L48" s="29">
        <f t="shared" si="15"/>
        <v>1.3187014892136546E-3</v>
      </c>
      <c r="M48" s="29">
        <f t="shared" si="11"/>
        <v>3.7384527868462504E-2</v>
      </c>
      <c r="N48" s="27">
        <v>191</v>
      </c>
      <c r="O48" s="27">
        <v>80</v>
      </c>
      <c r="P48" s="26">
        <f t="shared" si="16"/>
        <v>8.925556028595423E-2</v>
      </c>
      <c r="Q48" s="29">
        <f t="shared" si="17"/>
        <v>4.6730659835578128E-4</v>
      </c>
      <c r="R48" s="24"/>
    </row>
    <row r="49" spans="1:18" x14ac:dyDescent="0.25">
      <c r="A49" s="25">
        <v>2014</v>
      </c>
      <c r="B49" s="79">
        <v>0.16408987383475002</v>
      </c>
      <c r="C49" s="27">
        <f t="shared" si="7"/>
        <v>83.374896093100574</v>
      </c>
      <c r="D49" s="29">
        <f t="shared" si="12"/>
        <v>2.728011202572736E-2</v>
      </c>
      <c r="E49" s="27">
        <v>6</v>
      </c>
      <c r="F49" s="29">
        <f t="shared" si="13"/>
        <v>2.5643305304183718E-2</v>
      </c>
      <c r="G49" s="27">
        <v>0</v>
      </c>
      <c r="H49" s="29">
        <f t="shared" si="8"/>
        <v>2.5643305304183718E-2</v>
      </c>
      <c r="I49" s="27">
        <v>11</v>
      </c>
      <c r="J49" s="28">
        <f t="shared" si="14"/>
        <v>86.091438071487943</v>
      </c>
      <c r="K49" s="29">
        <f t="shared" si="9"/>
        <v>2.282254172072351E-2</v>
      </c>
      <c r="L49" s="29">
        <f t="shared" si="15"/>
        <v>1.000440185018017E-3</v>
      </c>
      <c r="M49" s="29">
        <f t="shared" si="11"/>
        <v>2.8361979025168273E-2</v>
      </c>
      <c r="N49" s="27">
        <v>191</v>
      </c>
      <c r="O49" s="27">
        <v>80</v>
      </c>
      <c r="P49" s="26">
        <f t="shared" si="16"/>
        <v>6.7714224922589245E-2</v>
      </c>
      <c r="Q49" s="29">
        <f t="shared" si="17"/>
        <v>3.5452473781460341E-4</v>
      </c>
      <c r="R49" s="24"/>
    </row>
    <row r="50" spans="1:18" x14ac:dyDescent="0.25">
      <c r="A50" s="31">
        <v>2015</v>
      </c>
      <c r="B50" s="82">
        <v>0.30996108728596083</v>
      </c>
      <c r="C50" s="32">
        <f t="shared" si="7"/>
        <v>83.374896093100574</v>
      </c>
      <c r="D50" s="35">
        <f t="shared" si="12"/>
        <v>5.1531352832246247E-2</v>
      </c>
      <c r="E50" s="32">
        <v>6</v>
      </c>
      <c r="F50" s="35">
        <f t="shared" si="13"/>
        <v>4.8439471662311474E-2</v>
      </c>
      <c r="G50" s="32">
        <v>0</v>
      </c>
      <c r="H50" s="35">
        <f t="shared" si="8"/>
        <v>4.8439471662311474E-2</v>
      </c>
      <c r="I50" s="32">
        <v>11</v>
      </c>
      <c r="J50" s="34">
        <f t="shared" si="14"/>
        <v>86.091438071487929</v>
      </c>
      <c r="K50" s="35">
        <f t="shared" si="9"/>
        <v>4.3111129779457212E-2</v>
      </c>
      <c r="L50" s="35">
        <f t="shared" si="15"/>
        <v>1.8898029492364805E-3</v>
      </c>
      <c r="M50" s="35">
        <f>+L50*28.3495</f>
        <v>5.3574968709379604E-2</v>
      </c>
      <c r="N50" s="32">
        <v>191</v>
      </c>
      <c r="O50" s="32">
        <v>80</v>
      </c>
      <c r="P50" s="33">
        <f t="shared" si="16"/>
        <v>0.1279102377936438</v>
      </c>
      <c r="Q50" s="35">
        <f t="shared" si="17"/>
        <v>6.6968710886724505E-4</v>
      </c>
      <c r="R50" s="24"/>
    </row>
    <row r="51" spans="1:18" x14ac:dyDescent="0.25">
      <c r="A51" s="36">
        <v>2016</v>
      </c>
      <c r="B51" s="85">
        <v>0.19724276331587653</v>
      </c>
      <c r="C51" s="38">
        <f t="shared" si="7"/>
        <v>83.374896093100574</v>
      </c>
      <c r="D51" s="40">
        <f t="shared" si="12"/>
        <v>3.2791814350104198E-2</v>
      </c>
      <c r="E51" s="38">
        <v>6</v>
      </c>
      <c r="F51" s="40">
        <f t="shared" si="13"/>
        <v>3.0824305489097946E-2</v>
      </c>
      <c r="G51" s="38">
        <v>0</v>
      </c>
      <c r="H51" s="40">
        <f t="shared" si="8"/>
        <v>3.0824305489097946E-2</v>
      </c>
      <c r="I51" s="38">
        <v>11</v>
      </c>
      <c r="J51" s="39">
        <f t="shared" si="14"/>
        <v>86.091438071487929</v>
      </c>
      <c r="K51" s="40">
        <f t="shared" si="9"/>
        <v>2.7433631885297172E-2</v>
      </c>
      <c r="L51" s="40">
        <f t="shared" si="15"/>
        <v>1.2025701648349445E-3</v>
      </c>
      <c r="M51" s="40">
        <f>+L51*28.3495</f>
        <v>3.4092262887988257E-2</v>
      </c>
      <c r="N51" s="38">
        <v>191</v>
      </c>
      <c r="O51" s="38">
        <v>80</v>
      </c>
      <c r="P51" s="37">
        <f t="shared" si="16"/>
        <v>8.1395277645071956E-2</v>
      </c>
      <c r="Q51" s="40">
        <f t="shared" si="17"/>
        <v>4.261532860998532E-4</v>
      </c>
      <c r="R51" s="24"/>
    </row>
    <row r="52" spans="1:18" x14ac:dyDescent="0.25">
      <c r="A52" s="41">
        <v>2017</v>
      </c>
      <c r="B52" s="88">
        <v>0.19892689695073293</v>
      </c>
      <c r="C52" s="43">
        <f t="shared" si="7"/>
        <v>83.374896093100574</v>
      </c>
      <c r="D52" s="47">
        <f t="shared" si="12"/>
        <v>3.3071803316830101E-2</v>
      </c>
      <c r="E52" s="43">
        <v>6</v>
      </c>
      <c r="F52" s="47">
        <f t="shared" si="13"/>
        <v>3.1087495117820295E-2</v>
      </c>
      <c r="G52" s="43">
        <v>0</v>
      </c>
      <c r="H52" s="47">
        <f>F52-(F52*G52/100)</f>
        <v>3.1087495117820295E-2</v>
      </c>
      <c r="I52" s="43">
        <v>11</v>
      </c>
      <c r="J52" s="45">
        <f t="shared" si="14"/>
        <v>86.091438071487943</v>
      </c>
      <c r="K52" s="47">
        <f>+H52-H52*I52/100</f>
        <v>2.7667870654860063E-2</v>
      </c>
      <c r="L52" s="47">
        <f t="shared" si="15"/>
        <v>1.2128381656924959E-3</v>
      </c>
      <c r="M52" s="47">
        <f>+L52*28.3495</f>
        <v>3.4383355578299413E-2</v>
      </c>
      <c r="N52" s="43">
        <v>191</v>
      </c>
      <c r="O52" s="43">
        <v>80</v>
      </c>
      <c r="P52" s="42">
        <f t="shared" si="16"/>
        <v>8.2090261443189844E-2</v>
      </c>
      <c r="Q52" s="47">
        <f t="shared" si="17"/>
        <v>4.2979194472874267E-4</v>
      </c>
      <c r="R52" s="24"/>
    </row>
    <row r="53" spans="1:18" x14ac:dyDescent="0.25">
      <c r="A53" s="41">
        <v>2018</v>
      </c>
      <c r="B53" s="88">
        <v>9.6346773517531313E-3</v>
      </c>
      <c r="C53" s="43">
        <f t="shared" si="7"/>
        <v>83.374896093100574</v>
      </c>
      <c r="D53" s="47">
        <f t="shared" si="12"/>
        <v>1.6017751208234638E-3</v>
      </c>
      <c r="E53" s="43">
        <v>6</v>
      </c>
      <c r="F53" s="47">
        <f t="shared" si="13"/>
        <v>1.5056686135740561E-3</v>
      </c>
      <c r="G53" s="43">
        <v>0</v>
      </c>
      <c r="H53" s="47">
        <f>F53-(F53*G53/100)</f>
        <v>1.5056686135740561E-3</v>
      </c>
      <c r="I53" s="43">
        <v>11</v>
      </c>
      <c r="J53" s="45">
        <f t="shared" si="14"/>
        <v>86.091438071487943</v>
      </c>
      <c r="K53" s="47">
        <f>+H53-H53*I53/100</f>
        <v>1.3400450660809098E-3</v>
      </c>
      <c r="L53" s="47">
        <f t="shared" si="15"/>
        <v>5.8741701526834405E-5</v>
      </c>
      <c r="M53" s="47">
        <f>+L53*28.3495</f>
        <v>1.6652978674349919E-3</v>
      </c>
      <c r="N53" s="43">
        <v>191</v>
      </c>
      <c r="O53" s="43">
        <v>80</v>
      </c>
      <c r="P53" s="42">
        <f t="shared" si="16"/>
        <v>3.975898658501043E-3</v>
      </c>
      <c r="Q53" s="47">
        <f t="shared" si="17"/>
        <v>2.0816223342937398E-5</v>
      </c>
      <c r="R53" s="24"/>
    </row>
    <row r="54" spans="1:18" ht="13.2" customHeight="1" x14ac:dyDescent="0.25">
      <c r="A54" s="41">
        <v>2019</v>
      </c>
      <c r="B54" s="88">
        <v>1.0330773342317988E-2</v>
      </c>
      <c r="C54" s="43">
        <f t="shared" si="7"/>
        <v>83.374896093100574</v>
      </c>
      <c r="D54" s="47">
        <f t="shared" si="12"/>
        <v>1.7175018025466331E-3</v>
      </c>
      <c r="E54" s="43">
        <v>6</v>
      </c>
      <c r="F54" s="47">
        <f t="shared" si="13"/>
        <v>1.614451694393835E-3</v>
      </c>
      <c r="G54" s="43">
        <v>0</v>
      </c>
      <c r="H54" s="47">
        <f>F54-(F54*G54/100)</f>
        <v>1.614451694393835E-3</v>
      </c>
      <c r="I54" s="43">
        <v>11</v>
      </c>
      <c r="J54" s="45">
        <f t="shared" si="14"/>
        <v>86.091438071487929</v>
      </c>
      <c r="K54" s="47">
        <f>+H54-H54*I54/100</f>
        <v>1.4368620080105132E-3</v>
      </c>
      <c r="L54" s="47">
        <f t="shared" si="15"/>
        <v>6.2985731857995099E-5</v>
      </c>
      <c r="M54" s="47">
        <f>+L54*28.3495</f>
        <v>1.785614005308232E-3</v>
      </c>
      <c r="N54" s="43">
        <v>191</v>
      </c>
      <c r="O54" s="43">
        <v>80</v>
      </c>
      <c r="P54" s="42">
        <f t="shared" si="16"/>
        <v>4.263153437673404E-3</v>
      </c>
      <c r="Q54" s="47">
        <f t="shared" si="17"/>
        <v>2.23201750663529E-5</v>
      </c>
    </row>
    <row r="55" spans="1:18" ht="13.2" customHeight="1" x14ac:dyDescent="0.25">
      <c r="A55" s="41">
        <v>2020</v>
      </c>
      <c r="B55" s="88">
        <v>8.920007191634903E-3</v>
      </c>
      <c r="C55" s="43">
        <f t="shared" si="7"/>
        <v>83.374896093100574</v>
      </c>
      <c r="D55" s="47">
        <f t="shared" si="12"/>
        <v>1.4829604641122046E-3</v>
      </c>
      <c r="E55" s="43">
        <v>6</v>
      </c>
      <c r="F55" s="47">
        <f t="shared" si="13"/>
        <v>1.3939828362654722E-3</v>
      </c>
      <c r="G55" s="43">
        <v>0</v>
      </c>
      <c r="H55" s="47">
        <f t="shared" ref="H55:H56" si="18">F55-(F55*G55/100)</f>
        <v>1.3939828362654722E-3</v>
      </c>
      <c r="I55" s="43">
        <v>11</v>
      </c>
      <c r="J55" s="45">
        <f t="shared" si="14"/>
        <v>86.091438071487943</v>
      </c>
      <c r="K55" s="47">
        <f t="shared" ref="K55:K56" si="19">+H55-H55*I55/100</f>
        <v>1.2406447242762702E-3</v>
      </c>
      <c r="L55" s="47">
        <f t="shared" si="15"/>
        <v>5.4384426269644724E-5</v>
      </c>
      <c r="M55" s="47">
        <f t="shared" ref="M55:M56" si="20">+L55*28.3495</f>
        <v>1.541771292531293E-3</v>
      </c>
      <c r="N55" s="43">
        <v>191</v>
      </c>
      <c r="O55" s="43">
        <v>80</v>
      </c>
      <c r="P55" s="42">
        <f t="shared" si="16"/>
        <v>3.6809789609184621E-3</v>
      </c>
      <c r="Q55" s="47">
        <f t="shared" si="17"/>
        <v>1.9272141156641163E-5</v>
      </c>
    </row>
    <row r="56" spans="1:18" ht="13.8" customHeight="1" thickBot="1" x14ac:dyDescent="0.3">
      <c r="A56" s="132">
        <v>2021</v>
      </c>
      <c r="B56" s="159">
        <v>1.4957215101672573E-2</v>
      </c>
      <c r="C56" s="134">
        <f t="shared" si="7"/>
        <v>83.374896093100574</v>
      </c>
      <c r="D56" s="136">
        <f t="shared" si="12"/>
        <v>2.4866525522315181E-3</v>
      </c>
      <c r="E56" s="134">
        <v>6</v>
      </c>
      <c r="F56" s="136">
        <f t="shared" si="13"/>
        <v>2.3374533990976271E-3</v>
      </c>
      <c r="G56" s="134">
        <v>0</v>
      </c>
      <c r="H56" s="136">
        <f t="shared" si="18"/>
        <v>2.3374533990976271E-3</v>
      </c>
      <c r="I56" s="134">
        <v>11</v>
      </c>
      <c r="J56" s="135">
        <f t="shared" si="14"/>
        <v>86.091438071487943</v>
      </c>
      <c r="K56" s="136">
        <f t="shared" si="19"/>
        <v>2.0803335251968879E-3</v>
      </c>
      <c r="L56" s="136">
        <f t="shared" si="15"/>
        <v>9.1192702474384127E-5</v>
      </c>
      <c r="M56" s="136">
        <f t="shared" si="20"/>
        <v>2.5852675187975527E-3</v>
      </c>
      <c r="N56" s="134">
        <v>191</v>
      </c>
      <c r="O56" s="134">
        <v>80</v>
      </c>
      <c r="P56" s="133">
        <f t="shared" si="16"/>
        <v>6.1723262011291564E-3</v>
      </c>
      <c r="Q56" s="136">
        <f t="shared" si="17"/>
        <v>3.2315843984969407E-5</v>
      </c>
    </row>
    <row r="57" spans="1:18" ht="15" customHeight="1" thickTop="1" x14ac:dyDescent="0.25">
      <c r="A57" s="9"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pageSetUpPr fitToPage="1"/>
  </sheetPr>
  <dimension ref="A1:V74"/>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205</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6.3100000000000003E-2</v>
      </c>
      <c r="C5" s="21">
        <f>(1-1/6.31)*100</f>
        <v>84.152139461172737</v>
      </c>
      <c r="D5" s="20">
        <f t="shared" ref="D5:D40" si="0">+B5-B5*(C5/100)</f>
        <v>1.0000000000000002E-2</v>
      </c>
      <c r="E5" s="21">
        <v>6</v>
      </c>
      <c r="F5" s="23">
        <f t="shared" ref="F5:F40" si="1">+(D5-D5*(E5)/100)</f>
        <v>9.4000000000000021E-3</v>
      </c>
      <c r="G5" s="21">
        <v>0</v>
      </c>
      <c r="H5" s="23">
        <f>F5-(F5*G5/100)</f>
        <v>9.4000000000000021E-3</v>
      </c>
      <c r="I5" s="21">
        <v>11</v>
      </c>
      <c r="J5" s="22">
        <f t="shared" ref="J5:J40" si="2">100-(K5/B5*100)</f>
        <v>86.741679873217109</v>
      </c>
      <c r="K5" s="23">
        <f>+H5-H5*I5/100</f>
        <v>8.3660000000000019E-3</v>
      </c>
      <c r="L5" s="20">
        <f t="shared" ref="L5:L40" si="3">+(K5/365)*16</f>
        <v>3.6672876712328777E-4</v>
      </c>
      <c r="M5" s="20">
        <f t="shared" ref="M5:M40" si="4">+L5*28.3495</f>
        <v>1.0396577183561646E-2</v>
      </c>
      <c r="N5" s="21">
        <v>236</v>
      </c>
      <c r="O5" s="21">
        <v>90</v>
      </c>
      <c r="P5" s="20">
        <f t="shared" ref="P5:P40" si="5">+Q5*N5</f>
        <v>2.726213572578387E-2</v>
      </c>
      <c r="Q5" s="23">
        <f t="shared" ref="Q5:Q40" si="6">+M5/O5</f>
        <v>1.1551752426179606E-4</v>
      </c>
      <c r="R5" s="24"/>
    </row>
    <row r="6" spans="1:22" x14ac:dyDescent="0.25">
      <c r="A6" s="25">
        <v>1971</v>
      </c>
      <c r="B6" s="76">
        <v>6.3100000000000003E-2</v>
      </c>
      <c r="C6" s="27">
        <f t="shared" ref="C6:C40" si="7">(1-1/6.31)*100</f>
        <v>84.152139461172737</v>
      </c>
      <c r="D6" s="26">
        <f t="shared" si="0"/>
        <v>1.0000000000000002E-2</v>
      </c>
      <c r="E6" s="27">
        <v>6</v>
      </c>
      <c r="F6" s="29">
        <f t="shared" si="1"/>
        <v>9.4000000000000021E-3</v>
      </c>
      <c r="G6" s="27">
        <v>0</v>
      </c>
      <c r="H6" s="29">
        <f t="shared" ref="H6:H40" si="8">F6-(F6*G6/100)</f>
        <v>9.4000000000000021E-3</v>
      </c>
      <c r="I6" s="27">
        <v>11</v>
      </c>
      <c r="J6" s="28">
        <f t="shared" si="2"/>
        <v>86.741679873217109</v>
      </c>
      <c r="K6" s="29">
        <f t="shared" ref="K6:K40" si="9">+H6-H6*I6/100</f>
        <v>8.3660000000000019E-3</v>
      </c>
      <c r="L6" s="26">
        <f t="shared" si="3"/>
        <v>3.6672876712328777E-4</v>
      </c>
      <c r="M6" s="26">
        <f t="shared" si="4"/>
        <v>1.0396577183561646E-2</v>
      </c>
      <c r="N6" s="27">
        <v>236</v>
      </c>
      <c r="O6" s="27">
        <v>90</v>
      </c>
      <c r="P6" s="26">
        <f t="shared" si="5"/>
        <v>2.726213572578387E-2</v>
      </c>
      <c r="Q6" s="29">
        <f t="shared" si="6"/>
        <v>1.1551752426179606E-4</v>
      </c>
      <c r="R6" s="24"/>
    </row>
    <row r="7" spans="1:22" x14ac:dyDescent="0.25">
      <c r="A7" s="25">
        <v>1972</v>
      </c>
      <c r="B7" s="76">
        <v>6.3100000000000003E-2</v>
      </c>
      <c r="C7" s="27">
        <f t="shared" si="7"/>
        <v>84.152139461172737</v>
      </c>
      <c r="D7" s="26">
        <f t="shared" si="0"/>
        <v>1.0000000000000002E-2</v>
      </c>
      <c r="E7" s="27">
        <v>6</v>
      </c>
      <c r="F7" s="29">
        <f t="shared" si="1"/>
        <v>9.4000000000000021E-3</v>
      </c>
      <c r="G7" s="27">
        <v>0</v>
      </c>
      <c r="H7" s="29">
        <f t="shared" si="8"/>
        <v>9.4000000000000021E-3</v>
      </c>
      <c r="I7" s="27">
        <v>11</v>
      </c>
      <c r="J7" s="28">
        <f t="shared" si="2"/>
        <v>86.741679873217109</v>
      </c>
      <c r="K7" s="29">
        <f t="shared" si="9"/>
        <v>8.3660000000000019E-3</v>
      </c>
      <c r="L7" s="26">
        <f t="shared" si="3"/>
        <v>3.6672876712328777E-4</v>
      </c>
      <c r="M7" s="26">
        <f t="shared" si="4"/>
        <v>1.0396577183561646E-2</v>
      </c>
      <c r="N7" s="27">
        <v>236</v>
      </c>
      <c r="O7" s="27">
        <v>90</v>
      </c>
      <c r="P7" s="26">
        <f t="shared" si="5"/>
        <v>2.726213572578387E-2</v>
      </c>
      <c r="Q7" s="29">
        <f t="shared" si="6"/>
        <v>1.1551752426179606E-4</v>
      </c>
      <c r="R7" s="24"/>
    </row>
    <row r="8" spans="1:22" x14ac:dyDescent="0.25">
      <c r="A8" s="25">
        <v>1973</v>
      </c>
      <c r="B8" s="76">
        <v>6.3100000000000003E-2</v>
      </c>
      <c r="C8" s="27">
        <f t="shared" si="7"/>
        <v>84.152139461172737</v>
      </c>
      <c r="D8" s="26">
        <f t="shared" si="0"/>
        <v>1.0000000000000002E-2</v>
      </c>
      <c r="E8" s="27">
        <v>6</v>
      </c>
      <c r="F8" s="29">
        <f t="shared" si="1"/>
        <v>9.4000000000000021E-3</v>
      </c>
      <c r="G8" s="27">
        <v>0</v>
      </c>
      <c r="H8" s="29">
        <f t="shared" si="8"/>
        <v>9.4000000000000021E-3</v>
      </c>
      <c r="I8" s="27">
        <v>11</v>
      </c>
      <c r="J8" s="28">
        <f t="shared" si="2"/>
        <v>86.741679873217109</v>
      </c>
      <c r="K8" s="29">
        <f t="shared" si="9"/>
        <v>8.3660000000000019E-3</v>
      </c>
      <c r="L8" s="26">
        <f t="shared" si="3"/>
        <v>3.6672876712328777E-4</v>
      </c>
      <c r="M8" s="26">
        <f t="shared" si="4"/>
        <v>1.0396577183561646E-2</v>
      </c>
      <c r="N8" s="27">
        <v>236</v>
      </c>
      <c r="O8" s="27">
        <v>90</v>
      </c>
      <c r="P8" s="26">
        <f t="shared" si="5"/>
        <v>2.726213572578387E-2</v>
      </c>
      <c r="Q8" s="29">
        <f t="shared" si="6"/>
        <v>1.1551752426179606E-4</v>
      </c>
      <c r="R8" s="24"/>
    </row>
    <row r="9" spans="1:22" x14ac:dyDescent="0.25">
      <c r="A9" s="25">
        <v>1974</v>
      </c>
      <c r="B9" s="76">
        <v>6.3100000000000003E-2</v>
      </c>
      <c r="C9" s="27">
        <f t="shared" si="7"/>
        <v>84.152139461172737</v>
      </c>
      <c r="D9" s="26">
        <f t="shared" si="0"/>
        <v>1.0000000000000002E-2</v>
      </c>
      <c r="E9" s="27">
        <v>6</v>
      </c>
      <c r="F9" s="29">
        <f t="shared" si="1"/>
        <v>9.4000000000000021E-3</v>
      </c>
      <c r="G9" s="27">
        <v>0</v>
      </c>
      <c r="H9" s="29">
        <f t="shared" si="8"/>
        <v>9.4000000000000021E-3</v>
      </c>
      <c r="I9" s="27">
        <v>11</v>
      </c>
      <c r="J9" s="28">
        <f t="shared" si="2"/>
        <v>86.741679873217109</v>
      </c>
      <c r="K9" s="29">
        <f t="shared" si="9"/>
        <v>8.3660000000000019E-3</v>
      </c>
      <c r="L9" s="26">
        <f t="shared" si="3"/>
        <v>3.6672876712328777E-4</v>
      </c>
      <c r="M9" s="26">
        <f t="shared" si="4"/>
        <v>1.0396577183561646E-2</v>
      </c>
      <c r="N9" s="27">
        <v>236</v>
      </c>
      <c r="O9" s="27">
        <v>90</v>
      </c>
      <c r="P9" s="26">
        <f t="shared" si="5"/>
        <v>2.726213572578387E-2</v>
      </c>
      <c r="Q9" s="29">
        <f t="shared" si="6"/>
        <v>1.1551752426179606E-4</v>
      </c>
      <c r="R9" s="24"/>
    </row>
    <row r="10" spans="1:22" x14ac:dyDescent="0.25">
      <c r="A10" s="25">
        <v>1975</v>
      </c>
      <c r="B10" s="76">
        <v>6.3100000000000003E-2</v>
      </c>
      <c r="C10" s="27">
        <f t="shared" si="7"/>
        <v>84.152139461172737</v>
      </c>
      <c r="D10" s="26">
        <f t="shared" si="0"/>
        <v>1.0000000000000002E-2</v>
      </c>
      <c r="E10" s="27">
        <v>6</v>
      </c>
      <c r="F10" s="29">
        <f t="shared" si="1"/>
        <v>9.4000000000000021E-3</v>
      </c>
      <c r="G10" s="27">
        <v>0</v>
      </c>
      <c r="H10" s="29">
        <f t="shared" si="8"/>
        <v>9.4000000000000021E-3</v>
      </c>
      <c r="I10" s="27">
        <v>11</v>
      </c>
      <c r="J10" s="28">
        <f t="shared" si="2"/>
        <v>86.741679873217109</v>
      </c>
      <c r="K10" s="29">
        <f t="shared" si="9"/>
        <v>8.3660000000000019E-3</v>
      </c>
      <c r="L10" s="26">
        <f t="shared" si="3"/>
        <v>3.6672876712328777E-4</v>
      </c>
      <c r="M10" s="26">
        <f t="shared" si="4"/>
        <v>1.0396577183561646E-2</v>
      </c>
      <c r="N10" s="27">
        <v>236</v>
      </c>
      <c r="O10" s="27">
        <v>90</v>
      </c>
      <c r="P10" s="26">
        <f t="shared" si="5"/>
        <v>2.726213572578387E-2</v>
      </c>
      <c r="Q10" s="29">
        <f t="shared" si="6"/>
        <v>1.1551752426179606E-4</v>
      </c>
      <c r="R10" s="24"/>
    </row>
    <row r="11" spans="1:22" x14ac:dyDescent="0.25">
      <c r="A11" s="19">
        <v>1976</v>
      </c>
      <c r="B11" s="70">
        <v>6.3100000000000003E-2</v>
      </c>
      <c r="C11" s="21">
        <f t="shared" si="7"/>
        <v>84.152139461172737</v>
      </c>
      <c r="D11" s="20">
        <f t="shared" si="0"/>
        <v>1.0000000000000002E-2</v>
      </c>
      <c r="E11" s="21">
        <v>6</v>
      </c>
      <c r="F11" s="23">
        <f t="shared" si="1"/>
        <v>9.4000000000000021E-3</v>
      </c>
      <c r="G11" s="21">
        <v>0</v>
      </c>
      <c r="H11" s="23">
        <f t="shared" si="8"/>
        <v>9.4000000000000021E-3</v>
      </c>
      <c r="I11" s="21">
        <v>11</v>
      </c>
      <c r="J11" s="22">
        <f t="shared" si="2"/>
        <v>86.741679873217109</v>
      </c>
      <c r="K11" s="23">
        <f t="shared" si="9"/>
        <v>8.3660000000000019E-3</v>
      </c>
      <c r="L11" s="20">
        <f t="shared" si="3"/>
        <v>3.6672876712328777E-4</v>
      </c>
      <c r="M11" s="20">
        <f t="shared" si="4"/>
        <v>1.0396577183561646E-2</v>
      </c>
      <c r="N11" s="21">
        <v>236</v>
      </c>
      <c r="O11" s="21">
        <v>90</v>
      </c>
      <c r="P11" s="20">
        <f t="shared" si="5"/>
        <v>2.726213572578387E-2</v>
      </c>
      <c r="Q11" s="23">
        <f t="shared" si="6"/>
        <v>1.1551752426179606E-4</v>
      </c>
      <c r="R11" s="24"/>
    </row>
    <row r="12" spans="1:22" x14ac:dyDescent="0.25">
      <c r="A12" s="19">
        <v>1977</v>
      </c>
      <c r="B12" s="70">
        <v>6.3100000000000003E-2</v>
      </c>
      <c r="C12" s="21">
        <f t="shared" si="7"/>
        <v>84.152139461172737</v>
      </c>
      <c r="D12" s="20">
        <f t="shared" si="0"/>
        <v>1.0000000000000002E-2</v>
      </c>
      <c r="E12" s="21">
        <v>6</v>
      </c>
      <c r="F12" s="23">
        <f t="shared" si="1"/>
        <v>9.4000000000000021E-3</v>
      </c>
      <c r="G12" s="21">
        <v>0</v>
      </c>
      <c r="H12" s="23">
        <f t="shared" si="8"/>
        <v>9.4000000000000021E-3</v>
      </c>
      <c r="I12" s="21">
        <v>11</v>
      </c>
      <c r="J12" s="22">
        <f t="shared" si="2"/>
        <v>86.741679873217109</v>
      </c>
      <c r="K12" s="23">
        <f t="shared" si="9"/>
        <v>8.3660000000000019E-3</v>
      </c>
      <c r="L12" s="20">
        <f t="shared" si="3"/>
        <v>3.6672876712328777E-4</v>
      </c>
      <c r="M12" s="20">
        <f t="shared" si="4"/>
        <v>1.0396577183561646E-2</v>
      </c>
      <c r="N12" s="21">
        <v>236</v>
      </c>
      <c r="O12" s="21">
        <v>90</v>
      </c>
      <c r="P12" s="20">
        <f t="shared" si="5"/>
        <v>2.726213572578387E-2</v>
      </c>
      <c r="Q12" s="23">
        <f t="shared" si="6"/>
        <v>1.1551752426179606E-4</v>
      </c>
      <c r="R12" s="24"/>
    </row>
    <row r="13" spans="1:22" x14ac:dyDescent="0.25">
      <c r="A13" s="19">
        <v>1978</v>
      </c>
      <c r="B13" s="70">
        <v>6.3100000000000003E-2</v>
      </c>
      <c r="C13" s="21">
        <f t="shared" si="7"/>
        <v>84.152139461172737</v>
      </c>
      <c r="D13" s="20">
        <f t="shared" si="0"/>
        <v>1.0000000000000002E-2</v>
      </c>
      <c r="E13" s="21">
        <v>6</v>
      </c>
      <c r="F13" s="23">
        <f t="shared" si="1"/>
        <v>9.4000000000000021E-3</v>
      </c>
      <c r="G13" s="21">
        <v>0</v>
      </c>
      <c r="H13" s="23">
        <f t="shared" si="8"/>
        <v>9.4000000000000021E-3</v>
      </c>
      <c r="I13" s="21">
        <v>11</v>
      </c>
      <c r="J13" s="22">
        <f t="shared" si="2"/>
        <v>86.741679873217109</v>
      </c>
      <c r="K13" s="23">
        <f t="shared" si="9"/>
        <v>8.3660000000000019E-3</v>
      </c>
      <c r="L13" s="20">
        <f t="shared" si="3"/>
        <v>3.6672876712328777E-4</v>
      </c>
      <c r="M13" s="20">
        <f t="shared" si="4"/>
        <v>1.0396577183561646E-2</v>
      </c>
      <c r="N13" s="21">
        <v>236</v>
      </c>
      <c r="O13" s="21">
        <v>90</v>
      </c>
      <c r="P13" s="20">
        <f t="shared" si="5"/>
        <v>2.726213572578387E-2</v>
      </c>
      <c r="Q13" s="23">
        <f t="shared" si="6"/>
        <v>1.1551752426179606E-4</v>
      </c>
      <c r="R13" s="24"/>
    </row>
    <row r="14" spans="1:22" x14ac:dyDescent="0.25">
      <c r="A14" s="19">
        <v>1979</v>
      </c>
      <c r="B14" s="70">
        <v>6.3100000000000003E-2</v>
      </c>
      <c r="C14" s="21">
        <f t="shared" si="7"/>
        <v>84.152139461172737</v>
      </c>
      <c r="D14" s="20">
        <f t="shared" si="0"/>
        <v>1.0000000000000002E-2</v>
      </c>
      <c r="E14" s="21">
        <v>6</v>
      </c>
      <c r="F14" s="23">
        <f t="shared" si="1"/>
        <v>9.4000000000000021E-3</v>
      </c>
      <c r="G14" s="21">
        <v>0</v>
      </c>
      <c r="H14" s="23">
        <f t="shared" si="8"/>
        <v>9.4000000000000021E-3</v>
      </c>
      <c r="I14" s="21">
        <v>11</v>
      </c>
      <c r="J14" s="22">
        <f t="shared" si="2"/>
        <v>86.741679873217109</v>
      </c>
      <c r="K14" s="23">
        <f t="shared" si="9"/>
        <v>8.3660000000000019E-3</v>
      </c>
      <c r="L14" s="20">
        <f t="shared" si="3"/>
        <v>3.6672876712328777E-4</v>
      </c>
      <c r="M14" s="20">
        <f t="shared" si="4"/>
        <v>1.0396577183561646E-2</v>
      </c>
      <c r="N14" s="21">
        <v>236</v>
      </c>
      <c r="O14" s="21">
        <v>90</v>
      </c>
      <c r="P14" s="20">
        <f t="shared" si="5"/>
        <v>2.726213572578387E-2</v>
      </c>
      <c r="Q14" s="23">
        <f t="shared" si="6"/>
        <v>1.1551752426179606E-4</v>
      </c>
      <c r="R14" s="24"/>
    </row>
    <row r="15" spans="1:22" x14ac:dyDescent="0.25">
      <c r="A15" s="19">
        <v>1980</v>
      </c>
      <c r="B15" s="70">
        <v>6.3100000000000003E-2</v>
      </c>
      <c r="C15" s="21">
        <f t="shared" si="7"/>
        <v>84.152139461172737</v>
      </c>
      <c r="D15" s="20">
        <f t="shared" si="0"/>
        <v>1.0000000000000002E-2</v>
      </c>
      <c r="E15" s="21">
        <v>6</v>
      </c>
      <c r="F15" s="23">
        <f t="shared" si="1"/>
        <v>9.4000000000000021E-3</v>
      </c>
      <c r="G15" s="21">
        <v>0</v>
      </c>
      <c r="H15" s="23">
        <f t="shared" si="8"/>
        <v>9.4000000000000021E-3</v>
      </c>
      <c r="I15" s="21">
        <v>11</v>
      </c>
      <c r="J15" s="22">
        <f t="shared" si="2"/>
        <v>86.741679873217109</v>
      </c>
      <c r="K15" s="23">
        <f t="shared" si="9"/>
        <v>8.3660000000000019E-3</v>
      </c>
      <c r="L15" s="20">
        <f t="shared" si="3"/>
        <v>3.6672876712328777E-4</v>
      </c>
      <c r="M15" s="20">
        <f t="shared" si="4"/>
        <v>1.0396577183561646E-2</v>
      </c>
      <c r="N15" s="21">
        <v>236</v>
      </c>
      <c r="O15" s="21">
        <v>90</v>
      </c>
      <c r="P15" s="20">
        <f t="shared" si="5"/>
        <v>2.726213572578387E-2</v>
      </c>
      <c r="Q15" s="23">
        <f t="shared" si="6"/>
        <v>1.1551752426179606E-4</v>
      </c>
      <c r="R15" s="24"/>
    </row>
    <row r="16" spans="1:22" x14ac:dyDescent="0.25">
      <c r="A16" s="25">
        <v>1981</v>
      </c>
      <c r="B16" s="76">
        <v>6.3100000000000003E-2</v>
      </c>
      <c r="C16" s="27">
        <f t="shared" si="7"/>
        <v>84.152139461172737</v>
      </c>
      <c r="D16" s="26">
        <f t="shared" si="0"/>
        <v>1.0000000000000002E-2</v>
      </c>
      <c r="E16" s="27">
        <v>6</v>
      </c>
      <c r="F16" s="29">
        <f t="shared" si="1"/>
        <v>9.4000000000000021E-3</v>
      </c>
      <c r="G16" s="27">
        <v>0</v>
      </c>
      <c r="H16" s="29">
        <f t="shared" si="8"/>
        <v>9.4000000000000021E-3</v>
      </c>
      <c r="I16" s="27">
        <v>11</v>
      </c>
      <c r="J16" s="28">
        <f t="shared" si="2"/>
        <v>86.741679873217109</v>
      </c>
      <c r="K16" s="29">
        <f t="shared" si="9"/>
        <v>8.3660000000000019E-3</v>
      </c>
      <c r="L16" s="26">
        <f t="shared" si="3"/>
        <v>3.6672876712328777E-4</v>
      </c>
      <c r="M16" s="26">
        <f t="shared" si="4"/>
        <v>1.0396577183561646E-2</v>
      </c>
      <c r="N16" s="27">
        <v>236</v>
      </c>
      <c r="O16" s="27">
        <v>90</v>
      </c>
      <c r="P16" s="26">
        <f t="shared" si="5"/>
        <v>2.726213572578387E-2</v>
      </c>
      <c r="Q16" s="29">
        <f t="shared" si="6"/>
        <v>1.1551752426179606E-4</v>
      </c>
      <c r="R16" s="24"/>
    </row>
    <row r="17" spans="1:18" x14ac:dyDescent="0.25">
      <c r="A17" s="25">
        <v>1982</v>
      </c>
      <c r="B17" s="76">
        <v>6.3100000000000003E-2</v>
      </c>
      <c r="C17" s="27">
        <f t="shared" si="7"/>
        <v>84.152139461172737</v>
      </c>
      <c r="D17" s="26">
        <f t="shared" si="0"/>
        <v>1.0000000000000002E-2</v>
      </c>
      <c r="E17" s="27">
        <v>6</v>
      </c>
      <c r="F17" s="29">
        <f t="shared" si="1"/>
        <v>9.4000000000000021E-3</v>
      </c>
      <c r="G17" s="27">
        <v>0</v>
      </c>
      <c r="H17" s="29">
        <f t="shared" si="8"/>
        <v>9.4000000000000021E-3</v>
      </c>
      <c r="I17" s="27">
        <v>11</v>
      </c>
      <c r="J17" s="28">
        <f t="shared" si="2"/>
        <v>86.741679873217109</v>
      </c>
      <c r="K17" s="29">
        <f t="shared" si="9"/>
        <v>8.3660000000000019E-3</v>
      </c>
      <c r="L17" s="26">
        <f t="shared" si="3"/>
        <v>3.6672876712328777E-4</v>
      </c>
      <c r="M17" s="26">
        <f t="shared" si="4"/>
        <v>1.0396577183561646E-2</v>
      </c>
      <c r="N17" s="27">
        <v>236</v>
      </c>
      <c r="O17" s="27">
        <v>90</v>
      </c>
      <c r="P17" s="26">
        <f t="shared" si="5"/>
        <v>2.726213572578387E-2</v>
      </c>
      <c r="Q17" s="29">
        <f t="shared" si="6"/>
        <v>1.1551752426179606E-4</v>
      </c>
      <c r="R17" s="24"/>
    </row>
    <row r="18" spans="1:18" x14ac:dyDescent="0.25">
      <c r="A18" s="25">
        <v>1983</v>
      </c>
      <c r="B18" s="76">
        <v>6.3100000000000003E-2</v>
      </c>
      <c r="C18" s="27">
        <f t="shared" si="7"/>
        <v>84.152139461172737</v>
      </c>
      <c r="D18" s="26">
        <f t="shared" si="0"/>
        <v>1.0000000000000002E-2</v>
      </c>
      <c r="E18" s="27">
        <v>6</v>
      </c>
      <c r="F18" s="29">
        <f t="shared" si="1"/>
        <v>9.4000000000000021E-3</v>
      </c>
      <c r="G18" s="27">
        <v>0</v>
      </c>
      <c r="H18" s="29">
        <f t="shared" si="8"/>
        <v>9.4000000000000021E-3</v>
      </c>
      <c r="I18" s="27">
        <v>11</v>
      </c>
      <c r="J18" s="28">
        <f t="shared" si="2"/>
        <v>86.741679873217109</v>
      </c>
      <c r="K18" s="29">
        <f t="shared" si="9"/>
        <v>8.3660000000000019E-3</v>
      </c>
      <c r="L18" s="26">
        <f t="shared" si="3"/>
        <v>3.6672876712328777E-4</v>
      </c>
      <c r="M18" s="26">
        <f t="shared" si="4"/>
        <v>1.0396577183561646E-2</v>
      </c>
      <c r="N18" s="27">
        <v>236</v>
      </c>
      <c r="O18" s="27">
        <v>90</v>
      </c>
      <c r="P18" s="26">
        <f t="shared" si="5"/>
        <v>2.726213572578387E-2</v>
      </c>
      <c r="Q18" s="29">
        <f t="shared" si="6"/>
        <v>1.1551752426179606E-4</v>
      </c>
      <c r="R18" s="24"/>
    </row>
    <row r="19" spans="1:18" x14ac:dyDescent="0.25">
      <c r="A19" s="25">
        <v>1984</v>
      </c>
      <c r="B19" s="76">
        <v>6.3100000000000003E-2</v>
      </c>
      <c r="C19" s="27">
        <f t="shared" si="7"/>
        <v>84.152139461172737</v>
      </c>
      <c r="D19" s="26">
        <f t="shared" si="0"/>
        <v>1.0000000000000002E-2</v>
      </c>
      <c r="E19" s="27">
        <v>6</v>
      </c>
      <c r="F19" s="29">
        <f t="shared" si="1"/>
        <v>9.4000000000000021E-3</v>
      </c>
      <c r="G19" s="27">
        <v>0</v>
      </c>
      <c r="H19" s="29">
        <f t="shared" si="8"/>
        <v>9.4000000000000021E-3</v>
      </c>
      <c r="I19" s="27">
        <v>11</v>
      </c>
      <c r="J19" s="28">
        <f t="shared" si="2"/>
        <v>86.741679873217109</v>
      </c>
      <c r="K19" s="29">
        <f t="shared" si="9"/>
        <v>8.3660000000000019E-3</v>
      </c>
      <c r="L19" s="26">
        <f t="shared" si="3"/>
        <v>3.6672876712328777E-4</v>
      </c>
      <c r="M19" s="26">
        <f t="shared" si="4"/>
        <v>1.0396577183561646E-2</v>
      </c>
      <c r="N19" s="27">
        <v>236</v>
      </c>
      <c r="O19" s="27">
        <v>90</v>
      </c>
      <c r="P19" s="26">
        <f t="shared" si="5"/>
        <v>2.726213572578387E-2</v>
      </c>
      <c r="Q19" s="29">
        <f t="shared" si="6"/>
        <v>1.1551752426179606E-4</v>
      </c>
      <c r="R19" s="24"/>
    </row>
    <row r="20" spans="1:18" x14ac:dyDescent="0.25">
      <c r="A20" s="25">
        <v>1985</v>
      </c>
      <c r="B20" s="76">
        <v>6.3100000000000003E-2</v>
      </c>
      <c r="C20" s="27">
        <f t="shared" si="7"/>
        <v>84.152139461172737</v>
      </c>
      <c r="D20" s="26">
        <f t="shared" si="0"/>
        <v>1.0000000000000002E-2</v>
      </c>
      <c r="E20" s="27">
        <v>6</v>
      </c>
      <c r="F20" s="29">
        <f t="shared" si="1"/>
        <v>9.4000000000000021E-3</v>
      </c>
      <c r="G20" s="27">
        <v>0</v>
      </c>
      <c r="H20" s="29">
        <f t="shared" si="8"/>
        <v>9.4000000000000021E-3</v>
      </c>
      <c r="I20" s="27">
        <v>11</v>
      </c>
      <c r="J20" s="28">
        <f t="shared" si="2"/>
        <v>86.741679873217109</v>
      </c>
      <c r="K20" s="29">
        <f t="shared" si="9"/>
        <v>8.3660000000000019E-3</v>
      </c>
      <c r="L20" s="26">
        <f t="shared" si="3"/>
        <v>3.6672876712328777E-4</v>
      </c>
      <c r="M20" s="26">
        <f t="shared" si="4"/>
        <v>1.0396577183561646E-2</v>
      </c>
      <c r="N20" s="27">
        <v>236</v>
      </c>
      <c r="O20" s="27">
        <v>90</v>
      </c>
      <c r="P20" s="26">
        <f t="shared" si="5"/>
        <v>2.726213572578387E-2</v>
      </c>
      <c r="Q20" s="29">
        <f t="shared" si="6"/>
        <v>1.1551752426179606E-4</v>
      </c>
      <c r="R20" s="24"/>
    </row>
    <row r="21" spans="1:18" x14ac:dyDescent="0.25">
      <c r="A21" s="19">
        <v>1986</v>
      </c>
      <c r="B21" s="70">
        <v>6.3100000000000003E-2</v>
      </c>
      <c r="C21" s="21">
        <f t="shared" si="7"/>
        <v>84.152139461172737</v>
      </c>
      <c r="D21" s="20">
        <f t="shared" si="0"/>
        <v>1.0000000000000002E-2</v>
      </c>
      <c r="E21" s="21">
        <v>6</v>
      </c>
      <c r="F21" s="23">
        <f t="shared" si="1"/>
        <v>9.4000000000000021E-3</v>
      </c>
      <c r="G21" s="21">
        <v>0</v>
      </c>
      <c r="H21" s="23">
        <f t="shared" si="8"/>
        <v>9.4000000000000021E-3</v>
      </c>
      <c r="I21" s="21">
        <v>11</v>
      </c>
      <c r="J21" s="22">
        <f t="shared" si="2"/>
        <v>86.741679873217109</v>
      </c>
      <c r="K21" s="23">
        <f t="shared" si="9"/>
        <v>8.3660000000000019E-3</v>
      </c>
      <c r="L21" s="20">
        <f t="shared" si="3"/>
        <v>3.6672876712328777E-4</v>
      </c>
      <c r="M21" s="20">
        <f t="shared" si="4"/>
        <v>1.0396577183561646E-2</v>
      </c>
      <c r="N21" s="21">
        <v>236</v>
      </c>
      <c r="O21" s="21">
        <v>90</v>
      </c>
      <c r="P21" s="20">
        <f t="shared" si="5"/>
        <v>2.726213572578387E-2</v>
      </c>
      <c r="Q21" s="23">
        <f t="shared" si="6"/>
        <v>1.1551752426179606E-4</v>
      </c>
      <c r="R21" s="24"/>
    </row>
    <row r="22" spans="1:18" x14ac:dyDescent="0.25">
      <c r="A22" s="19">
        <v>1987</v>
      </c>
      <c r="B22" s="70">
        <v>6.3100000000000003E-2</v>
      </c>
      <c r="C22" s="21">
        <f t="shared" si="7"/>
        <v>84.152139461172737</v>
      </c>
      <c r="D22" s="20">
        <f t="shared" si="0"/>
        <v>1.0000000000000002E-2</v>
      </c>
      <c r="E22" s="21">
        <v>6</v>
      </c>
      <c r="F22" s="23">
        <f t="shared" si="1"/>
        <v>9.4000000000000021E-3</v>
      </c>
      <c r="G22" s="21">
        <v>0</v>
      </c>
      <c r="H22" s="23">
        <f t="shared" si="8"/>
        <v>9.4000000000000021E-3</v>
      </c>
      <c r="I22" s="21">
        <v>11</v>
      </c>
      <c r="J22" s="22">
        <f t="shared" si="2"/>
        <v>86.741679873217109</v>
      </c>
      <c r="K22" s="23">
        <f t="shared" si="9"/>
        <v>8.3660000000000019E-3</v>
      </c>
      <c r="L22" s="20">
        <f t="shared" si="3"/>
        <v>3.6672876712328777E-4</v>
      </c>
      <c r="M22" s="20">
        <f t="shared" si="4"/>
        <v>1.0396577183561646E-2</v>
      </c>
      <c r="N22" s="21">
        <v>236</v>
      </c>
      <c r="O22" s="21">
        <v>90</v>
      </c>
      <c r="P22" s="20">
        <f t="shared" si="5"/>
        <v>2.726213572578387E-2</v>
      </c>
      <c r="Q22" s="23">
        <f t="shared" si="6"/>
        <v>1.1551752426179606E-4</v>
      </c>
      <c r="R22" s="24"/>
    </row>
    <row r="23" spans="1:18" x14ac:dyDescent="0.25">
      <c r="A23" s="19">
        <v>1988</v>
      </c>
      <c r="B23" s="70">
        <v>6.3100000000000003E-2</v>
      </c>
      <c r="C23" s="21">
        <f t="shared" si="7"/>
        <v>84.152139461172737</v>
      </c>
      <c r="D23" s="20">
        <f t="shared" si="0"/>
        <v>1.0000000000000002E-2</v>
      </c>
      <c r="E23" s="21">
        <v>6</v>
      </c>
      <c r="F23" s="23">
        <f t="shared" si="1"/>
        <v>9.4000000000000021E-3</v>
      </c>
      <c r="G23" s="21">
        <v>0</v>
      </c>
      <c r="H23" s="23">
        <f t="shared" si="8"/>
        <v>9.4000000000000021E-3</v>
      </c>
      <c r="I23" s="21">
        <v>11</v>
      </c>
      <c r="J23" s="22">
        <f t="shared" si="2"/>
        <v>86.741679873217109</v>
      </c>
      <c r="K23" s="23">
        <f t="shared" si="9"/>
        <v>8.3660000000000019E-3</v>
      </c>
      <c r="L23" s="20">
        <f t="shared" si="3"/>
        <v>3.6672876712328777E-4</v>
      </c>
      <c r="M23" s="20">
        <f t="shared" si="4"/>
        <v>1.0396577183561646E-2</v>
      </c>
      <c r="N23" s="21">
        <v>236</v>
      </c>
      <c r="O23" s="21">
        <v>90</v>
      </c>
      <c r="P23" s="20">
        <f t="shared" si="5"/>
        <v>2.726213572578387E-2</v>
      </c>
      <c r="Q23" s="23">
        <f t="shared" si="6"/>
        <v>1.1551752426179606E-4</v>
      </c>
      <c r="R23" s="24"/>
    </row>
    <row r="24" spans="1:18" x14ac:dyDescent="0.25">
      <c r="A24" s="19">
        <v>1989</v>
      </c>
      <c r="B24" s="70">
        <v>6.3100000000000003E-2</v>
      </c>
      <c r="C24" s="21">
        <f t="shared" si="7"/>
        <v>84.152139461172737</v>
      </c>
      <c r="D24" s="20">
        <f t="shared" si="0"/>
        <v>1.0000000000000002E-2</v>
      </c>
      <c r="E24" s="21">
        <v>6</v>
      </c>
      <c r="F24" s="23">
        <f t="shared" si="1"/>
        <v>9.4000000000000021E-3</v>
      </c>
      <c r="G24" s="21">
        <v>0</v>
      </c>
      <c r="H24" s="23">
        <f t="shared" si="8"/>
        <v>9.4000000000000021E-3</v>
      </c>
      <c r="I24" s="21">
        <v>11</v>
      </c>
      <c r="J24" s="22">
        <f t="shared" si="2"/>
        <v>86.741679873217109</v>
      </c>
      <c r="K24" s="23">
        <f t="shared" si="9"/>
        <v>8.3660000000000019E-3</v>
      </c>
      <c r="L24" s="20">
        <f t="shared" si="3"/>
        <v>3.6672876712328777E-4</v>
      </c>
      <c r="M24" s="20">
        <f t="shared" si="4"/>
        <v>1.0396577183561646E-2</v>
      </c>
      <c r="N24" s="21">
        <v>236</v>
      </c>
      <c r="O24" s="21">
        <v>90</v>
      </c>
      <c r="P24" s="20">
        <f t="shared" si="5"/>
        <v>2.726213572578387E-2</v>
      </c>
      <c r="Q24" s="23">
        <f t="shared" si="6"/>
        <v>1.1551752426179606E-4</v>
      </c>
      <c r="R24" s="24"/>
    </row>
    <row r="25" spans="1:18" x14ac:dyDescent="0.25">
      <c r="A25" s="19">
        <v>1990</v>
      </c>
      <c r="B25" s="70">
        <v>6.3100000000000003E-2</v>
      </c>
      <c r="C25" s="21">
        <f t="shared" si="7"/>
        <v>84.152139461172737</v>
      </c>
      <c r="D25" s="20">
        <f t="shared" si="0"/>
        <v>1.0000000000000002E-2</v>
      </c>
      <c r="E25" s="21">
        <v>6</v>
      </c>
      <c r="F25" s="23">
        <f t="shared" si="1"/>
        <v>9.4000000000000021E-3</v>
      </c>
      <c r="G25" s="21">
        <v>0</v>
      </c>
      <c r="H25" s="23">
        <f t="shared" si="8"/>
        <v>9.4000000000000021E-3</v>
      </c>
      <c r="I25" s="21">
        <v>11</v>
      </c>
      <c r="J25" s="22">
        <f t="shared" si="2"/>
        <v>86.741679873217109</v>
      </c>
      <c r="K25" s="23">
        <f t="shared" si="9"/>
        <v>8.3660000000000019E-3</v>
      </c>
      <c r="L25" s="20">
        <f t="shared" si="3"/>
        <v>3.6672876712328777E-4</v>
      </c>
      <c r="M25" s="20">
        <f t="shared" si="4"/>
        <v>1.0396577183561646E-2</v>
      </c>
      <c r="N25" s="21">
        <v>236</v>
      </c>
      <c r="O25" s="21">
        <v>90</v>
      </c>
      <c r="P25" s="20">
        <f t="shared" si="5"/>
        <v>2.726213572578387E-2</v>
      </c>
      <c r="Q25" s="23">
        <f t="shared" si="6"/>
        <v>1.1551752426179606E-4</v>
      </c>
      <c r="R25" s="24"/>
    </row>
    <row r="26" spans="1:18" x14ac:dyDescent="0.25">
      <c r="A26" s="25">
        <v>1991</v>
      </c>
      <c r="B26" s="76">
        <v>7.2647078673542698E-2</v>
      </c>
      <c r="C26" s="27">
        <f t="shared" si="7"/>
        <v>84.152139461172737</v>
      </c>
      <c r="D26" s="26">
        <f t="shared" si="0"/>
        <v>1.1513007713715169E-2</v>
      </c>
      <c r="E26" s="27">
        <v>6</v>
      </c>
      <c r="F26" s="29">
        <f t="shared" si="1"/>
        <v>1.0822227250892259E-2</v>
      </c>
      <c r="G26" s="27">
        <v>0</v>
      </c>
      <c r="H26" s="29">
        <f t="shared" si="8"/>
        <v>1.0822227250892259E-2</v>
      </c>
      <c r="I26" s="27">
        <v>11</v>
      </c>
      <c r="J26" s="28">
        <f t="shared" si="2"/>
        <v>86.741679873217109</v>
      </c>
      <c r="K26" s="29">
        <f t="shared" si="9"/>
        <v>9.6317822532941098E-3</v>
      </c>
      <c r="L26" s="26">
        <f t="shared" si="3"/>
        <v>4.2221511247316645E-4</v>
      </c>
      <c r="M26" s="26">
        <f t="shared" si="4"/>
        <v>1.1969587331058032E-2</v>
      </c>
      <c r="N26" s="27">
        <v>236</v>
      </c>
      <c r="O26" s="27">
        <v>90</v>
      </c>
      <c r="P26" s="26">
        <f t="shared" si="5"/>
        <v>3.1386917890329949E-2</v>
      </c>
      <c r="Q26" s="29">
        <f t="shared" si="6"/>
        <v>1.3299541478953368E-4</v>
      </c>
      <c r="R26" s="24"/>
    </row>
    <row r="27" spans="1:18" x14ac:dyDescent="0.25">
      <c r="A27" s="25">
        <v>1992</v>
      </c>
      <c r="B27" s="76">
        <v>7.4173046933161971E-2</v>
      </c>
      <c r="C27" s="27">
        <f t="shared" si="7"/>
        <v>84.152139461172737</v>
      </c>
      <c r="D27" s="26">
        <f t="shared" si="0"/>
        <v>1.1754841035366399E-2</v>
      </c>
      <c r="E27" s="27">
        <v>6</v>
      </c>
      <c r="F27" s="29">
        <f t="shared" si="1"/>
        <v>1.1049550573244415E-2</v>
      </c>
      <c r="G27" s="27">
        <v>0</v>
      </c>
      <c r="H27" s="29">
        <f t="shared" si="8"/>
        <v>1.1049550573244415E-2</v>
      </c>
      <c r="I27" s="27">
        <v>11</v>
      </c>
      <c r="J27" s="28">
        <f t="shared" si="2"/>
        <v>86.741679873217109</v>
      </c>
      <c r="K27" s="29">
        <f t="shared" si="9"/>
        <v>9.8341000101875298E-3</v>
      </c>
      <c r="L27" s="26">
        <f t="shared" si="3"/>
        <v>4.3108383606301501E-4</v>
      </c>
      <c r="M27" s="26">
        <f t="shared" si="4"/>
        <v>1.2221011210468443E-2</v>
      </c>
      <c r="N27" s="27">
        <v>236</v>
      </c>
      <c r="O27" s="27">
        <v>90</v>
      </c>
      <c r="P27" s="26">
        <f t="shared" si="5"/>
        <v>3.2046207174117249E-2</v>
      </c>
      <c r="Q27" s="29">
        <f t="shared" si="6"/>
        <v>1.3578901344964936E-4</v>
      </c>
      <c r="R27" s="24"/>
    </row>
    <row r="28" spans="1:18" x14ac:dyDescent="0.25">
      <c r="A28" s="25">
        <v>1993</v>
      </c>
      <c r="B28" s="76">
        <v>7.3179500461962518E-2</v>
      </c>
      <c r="C28" s="27">
        <f t="shared" si="7"/>
        <v>84.152139461172737</v>
      </c>
      <c r="D28" s="26">
        <f t="shared" si="0"/>
        <v>1.1597385176222275E-2</v>
      </c>
      <c r="E28" s="27">
        <v>6</v>
      </c>
      <c r="F28" s="29">
        <f t="shared" si="1"/>
        <v>1.0901542065648938E-2</v>
      </c>
      <c r="G28" s="27">
        <v>0</v>
      </c>
      <c r="H28" s="29">
        <f t="shared" si="8"/>
        <v>1.0901542065648938E-2</v>
      </c>
      <c r="I28" s="27">
        <v>11</v>
      </c>
      <c r="J28" s="28">
        <f t="shared" si="2"/>
        <v>86.741679873217109</v>
      </c>
      <c r="K28" s="29">
        <f t="shared" si="9"/>
        <v>9.7023724384275555E-3</v>
      </c>
      <c r="L28" s="26">
        <f t="shared" si="3"/>
        <v>4.2530947675298872E-4</v>
      </c>
      <c r="M28" s="26">
        <f t="shared" si="4"/>
        <v>1.2057311011208853E-2</v>
      </c>
      <c r="N28" s="27">
        <v>236</v>
      </c>
      <c r="O28" s="27">
        <v>90</v>
      </c>
      <c r="P28" s="26">
        <f t="shared" si="5"/>
        <v>3.1616948873836551E-2</v>
      </c>
      <c r="Q28" s="29">
        <f t="shared" si="6"/>
        <v>1.3397012234676504E-4</v>
      </c>
      <c r="R28" s="24"/>
    </row>
    <row r="29" spans="1:18" x14ac:dyDescent="0.25">
      <c r="A29" s="25">
        <v>1994</v>
      </c>
      <c r="B29" s="76">
        <v>6.2637685696723039E-2</v>
      </c>
      <c r="C29" s="27">
        <f t="shared" si="7"/>
        <v>84.152139461172737</v>
      </c>
      <c r="D29" s="26">
        <f t="shared" si="0"/>
        <v>9.9267330739656184E-3</v>
      </c>
      <c r="E29" s="27">
        <v>6</v>
      </c>
      <c r="F29" s="29">
        <f t="shared" si="1"/>
        <v>9.3311290895276809E-3</v>
      </c>
      <c r="G29" s="27">
        <v>0</v>
      </c>
      <c r="H29" s="29">
        <f t="shared" si="8"/>
        <v>9.3311290895276809E-3</v>
      </c>
      <c r="I29" s="27">
        <v>11</v>
      </c>
      <c r="J29" s="28">
        <f t="shared" si="2"/>
        <v>86.741679873217109</v>
      </c>
      <c r="K29" s="29">
        <f t="shared" si="9"/>
        <v>8.3047048896796351E-3</v>
      </c>
      <c r="L29" s="26">
        <f t="shared" si="3"/>
        <v>3.6404185817773743E-4</v>
      </c>
      <c r="M29" s="26">
        <f t="shared" si="4"/>
        <v>1.0320404658409768E-2</v>
      </c>
      <c r="N29" s="27">
        <v>236</v>
      </c>
      <c r="O29" s="27">
        <v>90</v>
      </c>
      <c r="P29" s="26">
        <f t="shared" si="5"/>
        <v>2.7062394437607835E-2</v>
      </c>
      <c r="Q29" s="29">
        <f t="shared" si="6"/>
        <v>1.1467116287121964E-4</v>
      </c>
      <c r="R29" s="24"/>
    </row>
    <row r="30" spans="1:18" x14ac:dyDescent="0.25">
      <c r="A30" s="25">
        <v>1995</v>
      </c>
      <c r="B30" s="76">
        <v>3.8091788533224674E-2</v>
      </c>
      <c r="C30" s="27">
        <f t="shared" si="7"/>
        <v>84.152139461172737</v>
      </c>
      <c r="D30" s="26">
        <f t="shared" si="0"/>
        <v>6.036733523490441E-3</v>
      </c>
      <c r="E30" s="27">
        <v>6</v>
      </c>
      <c r="F30" s="29">
        <f t="shared" si="1"/>
        <v>5.6745295120810141E-3</v>
      </c>
      <c r="G30" s="27">
        <v>0</v>
      </c>
      <c r="H30" s="29">
        <f t="shared" si="8"/>
        <v>5.6745295120810141E-3</v>
      </c>
      <c r="I30" s="27">
        <v>11</v>
      </c>
      <c r="J30" s="28">
        <f t="shared" si="2"/>
        <v>86.741679873217109</v>
      </c>
      <c r="K30" s="29">
        <f t="shared" si="9"/>
        <v>5.0503312657521025E-3</v>
      </c>
      <c r="L30" s="26">
        <f t="shared" si="3"/>
        <v>2.2138438425214695E-4</v>
      </c>
      <c r="M30" s="26">
        <f t="shared" si="4"/>
        <v>6.2761366013562398E-3</v>
      </c>
      <c r="N30" s="27">
        <v>236</v>
      </c>
      <c r="O30" s="27">
        <v>90</v>
      </c>
      <c r="P30" s="26">
        <f t="shared" si="5"/>
        <v>1.6457424865778586E-2</v>
      </c>
      <c r="Q30" s="29">
        <f t="shared" si="6"/>
        <v>6.9734851126180446E-5</v>
      </c>
      <c r="R30" s="24"/>
    </row>
    <row r="31" spans="1:18" x14ac:dyDescent="0.25">
      <c r="A31" s="19">
        <v>1996</v>
      </c>
      <c r="B31" s="70">
        <v>3.2944124765523899E-2</v>
      </c>
      <c r="C31" s="21">
        <f t="shared" si="7"/>
        <v>84.152139461172737</v>
      </c>
      <c r="D31" s="20">
        <f t="shared" si="0"/>
        <v>5.2209389485774818E-3</v>
      </c>
      <c r="E31" s="21">
        <v>6</v>
      </c>
      <c r="F31" s="23">
        <f t="shared" si="1"/>
        <v>4.9076826116628332E-3</v>
      </c>
      <c r="G31" s="21">
        <v>0</v>
      </c>
      <c r="H31" s="23">
        <f t="shared" si="8"/>
        <v>4.9076826116628332E-3</v>
      </c>
      <c r="I31" s="21">
        <v>11</v>
      </c>
      <c r="J31" s="22">
        <f t="shared" si="2"/>
        <v>86.741679873217109</v>
      </c>
      <c r="K31" s="23">
        <f t="shared" si="9"/>
        <v>4.3678375243799217E-3</v>
      </c>
      <c r="L31" s="20">
        <f t="shared" si="3"/>
        <v>1.9146685038377739E-4</v>
      </c>
      <c r="M31" s="20">
        <f t="shared" si="4"/>
        <v>5.4279894749548968E-3</v>
      </c>
      <c r="N31" s="21">
        <v>236</v>
      </c>
      <c r="O31" s="21">
        <v>90</v>
      </c>
      <c r="P31" s="20">
        <f t="shared" si="5"/>
        <v>1.4233394623215063E-2</v>
      </c>
      <c r="Q31" s="23">
        <f t="shared" si="6"/>
        <v>6.0310994166165519E-5</v>
      </c>
      <c r="R31" s="24"/>
    </row>
    <row r="32" spans="1:18" x14ac:dyDescent="0.25">
      <c r="A32" s="19">
        <v>1997</v>
      </c>
      <c r="B32" s="70">
        <v>3.7205188679245285E-2</v>
      </c>
      <c r="C32" s="21">
        <f t="shared" si="7"/>
        <v>84.152139461172737</v>
      </c>
      <c r="D32" s="20">
        <f t="shared" si="0"/>
        <v>5.8962264150943383E-3</v>
      </c>
      <c r="E32" s="21">
        <v>6</v>
      </c>
      <c r="F32" s="23">
        <f t="shared" si="1"/>
        <v>5.542452830188678E-3</v>
      </c>
      <c r="G32" s="21">
        <v>0</v>
      </c>
      <c r="H32" s="23">
        <f t="shared" si="8"/>
        <v>5.542452830188678E-3</v>
      </c>
      <c r="I32" s="21">
        <v>11</v>
      </c>
      <c r="J32" s="22">
        <f t="shared" si="2"/>
        <v>86.741679873217123</v>
      </c>
      <c r="K32" s="23">
        <f t="shared" si="9"/>
        <v>4.9327830188679233E-3</v>
      </c>
      <c r="L32" s="20">
        <f t="shared" si="3"/>
        <v>2.162315843887309E-4</v>
      </c>
      <c r="M32" s="20">
        <f t="shared" si="4"/>
        <v>6.130057301628326E-3</v>
      </c>
      <c r="N32" s="21">
        <v>236</v>
      </c>
      <c r="O32" s="21">
        <v>90</v>
      </c>
      <c r="P32" s="20">
        <f t="shared" si="5"/>
        <v>1.6074372479825388E-2</v>
      </c>
      <c r="Q32" s="23">
        <f t="shared" si="6"/>
        <v>6.8111747795870283E-5</v>
      </c>
      <c r="R32" s="24"/>
    </row>
    <row r="33" spans="1:18" x14ac:dyDescent="0.25">
      <c r="A33" s="19">
        <v>1998</v>
      </c>
      <c r="B33" s="70">
        <v>5.0548746294961151E-2</v>
      </c>
      <c r="C33" s="21">
        <f t="shared" si="7"/>
        <v>84.152139461172737</v>
      </c>
      <c r="D33" s="20">
        <f t="shared" si="0"/>
        <v>8.0108948169510599E-3</v>
      </c>
      <c r="E33" s="21">
        <v>6</v>
      </c>
      <c r="F33" s="23">
        <f t="shared" si="1"/>
        <v>7.5302411279339967E-3</v>
      </c>
      <c r="G33" s="21">
        <v>0</v>
      </c>
      <c r="H33" s="23">
        <f t="shared" si="8"/>
        <v>7.5302411279339967E-3</v>
      </c>
      <c r="I33" s="21">
        <v>11</v>
      </c>
      <c r="J33" s="22">
        <f t="shared" si="2"/>
        <v>86.741679873217109</v>
      </c>
      <c r="K33" s="23">
        <f t="shared" si="9"/>
        <v>6.7019146038612568E-3</v>
      </c>
      <c r="L33" s="20">
        <f t="shared" si="3"/>
        <v>2.9378255797747973E-4</v>
      </c>
      <c r="M33" s="20">
        <f t="shared" si="4"/>
        <v>8.3285886273825622E-3</v>
      </c>
      <c r="N33" s="21">
        <v>236</v>
      </c>
      <c r="O33" s="21">
        <v>90</v>
      </c>
      <c r="P33" s="20">
        <f t="shared" si="5"/>
        <v>2.1839410178469829E-2</v>
      </c>
      <c r="Q33" s="23">
        <f t="shared" si="6"/>
        <v>9.2539873637584018E-5</v>
      </c>
      <c r="R33" s="24"/>
    </row>
    <row r="34" spans="1:18" x14ac:dyDescent="0.25">
      <c r="A34" s="19">
        <v>1999</v>
      </c>
      <c r="B34" s="70">
        <v>4.5884301090751999E-2</v>
      </c>
      <c r="C34" s="21">
        <f t="shared" si="7"/>
        <v>84.152139461172737</v>
      </c>
      <c r="D34" s="20">
        <f t="shared" si="0"/>
        <v>7.2716800460779704E-3</v>
      </c>
      <c r="E34" s="21">
        <v>6</v>
      </c>
      <c r="F34" s="23">
        <f t="shared" si="1"/>
        <v>6.8353792433132922E-3</v>
      </c>
      <c r="G34" s="21">
        <v>0</v>
      </c>
      <c r="H34" s="23">
        <f t="shared" si="8"/>
        <v>6.8353792433132922E-3</v>
      </c>
      <c r="I34" s="21">
        <v>11</v>
      </c>
      <c r="J34" s="22">
        <f t="shared" si="2"/>
        <v>86.741679873217123</v>
      </c>
      <c r="K34" s="23">
        <f t="shared" si="9"/>
        <v>6.08348752654883E-3</v>
      </c>
      <c r="L34" s="20">
        <f t="shared" si="3"/>
        <v>2.6667342582131857E-4</v>
      </c>
      <c r="M34" s="20">
        <f t="shared" si="4"/>
        <v>7.5600582853214702E-3</v>
      </c>
      <c r="N34" s="21">
        <v>236</v>
      </c>
      <c r="O34" s="21">
        <v>90</v>
      </c>
      <c r="P34" s="20">
        <f t="shared" si="5"/>
        <v>1.9824152837065189E-2</v>
      </c>
      <c r="Q34" s="23">
        <f t="shared" si="6"/>
        <v>8.4000647614682999E-5</v>
      </c>
      <c r="R34" s="24"/>
    </row>
    <row r="35" spans="1:18" x14ac:dyDescent="0.25">
      <c r="A35" s="19">
        <v>2000</v>
      </c>
      <c r="B35" s="70">
        <v>2.6948920904276516E-2</v>
      </c>
      <c r="C35" s="21">
        <f t="shared" si="7"/>
        <v>84.152139461172737</v>
      </c>
      <c r="D35" s="20">
        <f t="shared" si="0"/>
        <v>4.2708274016286102E-3</v>
      </c>
      <c r="E35" s="21">
        <v>6</v>
      </c>
      <c r="F35" s="23">
        <f t="shared" si="1"/>
        <v>4.014577757530894E-3</v>
      </c>
      <c r="G35" s="21">
        <v>0</v>
      </c>
      <c r="H35" s="23">
        <f t="shared" si="8"/>
        <v>4.014577757530894E-3</v>
      </c>
      <c r="I35" s="21">
        <v>11</v>
      </c>
      <c r="J35" s="22">
        <f t="shared" si="2"/>
        <v>86.741679873217109</v>
      </c>
      <c r="K35" s="23">
        <f t="shared" si="9"/>
        <v>3.5729742042024957E-3</v>
      </c>
      <c r="L35" s="20">
        <f t="shared" si="3"/>
        <v>1.5662352675956145E-4</v>
      </c>
      <c r="M35" s="20">
        <f t="shared" si="4"/>
        <v>4.4401986718701873E-3</v>
      </c>
      <c r="N35" s="21">
        <v>236</v>
      </c>
      <c r="O35" s="21">
        <v>90</v>
      </c>
      <c r="P35" s="20">
        <f t="shared" si="5"/>
        <v>1.1643187628459601E-2</v>
      </c>
      <c r="Q35" s="23">
        <f t="shared" si="6"/>
        <v>4.9335540798557636E-5</v>
      </c>
      <c r="R35" s="24"/>
    </row>
    <row r="36" spans="1:18" x14ac:dyDescent="0.25">
      <c r="A36" s="25">
        <v>2001</v>
      </c>
      <c r="B36" s="76">
        <v>2.222453883395107E-2</v>
      </c>
      <c r="C36" s="27">
        <f t="shared" si="7"/>
        <v>84.152139461172737</v>
      </c>
      <c r="D36" s="26">
        <f t="shared" si="0"/>
        <v>3.5221139198020716E-3</v>
      </c>
      <c r="E36" s="27">
        <v>6</v>
      </c>
      <c r="F36" s="29">
        <f t="shared" si="1"/>
        <v>3.3107870846139473E-3</v>
      </c>
      <c r="G36" s="27">
        <v>0</v>
      </c>
      <c r="H36" s="29">
        <f t="shared" si="8"/>
        <v>3.3107870846139473E-3</v>
      </c>
      <c r="I36" s="27">
        <v>11</v>
      </c>
      <c r="J36" s="28">
        <f t="shared" si="2"/>
        <v>86.741679873217109</v>
      </c>
      <c r="K36" s="29">
        <f t="shared" si="9"/>
        <v>2.9466005053064132E-3</v>
      </c>
      <c r="L36" s="26">
        <f t="shared" si="3"/>
        <v>1.2916604954767838E-4</v>
      </c>
      <c r="M36" s="26">
        <f t="shared" si="4"/>
        <v>3.6617929216519081E-3</v>
      </c>
      <c r="N36" s="27">
        <v>236</v>
      </c>
      <c r="O36" s="27">
        <v>90</v>
      </c>
      <c r="P36" s="26">
        <f t="shared" si="5"/>
        <v>9.6020347723316697E-3</v>
      </c>
      <c r="Q36" s="29">
        <f t="shared" si="6"/>
        <v>4.0686588018354531E-5</v>
      </c>
      <c r="R36" s="24"/>
    </row>
    <row r="37" spans="1:18" x14ac:dyDescent="0.25">
      <c r="A37" s="25">
        <v>2002</v>
      </c>
      <c r="B37" s="76">
        <v>2.0242161131396354E-2</v>
      </c>
      <c r="C37" s="27">
        <f t="shared" si="7"/>
        <v>84.152139461172737</v>
      </c>
      <c r="D37" s="26">
        <f t="shared" si="0"/>
        <v>3.2079494661483923E-3</v>
      </c>
      <c r="E37" s="27">
        <v>6</v>
      </c>
      <c r="F37" s="29">
        <f t="shared" si="1"/>
        <v>3.0154724981794889E-3</v>
      </c>
      <c r="G37" s="27">
        <v>0</v>
      </c>
      <c r="H37" s="29">
        <f t="shared" si="8"/>
        <v>3.0154724981794889E-3</v>
      </c>
      <c r="I37" s="27">
        <v>11</v>
      </c>
      <c r="J37" s="28">
        <f t="shared" si="2"/>
        <v>86.741679873217109</v>
      </c>
      <c r="K37" s="29">
        <f t="shared" si="9"/>
        <v>2.6837705233797452E-3</v>
      </c>
      <c r="L37" s="26">
        <f t="shared" si="3"/>
        <v>1.1764473527144089E-4</v>
      </c>
      <c r="M37" s="26">
        <f t="shared" si="4"/>
        <v>3.3351694225777135E-3</v>
      </c>
      <c r="N37" s="27">
        <v>236</v>
      </c>
      <c r="O37" s="27">
        <v>90</v>
      </c>
      <c r="P37" s="26">
        <f t="shared" si="5"/>
        <v>8.7455553747593368E-3</v>
      </c>
      <c r="Q37" s="29">
        <f t="shared" si="6"/>
        <v>3.705743802864126E-5</v>
      </c>
      <c r="R37" s="24"/>
    </row>
    <row r="38" spans="1:18" x14ac:dyDescent="0.25">
      <c r="A38" s="25">
        <v>2003</v>
      </c>
      <c r="B38" s="76">
        <v>2.6589749656688373E-2</v>
      </c>
      <c r="C38" s="27">
        <f t="shared" si="7"/>
        <v>84.152139461172737</v>
      </c>
      <c r="D38" s="26">
        <f t="shared" si="0"/>
        <v>4.2139064432152734E-3</v>
      </c>
      <c r="E38" s="27">
        <v>6</v>
      </c>
      <c r="F38" s="29">
        <f t="shared" si="1"/>
        <v>3.9610720566223574E-3</v>
      </c>
      <c r="G38" s="27">
        <v>0</v>
      </c>
      <c r="H38" s="29">
        <f t="shared" si="8"/>
        <v>3.9610720566223574E-3</v>
      </c>
      <c r="I38" s="27">
        <v>11</v>
      </c>
      <c r="J38" s="28">
        <f t="shared" si="2"/>
        <v>86.741679873217109</v>
      </c>
      <c r="K38" s="29">
        <f t="shared" si="9"/>
        <v>3.525354130393898E-3</v>
      </c>
      <c r="L38" s="26">
        <f t="shared" si="3"/>
        <v>1.5453607146932155E-4</v>
      </c>
      <c r="M38" s="26">
        <f t="shared" si="4"/>
        <v>4.3810203581195308E-3</v>
      </c>
      <c r="N38" s="27">
        <v>236</v>
      </c>
      <c r="O38" s="27">
        <v>90</v>
      </c>
      <c r="P38" s="26">
        <f t="shared" si="5"/>
        <v>1.1488008939068992E-2</v>
      </c>
      <c r="Q38" s="29">
        <f t="shared" si="6"/>
        <v>4.8678003979105901E-5</v>
      </c>
      <c r="R38" s="24"/>
    </row>
    <row r="39" spans="1:18" x14ac:dyDescent="0.25">
      <c r="A39" s="25">
        <v>2004</v>
      </c>
      <c r="B39" s="76">
        <v>2.6778292854055596E-2</v>
      </c>
      <c r="C39" s="27">
        <f t="shared" si="7"/>
        <v>84.152139461172737</v>
      </c>
      <c r="D39" s="26">
        <f t="shared" si="0"/>
        <v>4.2437865061894786E-3</v>
      </c>
      <c r="E39" s="27">
        <v>6</v>
      </c>
      <c r="F39" s="29">
        <f t="shared" si="1"/>
        <v>3.9891593158181103E-3</v>
      </c>
      <c r="G39" s="27">
        <v>0</v>
      </c>
      <c r="H39" s="29">
        <f t="shared" si="8"/>
        <v>3.9891593158181103E-3</v>
      </c>
      <c r="I39" s="27">
        <v>11</v>
      </c>
      <c r="J39" s="28">
        <f t="shared" si="2"/>
        <v>86.741679873217109</v>
      </c>
      <c r="K39" s="29">
        <f t="shared" si="9"/>
        <v>3.5503517910781181E-3</v>
      </c>
      <c r="L39" s="26">
        <f t="shared" si="3"/>
        <v>1.5563185933493122E-4</v>
      </c>
      <c r="M39" s="26">
        <f t="shared" si="4"/>
        <v>4.4120853962156328E-3</v>
      </c>
      <c r="N39" s="27">
        <v>236</v>
      </c>
      <c r="O39" s="27">
        <v>90</v>
      </c>
      <c r="P39" s="26">
        <f t="shared" si="5"/>
        <v>1.1569468372298771E-2</v>
      </c>
      <c r="Q39" s="29">
        <f t="shared" si="6"/>
        <v>4.902317106906259E-5</v>
      </c>
      <c r="R39" s="24"/>
    </row>
    <row r="40" spans="1:18" x14ac:dyDescent="0.25">
      <c r="A40" s="25">
        <v>2005</v>
      </c>
      <c r="B40" s="76">
        <v>1.7116849471601196E-2</v>
      </c>
      <c r="C40" s="27">
        <f t="shared" si="7"/>
        <v>84.152139461172737</v>
      </c>
      <c r="D40" s="26">
        <f t="shared" si="0"/>
        <v>2.7126544329003494E-3</v>
      </c>
      <c r="E40" s="27">
        <v>6</v>
      </c>
      <c r="F40" s="29">
        <f t="shared" si="1"/>
        <v>2.5498951669263286E-3</v>
      </c>
      <c r="G40" s="27">
        <v>0</v>
      </c>
      <c r="H40" s="29">
        <f t="shared" si="8"/>
        <v>2.5498951669263286E-3</v>
      </c>
      <c r="I40" s="27">
        <v>11</v>
      </c>
      <c r="J40" s="28">
        <f t="shared" si="2"/>
        <v>86.741679873217109</v>
      </c>
      <c r="K40" s="29">
        <f t="shared" si="9"/>
        <v>2.2694066985644327E-3</v>
      </c>
      <c r="L40" s="26">
        <f t="shared" si="3"/>
        <v>9.9480841580906637E-5</v>
      </c>
      <c r="M40" s="26">
        <f t="shared" si="4"/>
        <v>2.8202321183979128E-3</v>
      </c>
      <c r="N40" s="27">
        <v>236</v>
      </c>
      <c r="O40" s="27">
        <v>90</v>
      </c>
      <c r="P40" s="26">
        <f t="shared" si="5"/>
        <v>7.3952753326878597E-3</v>
      </c>
      <c r="Q40" s="29">
        <f t="shared" si="6"/>
        <v>3.1335912426643474E-5</v>
      </c>
      <c r="R40" s="24"/>
    </row>
    <row r="41" spans="1:18" s="75" customFormat="1" x14ac:dyDescent="0.25">
      <c r="A41" s="19">
        <v>2006</v>
      </c>
      <c r="B41" s="71" t="s">
        <v>11</v>
      </c>
      <c r="C41" s="71" t="s">
        <v>11</v>
      </c>
      <c r="D41" s="70" t="s">
        <v>11</v>
      </c>
      <c r="E41" s="71" t="s">
        <v>11</v>
      </c>
      <c r="F41" s="71" t="s">
        <v>11</v>
      </c>
      <c r="G41" s="71" t="s">
        <v>11</v>
      </c>
      <c r="H41" s="71" t="s">
        <v>11</v>
      </c>
      <c r="I41" s="71" t="s">
        <v>11</v>
      </c>
      <c r="J41" s="72" t="s">
        <v>11</v>
      </c>
      <c r="K41" s="72" t="s">
        <v>11</v>
      </c>
      <c r="L41" s="73" t="s">
        <v>11</v>
      </c>
      <c r="M41" s="73" t="s">
        <v>11</v>
      </c>
      <c r="N41" s="71" t="s">
        <v>11</v>
      </c>
      <c r="O41" s="71" t="s">
        <v>11</v>
      </c>
      <c r="P41" s="71" t="s">
        <v>11</v>
      </c>
      <c r="Q41" s="73" t="s">
        <v>11</v>
      </c>
      <c r="R41" s="74"/>
    </row>
    <row r="42" spans="1:18" s="75" customFormat="1" x14ac:dyDescent="0.25">
      <c r="A42" s="19">
        <v>2007</v>
      </c>
      <c r="B42" s="71" t="s">
        <v>11</v>
      </c>
      <c r="C42" s="71" t="s">
        <v>11</v>
      </c>
      <c r="D42" s="70" t="s">
        <v>11</v>
      </c>
      <c r="E42" s="71" t="s">
        <v>11</v>
      </c>
      <c r="F42" s="71" t="s">
        <v>11</v>
      </c>
      <c r="G42" s="71" t="s">
        <v>11</v>
      </c>
      <c r="H42" s="71" t="s">
        <v>11</v>
      </c>
      <c r="I42" s="71" t="s">
        <v>11</v>
      </c>
      <c r="J42" s="72" t="s">
        <v>11</v>
      </c>
      <c r="K42" s="72" t="s">
        <v>11</v>
      </c>
      <c r="L42" s="73" t="s">
        <v>11</v>
      </c>
      <c r="M42" s="73" t="s">
        <v>11</v>
      </c>
      <c r="N42" s="71" t="s">
        <v>11</v>
      </c>
      <c r="O42" s="71" t="s">
        <v>11</v>
      </c>
      <c r="P42" s="71" t="s">
        <v>11</v>
      </c>
      <c r="Q42" s="73" t="s">
        <v>11</v>
      </c>
      <c r="R42" s="74"/>
    </row>
    <row r="43" spans="1:18" s="75" customFormat="1" x14ac:dyDescent="0.25">
      <c r="A43" s="19">
        <v>2008</v>
      </c>
      <c r="B43" s="71" t="s">
        <v>11</v>
      </c>
      <c r="C43" s="71" t="s">
        <v>11</v>
      </c>
      <c r="D43" s="70" t="s">
        <v>11</v>
      </c>
      <c r="E43" s="71" t="s">
        <v>11</v>
      </c>
      <c r="F43" s="71" t="s">
        <v>11</v>
      </c>
      <c r="G43" s="71" t="s">
        <v>11</v>
      </c>
      <c r="H43" s="71" t="s">
        <v>11</v>
      </c>
      <c r="I43" s="71" t="s">
        <v>11</v>
      </c>
      <c r="J43" s="72" t="s">
        <v>11</v>
      </c>
      <c r="K43" s="72" t="s">
        <v>11</v>
      </c>
      <c r="L43" s="73" t="s">
        <v>11</v>
      </c>
      <c r="M43" s="73" t="s">
        <v>11</v>
      </c>
      <c r="N43" s="71" t="s">
        <v>11</v>
      </c>
      <c r="O43" s="71" t="s">
        <v>11</v>
      </c>
      <c r="P43" s="71" t="s">
        <v>11</v>
      </c>
      <c r="Q43" s="73" t="s">
        <v>11</v>
      </c>
      <c r="R43" s="74"/>
    </row>
    <row r="44" spans="1:18" s="75" customFormat="1" x14ac:dyDescent="0.25">
      <c r="A44" s="19">
        <v>2009</v>
      </c>
      <c r="B44" s="71" t="s">
        <v>11</v>
      </c>
      <c r="C44" s="71" t="s">
        <v>11</v>
      </c>
      <c r="D44" s="70" t="s">
        <v>11</v>
      </c>
      <c r="E44" s="71" t="s">
        <v>11</v>
      </c>
      <c r="F44" s="71" t="s">
        <v>11</v>
      </c>
      <c r="G44" s="71" t="s">
        <v>11</v>
      </c>
      <c r="H44" s="71" t="s">
        <v>11</v>
      </c>
      <c r="I44" s="71" t="s">
        <v>11</v>
      </c>
      <c r="J44" s="72" t="s">
        <v>11</v>
      </c>
      <c r="K44" s="72" t="s">
        <v>11</v>
      </c>
      <c r="L44" s="73" t="s">
        <v>11</v>
      </c>
      <c r="M44" s="73" t="s">
        <v>11</v>
      </c>
      <c r="N44" s="71" t="s">
        <v>11</v>
      </c>
      <c r="O44" s="71" t="s">
        <v>11</v>
      </c>
      <c r="P44" s="71" t="s">
        <v>11</v>
      </c>
      <c r="Q44" s="73" t="s">
        <v>11</v>
      </c>
      <c r="R44" s="74"/>
    </row>
    <row r="45" spans="1:18" s="75" customFormat="1" x14ac:dyDescent="0.25">
      <c r="A45" s="19">
        <v>2010</v>
      </c>
      <c r="B45" s="71" t="s">
        <v>11</v>
      </c>
      <c r="C45" s="71" t="s">
        <v>11</v>
      </c>
      <c r="D45" s="70" t="s">
        <v>11</v>
      </c>
      <c r="E45" s="71" t="s">
        <v>11</v>
      </c>
      <c r="F45" s="71" t="s">
        <v>11</v>
      </c>
      <c r="G45" s="71" t="s">
        <v>11</v>
      </c>
      <c r="H45" s="71" t="s">
        <v>11</v>
      </c>
      <c r="I45" s="71" t="s">
        <v>11</v>
      </c>
      <c r="J45" s="72" t="s">
        <v>11</v>
      </c>
      <c r="K45" s="72" t="s">
        <v>11</v>
      </c>
      <c r="L45" s="73" t="s">
        <v>11</v>
      </c>
      <c r="M45" s="73" t="s">
        <v>11</v>
      </c>
      <c r="N45" s="71" t="s">
        <v>11</v>
      </c>
      <c r="O45" s="71" t="s">
        <v>11</v>
      </c>
      <c r="P45" s="71" t="s">
        <v>11</v>
      </c>
      <c r="Q45" s="73" t="s">
        <v>11</v>
      </c>
      <c r="R45" s="74"/>
    </row>
    <row r="46" spans="1:18" s="75" customFormat="1" x14ac:dyDescent="0.25">
      <c r="A46" s="31">
        <v>2011</v>
      </c>
      <c r="B46" s="81" t="s">
        <v>11</v>
      </c>
      <c r="C46" s="81" t="s">
        <v>11</v>
      </c>
      <c r="D46" s="80" t="s">
        <v>11</v>
      </c>
      <c r="E46" s="81" t="s">
        <v>11</v>
      </c>
      <c r="F46" s="81" t="s">
        <v>11</v>
      </c>
      <c r="G46" s="81" t="s">
        <v>11</v>
      </c>
      <c r="H46" s="81" t="s">
        <v>11</v>
      </c>
      <c r="I46" s="81" t="s">
        <v>11</v>
      </c>
      <c r="J46" s="114" t="s">
        <v>11</v>
      </c>
      <c r="K46" s="114" t="s">
        <v>11</v>
      </c>
      <c r="L46" s="82" t="s">
        <v>11</v>
      </c>
      <c r="M46" s="82" t="s">
        <v>11</v>
      </c>
      <c r="N46" s="81" t="s">
        <v>11</v>
      </c>
      <c r="O46" s="81" t="s">
        <v>11</v>
      </c>
      <c r="P46" s="81" t="s">
        <v>11</v>
      </c>
      <c r="Q46" s="82" t="s">
        <v>11</v>
      </c>
      <c r="R46" s="74"/>
    </row>
    <row r="47" spans="1:18" s="75" customFormat="1" x14ac:dyDescent="0.25">
      <c r="A47" s="25">
        <v>2012</v>
      </c>
      <c r="B47" s="77" t="s">
        <v>11</v>
      </c>
      <c r="C47" s="77" t="s">
        <v>11</v>
      </c>
      <c r="D47" s="76" t="s">
        <v>11</v>
      </c>
      <c r="E47" s="77" t="s">
        <v>11</v>
      </c>
      <c r="F47" s="77" t="s">
        <v>11</v>
      </c>
      <c r="G47" s="77" t="s">
        <v>11</v>
      </c>
      <c r="H47" s="77" t="s">
        <v>11</v>
      </c>
      <c r="I47" s="77" t="s">
        <v>11</v>
      </c>
      <c r="J47" s="78" t="s">
        <v>11</v>
      </c>
      <c r="K47" s="78" t="s">
        <v>11</v>
      </c>
      <c r="L47" s="79" t="s">
        <v>11</v>
      </c>
      <c r="M47" s="79" t="s">
        <v>11</v>
      </c>
      <c r="N47" s="77" t="s">
        <v>11</v>
      </c>
      <c r="O47" s="77" t="s">
        <v>11</v>
      </c>
      <c r="P47" s="77" t="s">
        <v>11</v>
      </c>
      <c r="Q47" s="79" t="s">
        <v>11</v>
      </c>
      <c r="R47" s="74"/>
    </row>
    <row r="48" spans="1:18" s="75" customFormat="1" x14ac:dyDescent="0.25">
      <c r="A48" s="25">
        <v>2013</v>
      </c>
      <c r="B48" s="77" t="s">
        <v>11</v>
      </c>
      <c r="C48" s="77" t="s">
        <v>11</v>
      </c>
      <c r="D48" s="76" t="s">
        <v>11</v>
      </c>
      <c r="E48" s="77" t="s">
        <v>11</v>
      </c>
      <c r="F48" s="77" t="s">
        <v>11</v>
      </c>
      <c r="G48" s="77" t="s">
        <v>11</v>
      </c>
      <c r="H48" s="77" t="s">
        <v>11</v>
      </c>
      <c r="I48" s="77" t="s">
        <v>11</v>
      </c>
      <c r="J48" s="78" t="s">
        <v>11</v>
      </c>
      <c r="K48" s="78" t="s">
        <v>11</v>
      </c>
      <c r="L48" s="79" t="s">
        <v>11</v>
      </c>
      <c r="M48" s="79" t="s">
        <v>11</v>
      </c>
      <c r="N48" s="77" t="s">
        <v>11</v>
      </c>
      <c r="O48" s="77" t="s">
        <v>11</v>
      </c>
      <c r="P48" s="77" t="s">
        <v>11</v>
      </c>
      <c r="Q48" s="79" t="s">
        <v>11</v>
      </c>
      <c r="R48" s="74"/>
    </row>
    <row r="49" spans="1:19" s="75" customFormat="1" x14ac:dyDescent="0.25">
      <c r="A49" s="25">
        <v>2014</v>
      </c>
      <c r="B49" s="77" t="s">
        <v>11</v>
      </c>
      <c r="C49" s="77" t="s">
        <v>11</v>
      </c>
      <c r="D49" s="76" t="s">
        <v>11</v>
      </c>
      <c r="E49" s="77" t="s">
        <v>11</v>
      </c>
      <c r="F49" s="77" t="s">
        <v>11</v>
      </c>
      <c r="G49" s="77" t="s">
        <v>11</v>
      </c>
      <c r="H49" s="77" t="s">
        <v>11</v>
      </c>
      <c r="I49" s="77" t="s">
        <v>11</v>
      </c>
      <c r="J49" s="78" t="s">
        <v>11</v>
      </c>
      <c r="K49" s="78" t="s">
        <v>11</v>
      </c>
      <c r="L49" s="79" t="s">
        <v>11</v>
      </c>
      <c r="M49" s="79" t="s">
        <v>11</v>
      </c>
      <c r="N49" s="77" t="s">
        <v>11</v>
      </c>
      <c r="O49" s="77" t="s">
        <v>11</v>
      </c>
      <c r="P49" s="77" t="s">
        <v>11</v>
      </c>
      <c r="Q49" s="79" t="s">
        <v>11</v>
      </c>
      <c r="R49" s="74"/>
    </row>
    <row r="50" spans="1:19" s="75" customFormat="1" x14ac:dyDescent="0.25">
      <c r="A50" s="31">
        <v>2015</v>
      </c>
      <c r="B50" s="81" t="s">
        <v>11</v>
      </c>
      <c r="C50" s="81" t="s">
        <v>11</v>
      </c>
      <c r="D50" s="80" t="s">
        <v>11</v>
      </c>
      <c r="E50" s="81" t="s">
        <v>11</v>
      </c>
      <c r="F50" s="81" t="s">
        <v>11</v>
      </c>
      <c r="G50" s="81" t="s">
        <v>11</v>
      </c>
      <c r="H50" s="81" t="s">
        <v>11</v>
      </c>
      <c r="I50" s="81" t="s">
        <v>11</v>
      </c>
      <c r="J50" s="114" t="s">
        <v>11</v>
      </c>
      <c r="K50" s="114" t="s">
        <v>11</v>
      </c>
      <c r="L50" s="82" t="s">
        <v>11</v>
      </c>
      <c r="M50" s="82" t="s">
        <v>11</v>
      </c>
      <c r="N50" s="81" t="s">
        <v>11</v>
      </c>
      <c r="O50" s="81" t="s">
        <v>11</v>
      </c>
      <c r="P50" s="81" t="s">
        <v>11</v>
      </c>
      <c r="Q50" s="82" t="s">
        <v>11</v>
      </c>
      <c r="R50" s="74"/>
    </row>
    <row r="51" spans="1:19" s="75" customFormat="1" x14ac:dyDescent="0.25">
      <c r="A51" s="36">
        <v>2016</v>
      </c>
      <c r="B51" s="84" t="s">
        <v>11</v>
      </c>
      <c r="C51" s="84" t="s">
        <v>11</v>
      </c>
      <c r="D51" s="83" t="s">
        <v>11</v>
      </c>
      <c r="E51" s="84" t="s">
        <v>11</v>
      </c>
      <c r="F51" s="84" t="s">
        <v>11</v>
      </c>
      <c r="G51" s="84" t="s">
        <v>11</v>
      </c>
      <c r="H51" s="84" t="s">
        <v>11</v>
      </c>
      <c r="I51" s="84" t="s">
        <v>11</v>
      </c>
      <c r="J51" s="115" t="s">
        <v>11</v>
      </c>
      <c r="K51" s="115" t="s">
        <v>11</v>
      </c>
      <c r="L51" s="85" t="s">
        <v>11</v>
      </c>
      <c r="M51" s="85" t="s">
        <v>11</v>
      </c>
      <c r="N51" s="84" t="s">
        <v>11</v>
      </c>
      <c r="O51" s="84" t="s">
        <v>11</v>
      </c>
      <c r="P51" s="84" t="s">
        <v>11</v>
      </c>
      <c r="Q51" s="85" t="s">
        <v>11</v>
      </c>
      <c r="R51" s="74"/>
    </row>
    <row r="52" spans="1:19" s="75" customFormat="1" x14ac:dyDescent="0.25">
      <c r="A52" s="41">
        <v>2017</v>
      </c>
      <c r="B52" s="87" t="s">
        <v>11</v>
      </c>
      <c r="C52" s="87" t="s">
        <v>11</v>
      </c>
      <c r="D52" s="86" t="s">
        <v>11</v>
      </c>
      <c r="E52" s="87" t="s">
        <v>11</v>
      </c>
      <c r="F52" s="87" t="s">
        <v>11</v>
      </c>
      <c r="G52" s="87" t="s">
        <v>11</v>
      </c>
      <c r="H52" s="87" t="s">
        <v>11</v>
      </c>
      <c r="I52" s="87" t="s">
        <v>11</v>
      </c>
      <c r="J52" s="104" t="s">
        <v>11</v>
      </c>
      <c r="K52" s="104" t="s">
        <v>11</v>
      </c>
      <c r="L52" s="88" t="s">
        <v>11</v>
      </c>
      <c r="M52" s="88" t="s">
        <v>11</v>
      </c>
      <c r="N52" s="87" t="s">
        <v>11</v>
      </c>
      <c r="O52" s="87" t="s">
        <v>11</v>
      </c>
      <c r="P52" s="87" t="s">
        <v>11</v>
      </c>
      <c r="Q52" s="88" t="s">
        <v>11</v>
      </c>
      <c r="R52" s="74"/>
    </row>
    <row r="53" spans="1:19" s="75" customFormat="1" x14ac:dyDescent="0.25">
      <c r="A53" s="41">
        <v>2018</v>
      </c>
      <c r="B53" s="87" t="s">
        <v>11</v>
      </c>
      <c r="C53" s="87" t="s">
        <v>11</v>
      </c>
      <c r="D53" s="86" t="s">
        <v>11</v>
      </c>
      <c r="E53" s="87" t="s">
        <v>11</v>
      </c>
      <c r="F53" s="87" t="s">
        <v>11</v>
      </c>
      <c r="G53" s="87" t="s">
        <v>11</v>
      </c>
      <c r="H53" s="87" t="s">
        <v>11</v>
      </c>
      <c r="I53" s="87" t="s">
        <v>11</v>
      </c>
      <c r="J53" s="104" t="s">
        <v>11</v>
      </c>
      <c r="K53" s="104" t="s">
        <v>11</v>
      </c>
      <c r="L53" s="88" t="s">
        <v>11</v>
      </c>
      <c r="M53" s="88" t="s">
        <v>11</v>
      </c>
      <c r="N53" s="87" t="s">
        <v>11</v>
      </c>
      <c r="O53" s="87" t="s">
        <v>11</v>
      </c>
      <c r="P53" s="87" t="s">
        <v>11</v>
      </c>
      <c r="Q53" s="88" t="s">
        <v>11</v>
      </c>
      <c r="R53" s="74"/>
    </row>
    <row r="54" spans="1:19" s="75" customFormat="1" ht="13.2" customHeight="1" x14ac:dyDescent="0.25">
      <c r="A54" s="41">
        <v>2019</v>
      </c>
      <c r="B54" s="87" t="s">
        <v>11</v>
      </c>
      <c r="C54" s="87" t="s">
        <v>11</v>
      </c>
      <c r="D54" s="86" t="s">
        <v>11</v>
      </c>
      <c r="E54" s="87" t="s">
        <v>11</v>
      </c>
      <c r="F54" s="87" t="s">
        <v>11</v>
      </c>
      <c r="G54" s="87" t="s">
        <v>11</v>
      </c>
      <c r="H54" s="87" t="s">
        <v>11</v>
      </c>
      <c r="I54" s="87" t="s">
        <v>11</v>
      </c>
      <c r="J54" s="104" t="s">
        <v>11</v>
      </c>
      <c r="K54" s="104" t="s">
        <v>11</v>
      </c>
      <c r="L54" s="88" t="s">
        <v>11</v>
      </c>
      <c r="M54" s="88" t="s">
        <v>11</v>
      </c>
      <c r="N54" s="87" t="s">
        <v>11</v>
      </c>
      <c r="O54" s="87" t="s">
        <v>11</v>
      </c>
      <c r="P54" s="87" t="s">
        <v>11</v>
      </c>
      <c r="Q54" s="88" t="s">
        <v>11</v>
      </c>
      <c r="R54" s="9"/>
      <c r="S54" s="9"/>
    </row>
    <row r="55" spans="1:19" s="75" customFormat="1" ht="13.2" customHeight="1" x14ac:dyDescent="0.25">
      <c r="A55" s="41">
        <v>2020</v>
      </c>
      <c r="B55" s="87" t="s">
        <v>11</v>
      </c>
      <c r="C55" s="87" t="s">
        <v>11</v>
      </c>
      <c r="D55" s="86" t="s">
        <v>11</v>
      </c>
      <c r="E55" s="87" t="s">
        <v>11</v>
      </c>
      <c r="F55" s="87" t="s">
        <v>11</v>
      </c>
      <c r="G55" s="87" t="s">
        <v>11</v>
      </c>
      <c r="H55" s="87" t="s">
        <v>11</v>
      </c>
      <c r="I55" s="87" t="s">
        <v>11</v>
      </c>
      <c r="J55" s="104" t="s">
        <v>11</v>
      </c>
      <c r="K55" s="104" t="s">
        <v>11</v>
      </c>
      <c r="L55" s="88" t="s">
        <v>11</v>
      </c>
      <c r="M55" s="88" t="s">
        <v>11</v>
      </c>
      <c r="N55" s="87" t="s">
        <v>11</v>
      </c>
      <c r="O55" s="87" t="s">
        <v>11</v>
      </c>
      <c r="P55" s="87" t="s">
        <v>11</v>
      </c>
      <c r="Q55" s="88" t="s">
        <v>11</v>
      </c>
      <c r="R55" s="9"/>
      <c r="S55" s="9"/>
    </row>
    <row r="56" spans="1:19" s="75" customFormat="1" ht="13.8" customHeight="1" thickBot="1" x14ac:dyDescent="0.3">
      <c r="A56" s="132">
        <v>2021</v>
      </c>
      <c r="B56" s="158" t="s">
        <v>11</v>
      </c>
      <c r="C56" s="158" t="s">
        <v>11</v>
      </c>
      <c r="D56" s="162" t="s">
        <v>11</v>
      </c>
      <c r="E56" s="158" t="s">
        <v>11</v>
      </c>
      <c r="F56" s="158" t="s">
        <v>11</v>
      </c>
      <c r="G56" s="158" t="s">
        <v>11</v>
      </c>
      <c r="H56" s="158" t="s">
        <v>11</v>
      </c>
      <c r="I56" s="158" t="s">
        <v>11</v>
      </c>
      <c r="J56" s="183" t="s">
        <v>11</v>
      </c>
      <c r="K56" s="183" t="s">
        <v>11</v>
      </c>
      <c r="L56" s="159" t="s">
        <v>11</v>
      </c>
      <c r="M56" s="159" t="s">
        <v>11</v>
      </c>
      <c r="N56" s="158" t="s">
        <v>11</v>
      </c>
      <c r="O56" s="158" t="s">
        <v>11</v>
      </c>
      <c r="P56" s="158" t="s">
        <v>11</v>
      </c>
      <c r="Q56" s="159" t="s">
        <v>11</v>
      </c>
      <c r="R56" s="9"/>
      <c r="S56" s="9"/>
    </row>
    <row r="57" spans="1:19" s="75" customFormat="1" ht="15" customHeight="1" thickTop="1" x14ac:dyDescent="0.25">
      <c r="A57" s="9" t="s">
        <v>195</v>
      </c>
      <c r="B57" s="9"/>
      <c r="C57" s="9"/>
      <c r="D57" s="9"/>
      <c r="E57" s="9"/>
      <c r="F57" s="9"/>
      <c r="G57" s="9"/>
      <c r="H57" s="9"/>
      <c r="I57" s="9"/>
      <c r="J57" s="9"/>
      <c r="K57" s="9"/>
      <c r="L57" s="9"/>
      <c r="M57" s="9"/>
      <c r="N57" s="9"/>
      <c r="O57" s="9"/>
      <c r="P57" s="9"/>
      <c r="Q57" s="9"/>
      <c r="R57" s="9"/>
      <c r="S57" s="9"/>
    </row>
    <row r="58" spans="1:19" s="75" customFormat="1" x14ac:dyDescent="0.25">
      <c r="A58" s="9"/>
      <c r="B58" s="9"/>
      <c r="C58" s="9"/>
      <c r="D58" s="9"/>
      <c r="E58" s="9"/>
      <c r="F58" s="9"/>
      <c r="G58" s="9"/>
      <c r="H58" s="9"/>
      <c r="I58" s="9"/>
      <c r="J58" s="9"/>
      <c r="K58" s="9"/>
      <c r="L58" s="9"/>
      <c r="M58" s="9"/>
      <c r="N58" s="9"/>
      <c r="O58" s="9"/>
      <c r="P58" s="9"/>
      <c r="Q58" s="9"/>
      <c r="R58" s="9"/>
      <c r="S58" s="9"/>
    </row>
    <row r="59" spans="1:19" ht="15" customHeight="1" x14ac:dyDescent="0.25">
      <c r="A59" s="9" t="s">
        <v>84</v>
      </c>
    </row>
    <row r="60" spans="1:19" ht="13.2" customHeight="1" x14ac:dyDescent="0.25">
      <c r="A60" s="9"/>
    </row>
    <row r="61" spans="1:19" ht="15" customHeight="1" x14ac:dyDescent="0.25">
      <c r="A61" s="9" t="s">
        <v>97</v>
      </c>
    </row>
    <row r="62" spans="1:19" ht="15" customHeight="1" x14ac:dyDescent="0.25">
      <c r="A62" s="9" t="s">
        <v>104</v>
      </c>
    </row>
    <row r="63" spans="1:19" ht="15" customHeight="1" x14ac:dyDescent="0.25">
      <c r="A63" s="131" t="s">
        <v>196</v>
      </c>
    </row>
    <row r="64" spans="1:19" ht="15" customHeight="1" x14ac:dyDescent="0.25">
      <c r="A64" s="9" t="s">
        <v>99</v>
      </c>
    </row>
    <row r="65" spans="1:1" ht="15" customHeight="1" x14ac:dyDescent="0.25">
      <c r="A65" s="131" t="s">
        <v>206</v>
      </c>
    </row>
    <row r="66" spans="1:1" ht="15" customHeight="1" x14ac:dyDescent="0.25">
      <c r="A66" s="9" t="s">
        <v>171</v>
      </c>
    </row>
    <row r="67" spans="1:1" ht="13.2" customHeight="1" x14ac:dyDescent="0.25">
      <c r="A67" s="9"/>
    </row>
    <row r="68" spans="1:1" ht="15" customHeight="1" x14ac:dyDescent="0.25">
      <c r="A68" s="9" t="s">
        <v>192</v>
      </c>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106</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0.17463907107712079</v>
      </c>
      <c r="C5" s="21">
        <v>5</v>
      </c>
      <c r="D5" s="20">
        <f t="shared" ref="D5:D46" si="0">+B5-B5*(C5/100)</f>
        <v>0.16590711752326476</v>
      </c>
      <c r="E5" s="21">
        <v>8.3174627450500633</v>
      </c>
      <c r="F5" s="21">
        <f t="shared" ref="F5:F46" si="1">+(D5-D5*(E5)/100)</f>
        <v>0.15210785483188077</v>
      </c>
      <c r="G5" s="21">
        <v>16</v>
      </c>
      <c r="H5" s="20">
        <f>F5-(F5*G5/100)</f>
        <v>0.12777059805877986</v>
      </c>
      <c r="I5" s="21">
        <v>44</v>
      </c>
      <c r="J5" s="22">
        <f t="shared" ref="J5:J46" si="2">100-(K5/B5*100)</f>
        <v>59.028907751507973</v>
      </c>
      <c r="K5" s="23">
        <f>+H5-H5*(I5)/100</f>
        <v>7.1551534912916714E-2</v>
      </c>
      <c r="L5" s="23">
        <f t="shared" ref="L5:L46" si="3">+(K5/365)*16</f>
        <v>3.1365056400182671E-3</v>
      </c>
      <c r="M5" s="23">
        <f t="shared" ref="M5:M37" si="4">+L5*28.3495</f>
        <v>8.891836664169786E-2</v>
      </c>
      <c r="N5" s="21">
        <v>20</v>
      </c>
      <c r="O5" s="21">
        <v>67</v>
      </c>
      <c r="P5" s="20">
        <f t="shared" ref="P5:P46" si="5">+Q5*N5</f>
        <v>2.6542796012447124E-2</v>
      </c>
      <c r="Q5" s="23">
        <f t="shared" ref="Q5:Q46" si="6">+M5/O5</f>
        <v>1.3271398006223561E-3</v>
      </c>
      <c r="R5" s="24"/>
    </row>
    <row r="6" spans="1:22" x14ac:dyDescent="0.25">
      <c r="A6" s="25">
        <v>1971</v>
      </c>
      <c r="B6" s="26">
        <v>0.16806641287185303</v>
      </c>
      <c r="C6" s="27">
        <v>5</v>
      </c>
      <c r="D6" s="26">
        <f t="shared" si="0"/>
        <v>0.15966309222826039</v>
      </c>
      <c r="E6" s="27">
        <v>8.3174627450500633</v>
      </c>
      <c r="F6" s="27">
        <f t="shared" si="1"/>
        <v>0.1463831740145799</v>
      </c>
      <c r="G6" s="27">
        <v>16</v>
      </c>
      <c r="H6" s="26">
        <f t="shared" ref="H6:H52" si="7">F6-(F6*G6/100)</f>
        <v>0.12296186617224711</v>
      </c>
      <c r="I6" s="27">
        <v>44</v>
      </c>
      <c r="J6" s="28">
        <f t="shared" si="2"/>
        <v>59.02890775150798</v>
      </c>
      <c r="K6" s="29">
        <f t="shared" ref="K6:K52" si="8">+H6-H6*(I6)/100</f>
        <v>6.8858645056458376E-2</v>
      </c>
      <c r="L6" s="29">
        <f t="shared" si="3"/>
        <v>3.0184611531598191E-3</v>
      </c>
      <c r="M6" s="29">
        <f t="shared" si="4"/>
        <v>8.5571864461504291E-2</v>
      </c>
      <c r="N6" s="27">
        <v>20</v>
      </c>
      <c r="O6" s="27">
        <v>67</v>
      </c>
      <c r="P6" s="26">
        <f t="shared" si="5"/>
        <v>2.5543840137762473E-2</v>
      </c>
      <c r="Q6" s="29">
        <f t="shared" si="6"/>
        <v>1.2771920068881237E-3</v>
      </c>
      <c r="R6" s="24"/>
    </row>
    <row r="7" spans="1:22" x14ac:dyDescent="0.25">
      <c r="A7" s="25">
        <v>1972</v>
      </c>
      <c r="B7" s="26">
        <v>0.2096526371716998</v>
      </c>
      <c r="C7" s="27">
        <v>5</v>
      </c>
      <c r="D7" s="26">
        <f t="shared" si="0"/>
        <v>0.1991700053131148</v>
      </c>
      <c r="E7" s="27">
        <v>8.3174627450500633</v>
      </c>
      <c r="F7" s="27">
        <f t="shared" si="1"/>
        <v>0.18260411432188223</v>
      </c>
      <c r="G7" s="27">
        <v>16</v>
      </c>
      <c r="H7" s="26">
        <f t="shared" si="7"/>
        <v>0.15338745603038106</v>
      </c>
      <c r="I7" s="27">
        <v>44</v>
      </c>
      <c r="J7" s="28">
        <f t="shared" si="2"/>
        <v>59.02890775150798</v>
      </c>
      <c r="K7" s="29">
        <f t="shared" si="8"/>
        <v>8.5896975377013393E-2</v>
      </c>
      <c r="L7" s="29">
        <f t="shared" si="3"/>
        <v>3.7653468658416828E-3</v>
      </c>
      <c r="M7" s="29">
        <f t="shared" si="4"/>
        <v>0.10674570097317879</v>
      </c>
      <c r="N7" s="27">
        <v>20</v>
      </c>
      <c r="O7" s="27">
        <v>67</v>
      </c>
      <c r="P7" s="26">
        <f t="shared" si="5"/>
        <v>3.1864388350202624E-2</v>
      </c>
      <c r="Q7" s="29">
        <f t="shared" si="6"/>
        <v>1.5932194175101312E-3</v>
      </c>
      <c r="R7" s="24"/>
    </row>
    <row r="8" spans="1:22" x14ac:dyDescent="0.25">
      <c r="A8" s="25">
        <v>1973</v>
      </c>
      <c r="B8" s="26">
        <v>0.21281133729886009</v>
      </c>
      <c r="C8" s="27">
        <v>5</v>
      </c>
      <c r="D8" s="26">
        <f t="shared" si="0"/>
        <v>0.2021707704339171</v>
      </c>
      <c r="E8" s="27">
        <v>8.3174627450500633</v>
      </c>
      <c r="F8" s="27">
        <f t="shared" si="1"/>
        <v>0.18535529192169536</v>
      </c>
      <c r="G8" s="27">
        <v>16</v>
      </c>
      <c r="H8" s="26">
        <f t="shared" si="7"/>
        <v>0.1556984452142241</v>
      </c>
      <c r="I8" s="27">
        <v>44</v>
      </c>
      <c r="J8" s="28">
        <f t="shared" si="2"/>
        <v>59.028907751507973</v>
      </c>
      <c r="K8" s="29">
        <f t="shared" si="8"/>
        <v>8.7191129319965491E-2</v>
      </c>
      <c r="L8" s="29">
        <f t="shared" si="3"/>
        <v>3.8220769016971174E-3</v>
      </c>
      <c r="M8" s="29">
        <f t="shared" si="4"/>
        <v>0.10835396912466243</v>
      </c>
      <c r="N8" s="27">
        <v>20</v>
      </c>
      <c r="O8" s="27">
        <v>67</v>
      </c>
      <c r="P8" s="26">
        <f t="shared" si="5"/>
        <v>3.234446839542162E-2</v>
      </c>
      <c r="Q8" s="29">
        <f t="shared" si="6"/>
        <v>1.6172234197710811E-3</v>
      </c>
      <c r="R8" s="24"/>
    </row>
    <row r="9" spans="1:22" x14ac:dyDescent="0.25">
      <c r="A9" s="25">
        <v>1974</v>
      </c>
      <c r="B9" s="26">
        <v>0.19959423665771234</v>
      </c>
      <c r="C9" s="27">
        <v>5</v>
      </c>
      <c r="D9" s="26">
        <f t="shared" si="0"/>
        <v>0.18961452482482671</v>
      </c>
      <c r="E9" s="27">
        <v>8.3174627450500633</v>
      </c>
      <c r="F9" s="27">
        <f t="shared" si="1"/>
        <v>0.17384340736331805</v>
      </c>
      <c r="G9" s="27">
        <v>16</v>
      </c>
      <c r="H9" s="26">
        <f t="shared" si="7"/>
        <v>0.14602846218518717</v>
      </c>
      <c r="I9" s="27">
        <v>44</v>
      </c>
      <c r="J9" s="28">
        <f t="shared" si="2"/>
        <v>59.028907751507973</v>
      </c>
      <c r="K9" s="29">
        <f t="shared" si="8"/>
        <v>8.1775938823704819E-2</v>
      </c>
      <c r="L9" s="29">
        <f t="shared" si="3"/>
        <v>3.5846986881624032E-3</v>
      </c>
      <c r="M9" s="29">
        <f t="shared" si="4"/>
        <v>0.10162441546006004</v>
      </c>
      <c r="N9" s="27">
        <v>20</v>
      </c>
      <c r="O9" s="27">
        <v>67</v>
      </c>
      <c r="P9" s="26">
        <f t="shared" si="5"/>
        <v>3.0335646405988074E-2</v>
      </c>
      <c r="Q9" s="29">
        <f t="shared" si="6"/>
        <v>1.5167823202994037E-3</v>
      </c>
      <c r="R9" s="24"/>
    </row>
    <row r="10" spans="1:22" x14ac:dyDescent="0.25">
      <c r="A10" s="25">
        <v>1975</v>
      </c>
      <c r="B10" s="26">
        <v>0.21820956493014035</v>
      </c>
      <c r="C10" s="27">
        <v>5</v>
      </c>
      <c r="D10" s="26">
        <f t="shared" si="0"/>
        <v>0.20729908668363334</v>
      </c>
      <c r="E10" s="27">
        <v>8.3174627450500633</v>
      </c>
      <c r="F10" s="27">
        <f t="shared" si="1"/>
        <v>0.1900570623778931</v>
      </c>
      <c r="G10" s="27">
        <v>16</v>
      </c>
      <c r="H10" s="26">
        <f t="shared" si="7"/>
        <v>0.15964793239743019</v>
      </c>
      <c r="I10" s="27">
        <v>44</v>
      </c>
      <c r="J10" s="28">
        <f t="shared" si="2"/>
        <v>59.028907751507973</v>
      </c>
      <c r="K10" s="29">
        <f t="shared" si="8"/>
        <v>8.9402842142560904E-2</v>
      </c>
      <c r="L10" s="29">
        <f t="shared" si="3"/>
        <v>3.9190286966602041E-3</v>
      </c>
      <c r="M10" s="29">
        <f t="shared" si="4"/>
        <v>0.11110250403596846</v>
      </c>
      <c r="N10" s="27">
        <v>20</v>
      </c>
      <c r="O10" s="27">
        <v>67</v>
      </c>
      <c r="P10" s="26">
        <f t="shared" si="5"/>
        <v>3.316492657790103E-2</v>
      </c>
      <c r="Q10" s="29">
        <f t="shared" si="6"/>
        <v>1.6582463288950515E-3</v>
      </c>
      <c r="R10" s="24"/>
    </row>
    <row r="11" spans="1:22" x14ac:dyDescent="0.25">
      <c r="A11" s="19">
        <v>1976</v>
      </c>
      <c r="B11" s="20">
        <v>0.24597526428522076</v>
      </c>
      <c r="C11" s="21">
        <v>5</v>
      </c>
      <c r="D11" s="20">
        <f t="shared" si="0"/>
        <v>0.23367650107095972</v>
      </c>
      <c r="E11" s="21">
        <v>8.3174627450500633</v>
      </c>
      <c r="F11" s="21">
        <f t="shared" si="1"/>
        <v>0.21424054515044613</v>
      </c>
      <c r="G11" s="21">
        <v>16</v>
      </c>
      <c r="H11" s="20">
        <f t="shared" si="7"/>
        <v>0.17996205792637476</v>
      </c>
      <c r="I11" s="21">
        <v>44</v>
      </c>
      <c r="J11" s="22">
        <f t="shared" si="2"/>
        <v>59.028907751507973</v>
      </c>
      <c r="K11" s="23">
        <f t="shared" si="8"/>
        <v>0.10077875243876987</v>
      </c>
      <c r="L11" s="23">
        <f t="shared" si="3"/>
        <v>4.4176987370419668E-3</v>
      </c>
      <c r="M11" s="23">
        <f t="shared" si="4"/>
        <v>0.12523955034577122</v>
      </c>
      <c r="N11" s="21">
        <v>20</v>
      </c>
      <c r="O11" s="21">
        <v>67</v>
      </c>
      <c r="P11" s="20">
        <f t="shared" si="5"/>
        <v>3.7384940401722758E-2</v>
      </c>
      <c r="Q11" s="23">
        <f t="shared" si="6"/>
        <v>1.8692470200861377E-3</v>
      </c>
      <c r="R11" s="24"/>
    </row>
    <row r="12" spans="1:22" x14ac:dyDescent="0.25">
      <c r="A12" s="19">
        <v>1977</v>
      </c>
      <c r="B12" s="20">
        <v>0.23451151798301845</v>
      </c>
      <c r="C12" s="21">
        <v>5</v>
      </c>
      <c r="D12" s="20">
        <f t="shared" si="0"/>
        <v>0.22278594208386754</v>
      </c>
      <c r="E12" s="21">
        <v>8.3174627450500633</v>
      </c>
      <c r="F12" s="21">
        <f t="shared" si="1"/>
        <v>0.20425580434983304</v>
      </c>
      <c r="G12" s="21">
        <v>16</v>
      </c>
      <c r="H12" s="20">
        <f t="shared" si="7"/>
        <v>0.17157487565385976</v>
      </c>
      <c r="I12" s="21">
        <v>44</v>
      </c>
      <c r="J12" s="22">
        <f t="shared" si="2"/>
        <v>59.028907751507965</v>
      </c>
      <c r="K12" s="23">
        <f t="shared" si="8"/>
        <v>9.6081930366161472E-2</v>
      </c>
      <c r="L12" s="23">
        <f t="shared" si="3"/>
        <v>4.2118106461878999E-3</v>
      </c>
      <c r="M12" s="23">
        <f t="shared" si="4"/>
        <v>0.11940272591410386</v>
      </c>
      <c r="N12" s="21">
        <v>20</v>
      </c>
      <c r="O12" s="21">
        <v>67</v>
      </c>
      <c r="P12" s="20">
        <f t="shared" si="5"/>
        <v>3.5642604750478764E-2</v>
      </c>
      <c r="Q12" s="23">
        <f t="shared" si="6"/>
        <v>1.7821302375239383E-3</v>
      </c>
      <c r="R12" s="24"/>
    </row>
    <row r="13" spans="1:22" x14ac:dyDescent="0.25">
      <c r="A13" s="19">
        <v>1978</v>
      </c>
      <c r="B13" s="20">
        <v>0.21988739237031385</v>
      </c>
      <c r="C13" s="21">
        <v>5</v>
      </c>
      <c r="D13" s="20">
        <f t="shared" si="0"/>
        <v>0.20889302275179816</v>
      </c>
      <c r="E13" s="21">
        <v>8.3174627450500633</v>
      </c>
      <c r="F13" s="21">
        <f t="shared" si="1"/>
        <v>0.19151842340740841</v>
      </c>
      <c r="G13" s="21">
        <v>16</v>
      </c>
      <c r="H13" s="20">
        <f t="shared" si="7"/>
        <v>0.16087547566222307</v>
      </c>
      <c r="I13" s="21">
        <v>44</v>
      </c>
      <c r="J13" s="22">
        <f t="shared" si="2"/>
        <v>59.028907751507965</v>
      </c>
      <c r="K13" s="23">
        <f t="shared" si="8"/>
        <v>9.0090266370844926E-2</v>
      </c>
      <c r="L13" s="23">
        <f t="shared" si="3"/>
        <v>3.9491623614616956E-3</v>
      </c>
      <c r="M13" s="23">
        <f t="shared" si="4"/>
        <v>0.11195677836625834</v>
      </c>
      <c r="N13" s="21">
        <v>20</v>
      </c>
      <c r="O13" s="21">
        <v>67</v>
      </c>
      <c r="P13" s="20">
        <f t="shared" si="5"/>
        <v>3.3419933840674126E-2</v>
      </c>
      <c r="Q13" s="23">
        <f t="shared" si="6"/>
        <v>1.6709966920337065E-3</v>
      </c>
      <c r="R13" s="24"/>
    </row>
    <row r="14" spans="1:22" x14ac:dyDescent="0.25">
      <c r="A14" s="19">
        <v>1979</v>
      </c>
      <c r="B14" s="20">
        <v>0.27076139637728092</v>
      </c>
      <c r="C14" s="21">
        <v>5</v>
      </c>
      <c r="D14" s="20">
        <f t="shared" si="0"/>
        <v>0.25722332655841684</v>
      </c>
      <c r="E14" s="21">
        <v>8.3174627450500633</v>
      </c>
      <c r="F14" s="21">
        <f t="shared" si="1"/>
        <v>0.23582887220034204</v>
      </c>
      <c r="G14" s="21">
        <v>16</v>
      </c>
      <c r="H14" s="20">
        <f t="shared" si="7"/>
        <v>0.19809625264828731</v>
      </c>
      <c r="I14" s="21">
        <v>44</v>
      </c>
      <c r="J14" s="22">
        <f t="shared" si="2"/>
        <v>59.028907751507973</v>
      </c>
      <c r="K14" s="23">
        <f t="shared" si="8"/>
        <v>0.1109339014830409</v>
      </c>
      <c r="L14" s="23">
        <f t="shared" si="3"/>
        <v>4.8628559554209708E-3</v>
      </c>
      <c r="M14" s="23">
        <f t="shared" si="4"/>
        <v>0.13785953490820679</v>
      </c>
      <c r="N14" s="21">
        <v>20</v>
      </c>
      <c r="O14" s="21">
        <v>67</v>
      </c>
      <c r="P14" s="20">
        <f t="shared" si="5"/>
        <v>4.1152099972599041E-2</v>
      </c>
      <c r="Q14" s="23">
        <f t="shared" si="6"/>
        <v>2.0576049986299519E-3</v>
      </c>
      <c r="R14" s="24"/>
    </row>
    <row r="15" spans="1:22" x14ac:dyDescent="0.25">
      <c r="A15" s="19">
        <v>1980</v>
      </c>
      <c r="B15" s="20">
        <v>0.35888117076100351</v>
      </c>
      <c r="C15" s="21">
        <v>5</v>
      </c>
      <c r="D15" s="20">
        <f t="shared" si="0"/>
        <v>0.34093711222295331</v>
      </c>
      <c r="E15" s="21">
        <v>8.3174627450500633</v>
      </c>
      <c r="F15" s="21">
        <f t="shared" si="1"/>
        <v>0.31257979492975962</v>
      </c>
      <c r="G15" s="21">
        <v>16</v>
      </c>
      <c r="H15" s="20">
        <f t="shared" si="7"/>
        <v>0.2625670277409981</v>
      </c>
      <c r="I15" s="21">
        <v>44</v>
      </c>
      <c r="J15" s="22">
        <f t="shared" si="2"/>
        <v>59.028907751507973</v>
      </c>
      <c r="K15" s="23">
        <f t="shared" si="8"/>
        <v>0.14703753553495894</v>
      </c>
      <c r="L15" s="23">
        <f t="shared" si="3"/>
        <v>6.4454810097516243E-3</v>
      </c>
      <c r="M15" s="23">
        <f t="shared" si="4"/>
        <v>0.18272616388595367</v>
      </c>
      <c r="N15" s="21">
        <v>20</v>
      </c>
      <c r="O15" s="21">
        <v>67</v>
      </c>
      <c r="P15" s="20">
        <f t="shared" si="5"/>
        <v>5.4545123548045873E-2</v>
      </c>
      <c r="Q15" s="23">
        <f t="shared" si="6"/>
        <v>2.7272561774022938E-3</v>
      </c>
      <c r="R15" s="24"/>
    </row>
    <row r="16" spans="1:22" x14ac:dyDescent="0.25">
      <c r="A16" s="25">
        <v>1981</v>
      </c>
      <c r="B16" s="26">
        <v>0.41907599033795323</v>
      </c>
      <c r="C16" s="27">
        <v>5</v>
      </c>
      <c r="D16" s="26">
        <f t="shared" si="0"/>
        <v>0.39812219082105554</v>
      </c>
      <c r="E16" s="27">
        <v>8.3174627450500633</v>
      </c>
      <c r="F16" s="27">
        <f t="shared" si="1"/>
        <v>0.36500852591973715</v>
      </c>
      <c r="G16" s="27">
        <v>16</v>
      </c>
      <c r="H16" s="26">
        <f t="shared" si="7"/>
        <v>0.30660716177257918</v>
      </c>
      <c r="I16" s="27">
        <v>44</v>
      </c>
      <c r="J16" s="28">
        <f t="shared" si="2"/>
        <v>59.028907751507973</v>
      </c>
      <c r="K16" s="29">
        <f t="shared" si="8"/>
        <v>0.17170001059264434</v>
      </c>
      <c r="L16" s="29">
        <f t="shared" si="3"/>
        <v>7.5265758068008472E-3</v>
      </c>
      <c r="M16" s="29">
        <f t="shared" si="4"/>
        <v>0.21337466083490061</v>
      </c>
      <c r="N16" s="27">
        <v>20</v>
      </c>
      <c r="O16" s="27">
        <v>67</v>
      </c>
      <c r="P16" s="26">
        <f t="shared" si="5"/>
        <v>6.3693928607433017E-2</v>
      </c>
      <c r="Q16" s="29">
        <f t="shared" si="6"/>
        <v>3.184696430371651E-3</v>
      </c>
      <c r="R16" s="24"/>
    </row>
    <row r="17" spans="1:18" x14ac:dyDescent="0.25">
      <c r="A17" s="25">
        <v>1982</v>
      </c>
      <c r="B17" s="26">
        <v>0.38334984447799547</v>
      </c>
      <c r="C17" s="27">
        <v>5</v>
      </c>
      <c r="D17" s="26">
        <f t="shared" si="0"/>
        <v>0.36418235225409568</v>
      </c>
      <c r="E17" s="27">
        <v>8.3174627450500633</v>
      </c>
      <c r="F17" s="27">
        <f t="shared" si="1"/>
        <v>0.33389162078131429</v>
      </c>
      <c r="G17" s="27">
        <v>16</v>
      </c>
      <c r="H17" s="26">
        <f t="shared" si="7"/>
        <v>0.28046896145630401</v>
      </c>
      <c r="I17" s="27">
        <v>44</v>
      </c>
      <c r="J17" s="28">
        <f t="shared" si="2"/>
        <v>59.028907751507973</v>
      </c>
      <c r="K17" s="29">
        <f t="shared" si="8"/>
        <v>0.15706261841553026</v>
      </c>
      <c r="L17" s="29">
        <f t="shared" si="3"/>
        <v>6.8849366976670798E-3</v>
      </c>
      <c r="M17" s="29">
        <f t="shared" si="4"/>
        <v>0.19518451291051286</v>
      </c>
      <c r="N17" s="27">
        <v>20</v>
      </c>
      <c r="O17" s="27">
        <v>67</v>
      </c>
      <c r="P17" s="26">
        <f t="shared" si="5"/>
        <v>5.8264033704630708E-2</v>
      </c>
      <c r="Q17" s="29">
        <f t="shared" si="6"/>
        <v>2.9132016852315354E-3</v>
      </c>
      <c r="R17" s="24"/>
    </row>
    <row r="18" spans="1:18" x14ac:dyDescent="0.25">
      <c r="A18" s="25">
        <v>1983</v>
      </c>
      <c r="B18" s="26">
        <v>0.51560075775109071</v>
      </c>
      <c r="C18" s="27">
        <v>5</v>
      </c>
      <c r="D18" s="26">
        <f t="shared" si="0"/>
        <v>0.48982071986353615</v>
      </c>
      <c r="E18" s="27">
        <v>8.3174627450500633</v>
      </c>
      <c r="F18" s="27">
        <f t="shared" si="1"/>
        <v>0.44908006397135047</v>
      </c>
      <c r="G18" s="27">
        <v>16</v>
      </c>
      <c r="H18" s="26">
        <f t="shared" si="7"/>
        <v>0.37722725373593441</v>
      </c>
      <c r="I18" s="27">
        <v>44</v>
      </c>
      <c r="J18" s="28">
        <f t="shared" si="2"/>
        <v>59.028907751507973</v>
      </c>
      <c r="K18" s="29">
        <f t="shared" si="8"/>
        <v>0.21124726209212327</v>
      </c>
      <c r="L18" s="29">
        <f t="shared" si="3"/>
        <v>9.2601539547232121E-3</v>
      </c>
      <c r="M18" s="29">
        <f t="shared" si="4"/>
        <v>0.2625207345394257</v>
      </c>
      <c r="N18" s="27">
        <v>20</v>
      </c>
      <c r="O18" s="27">
        <v>67</v>
      </c>
      <c r="P18" s="26">
        <f t="shared" si="5"/>
        <v>7.8364398369977828E-2</v>
      </c>
      <c r="Q18" s="29">
        <f t="shared" si="6"/>
        <v>3.9182199184988912E-3</v>
      </c>
      <c r="R18" s="24"/>
    </row>
    <row r="19" spans="1:18" x14ac:dyDescent="0.25">
      <c r="A19" s="25">
        <v>1984</v>
      </c>
      <c r="B19" s="26">
        <v>0.45255645007116002</v>
      </c>
      <c r="C19" s="27">
        <v>5</v>
      </c>
      <c r="D19" s="26">
        <f t="shared" si="0"/>
        <v>0.42992862756760203</v>
      </c>
      <c r="E19" s="27">
        <v>8.3174627450500633</v>
      </c>
      <c r="F19" s="27">
        <f t="shared" si="1"/>
        <v>0.39416947413936171</v>
      </c>
      <c r="G19" s="27">
        <v>16</v>
      </c>
      <c r="H19" s="26">
        <f t="shared" si="7"/>
        <v>0.3311023582770638</v>
      </c>
      <c r="I19" s="27">
        <v>44</v>
      </c>
      <c r="J19" s="28">
        <f t="shared" si="2"/>
        <v>59.028907751507973</v>
      </c>
      <c r="K19" s="29">
        <f t="shared" si="8"/>
        <v>0.18541732063515573</v>
      </c>
      <c r="L19" s="29">
        <f t="shared" si="3"/>
        <v>8.1278825483903881E-3</v>
      </c>
      <c r="M19" s="29">
        <f t="shared" si="4"/>
        <v>0.2304214063055933</v>
      </c>
      <c r="N19" s="27">
        <v>20</v>
      </c>
      <c r="O19" s="27">
        <v>67</v>
      </c>
      <c r="P19" s="26">
        <f t="shared" si="5"/>
        <v>6.8782509344953224E-2</v>
      </c>
      <c r="Q19" s="29">
        <f t="shared" si="6"/>
        <v>3.439125467247661E-3</v>
      </c>
      <c r="R19" s="24"/>
    </row>
    <row r="20" spans="1:18" x14ac:dyDescent="0.25">
      <c r="A20" s="25">
        <v>1985</v>
      </c>
      <c r="B20" s="26">
        <v>0.55678659861539237</v>
      </c>
      <c r="C20" s="27">
        <v>5</v>
      </c>
      <c r="D20" s="26">
        <f t="shared" si="0"/>
        <v>0.52894726868462272</v>
      </c>
      <c r="E20" s="27">
        <v>8.3174627450500633</v>
      </c>
      <c r="F20" s="27">
        <f t="shared" si="1"/>
        <v>0.48495227667081936</v>
      </c>
      <c r="G20" s="27">
        <v>16</v>
      </c>
      <c r="H20" s="26">
        <f t="shared" si="7"/>
        <v>0.40735991240348823</v>
      </c>
      <c r="I20" s="27">
        <v>44</v>
      </c>
      <c r="J20" s="28">
        <f t="shared" si="2"/>
        <v>59.02890775150798</v>
      </c>
      <c r="K20" s="29">
        <f t="shared" si="8"/>
        <v>0.22812155094595341</v>
      </c>
      <c r="L20" s="29">
        <f t="shared" si="3"/>
        <v>9.999848808589739E-3</v>
      </c>
      <c r="M20" s="29">
        <f t="shared" si="4"/>
        <v>0.28349071379911478</v>
      </c>
      <c r="N20" s="27">
        <v>20</v>
      </c>
      <c r="O20" s="27">
        <v>67</v>
      </c>
      <c r="P20" s="26">
        <f t="shared" si="5"/>
        <v>8.4624093671377548E-2</v>
      </c>
      <c r="Q20" s="29">
        <f t="shared" si="6"/>
        <v>4.2312046835688774E-3</v>
      </c>
      <c r="R20" s="24"/>
    </row>
    <row r="21" spans="1:18" x14ac:dyDescent="0.25">
      <c r="A21" s="19">
        <v>1986</v>
      </c>
      <c r="B21" s="20">
        <v>0.58057152872248974</v>
      </c>
      <c r="C21" s="21">
        <v>5</v>
      </c>
      <c r="D21" s="20">
        <f t="shared" si="0"/>
        <v>0.5515429522863653</v>
      </c>
      <c r="E21" s="21">
        <v>8.3174627450500633</v>
      </c>
      <c r="F21" s="21">
        <f t="shared" si="1"/>
        <v>0.50566857270699761</v>
      </c>
      <c r="G21" s="21">
        <v>16</v>
      </c>
      <c r="H21" s="20">
        <f t="shared" si="7"/>
        <v>0.424761601073878</v>
      </c>
      <c r="I21" s="21">
        <v>44</v>
      </c>
      <c r="J21" s="22">
        <f t="shared" si="2"/>
        <v>59.028907751507973</v>
      </c>
      <c r="K21" s="23">
        <f t="shared" si="8"/>
        <v>0.23786649660137166</v>
      </c>
      <c r="L21" s="23">
        <f t="shared" si="3"/>
        <v>1.0427024508553278E-2</v>
      </c>
      <c r="M21" s="23">
        <f t="shared" si="4"/>
        <v>0.29560093130523113</v>
      </c>
      <c r="N21" s="21">
        <v>20</v>
      </c>
      <c r="O21" s="21">
        <v>67</v>
      </c>
      <c r="P21" s="20">
        <f t="shared" si="5"/>
        <v>8.8239083971710791E-2</v>
      </c>
      <c r="Q21" s="23">
        <f t="shared" si="6"/>
        <v>4.4119541985855396E-3</v>
      </c>
      <c r="R21" s="24"/>
    </row>
    <row r="22" spans="1:18" x14ac:dyDescent="0.25">
      <c r="A22" s="19">
        <v>1987</v>
      </c>
      <c r="B22" s="20">
        <v>0.50709310789795847</v>
      </c>
      <c r="C22" s="21">
        <v>5</v>
      </c>
      <c r="D22" s="20">
        <f t="shared" si="0"/>
        <v>0.48173845250306058</v>
      </c>
      <c r="E22" s="21">
        <v>8.3174627450500633</v>
      </c>
      <c r="F22" s="21">
        <f t="shared" si="1"/>
        <v>0.44167003618753781</v>
      </c>
      <c r="G22" s="21">
        <v>16</v>
      </c>
      <c r="H22" s="20">
        <f t="shared" si="7"/>
        <v>0.37100283039753179</v>
      </c>
      <c r="I22" s="21">
        <v>44</v>
      </c>
      <c r="J22" s="22">
        <f t="shared" si="2"/>
        <v>59.028907751507973</v>
      </c>
      <c r="K22" s="23">
        <f t="shared" si="8"/>
        <v>0.2077615850226178</v>
      </c>
      <c r="L22" s="23">
        <f t="shared" si="3"/>
        <v>9.1073571516763971E-3</v>
      </c>
      <c r="M22" s="23">
        <f t="shared" si="4"/>
        <v>0.25818902157145002</v>
      </c>
      <c r="N22" s="21">
        <v>20</v>
      </c>
      <c r="O22" s="21">
        <v>67</v>
      </c>
      <c r="P22" s="20">
        <f t="shared" si="5"/>
        <v>7.7071349722820898E-2</v>
      </c>
      <c r="Q22" s="23">
        <f t="shared" si="6"/>
        <v>3.853567486141045E-3</v>
      </c>
      <c r="R22" s="24"/>
    </row>
    <row r="23" spans="1:18" x14ac:dyDescent="0.25">
      <c r="A23" s="19">
        <v>1988</v>
      </c>
      <c r="B23" s="20">
        <v>0.55749013242834478</v>
      </c>
      <c r="C23" s="21">
        <v>5</v>
      </c>
      <c r="D23" s="20">
        <f t="shared" si="0"/>
        <v>0.52961562580692756</v>
      </c>
      <c r="E23" s="21">
        <v>8.3174627450500633</v>
      </c>
      <c r="F23" s="21">
        <f t="shared" si="1"/>
        <v>0.48556504343847262</v>
      </c>
      <c r="G23" s="21">
        <v>16</v>
      </c>
      <c r="H23" s="20">
        <f t="shared" si="7"/>
        <v>0.40787463648831701</v>
      </c>
      <c r="I23" s="21">
        <v>44</v>
      </c>
      <c r="J23" s="22">
        <f t="shared" si="2"/>
        <v>59.028907751507973</v>
      </c>
      <c r="K23" s="23">
        <f t="shared" si="8"/>
        <v>0.22840979643345752</v>
      </c>
      <c r="L23" s="23">
        <f t="shared" si="3"/>
        <v>1.0012484227220056E-2</v>
      </c>
      <c r="M23" s="23">
        <f t="shared" si="4"/>
        <v>0.28384892159957498</v>
      </c>
      <c r="N23" s="21">
        <v>20</v>
      </c>
      <c r="O23" s="21">
        <v>67</v>
      </c>
      <c r="P23" s="20">
        <f t="shared" si="5"/>
        <v>8.4731021373007448E-2</v>
      </c>
      <c r="Q23" s="23">
        <f t="shared" si="6"/>
        <v>4.2365510686503726E-3</v>
      </c>
      <c r="R23" s="24"/>
    </row>
    <row r="24" spans="1:18" x14ac:dyDescent="0.25">
      <c r="A24" s="19">
        <v>1989</v>
      </c>
      <c r="B24" s="20">
        <v>0.69238538891415946</v>
      </c>
      <c r="C24" s="21">
        <v>5</v>
      </c>
      <c r="D24" s="20">
        <f t="shared" si="0"/>
        <v>0.65776611946845154</v>
      </c>
      <c r="E24" s="21">
        <v>8.3174627450500633</v>
      </c>
      <c r="F24" s="21">
        <f t="shared" si="1"/>
        <v>0.60305666753210163</v>
      </c>
      <c r="G24" s="21">
        <v>16</v>
      </c>
      <c r="H24" s="20">
        <f t="shared" si="7"/>
        <v>0.50656760072696538</v>
      </c>
      <c r="I24" s="21">
        <v>44</v>
      </c>
      <c r="J24" s="22">
        <f t="shared" si="2"/>
        <v>59.028907751507965</v>
      </c>
      <c r="K24" s="23">
        <f t="shared" si="8"/>
        <v>0.28367785640710064</v>
      </c>
      <c r="L24" s="23">
        <f t="shared" si="3"/>
        <v>1.2435193705516739E-2</v>
      </c>
      <c r="M24" s="23">
        <f t="shared" si="4"/>
        <v>0.35253152395454679</v>
      </c>
      <c r="N24" s="21">
        <v>20</v>
      </c>
      <c r="O24" s="21">
        <v>67</v>
      </c>
      <c r="P24" s="20">
        <f t="shared" si="5"/>
        <v>0.10523329073270053</v>
      </c>
      <c r="Q24" s="23">
        <f t="shared" si="6"/>
        <v>5.2616645366350264E-3</v>
      </c>
      <c r="R24" s="24"/>
    </row>
    <row r="25" spans="1:18" x14ac:dyDescent="0.25">
      <c r="A25" s="19">
        <v>1990</v>
      </c>
      <c r="B25" s="20">
        <v>0.66054315347524117</v>
      </c>
      <c r="C25" s="21">
        <v>5</v>
      </c>
      <c r="D25" s="20">
        <f t="shared" si="0"/>
        <v>0.6275159958014791</v>
      </c>
      <c r="E25" s="21">
        <v>8.3174627450500633</v>
      </c>
      <c r="F25" s="21">
        <f t="shared" si="1"/>
        <v>0.57532258663146119</v>
      </c>
      <c r="G25" s="21">
        <v>16</v>
      </c>
      <c r="H25" s="20">
        <f t="shared" si="7"/>
        <v>0.48327097277042741</v>
      </c>
      <c r="I25" s="21">
        <v>44</v>
      </c>
      <c r="J25" s="22">
        <f t="shared" si="2"/>
        <v>59.028907751507973</v>
      </c>
      <c r="K25" s="23">
        <f t="shared" si="8"/>
        <v>0.27063174475143936</v>
      </c>
      <c r="L25" s="23">
        <f t="shared" si="3"/>
        <v>1.1863309358967206E-2</v>
      </c>
      <c r="M25" s="23">
        <f t="shared" si="4"/>
        <v>0.33631888867204079</v>
      </c>
      <c r="N25" s="21">
        <v>20</v>
      </c>
      <c r="O25" s="21">
        <v>67</v>
      </c>
      <c r="P25" s="20">
        <f t="shared" si="5"/>
        <v>0.10039369811105696</v>
      </c>
      <c r="Q25" s="23">
        <f t="shared" si="6"/>
        <v>5.0196849055528479E-3</v>
      </c>
      <c r="R25" s="24"/>
    </row>
    <row r="26" spans="1:18" x14ac:dyDescent="0.25">
      <c r="A26" s="25">
        <v>1991</v>
      </c>
      <c r="B26" s="26">
        <v>0.7532008146445458</v>
      </c>
      <c r="C26" s="27">
        <v>5</v>
      </c>
      <c r="D26" s="26">
        <f t="shared" si="0"/>
        <v>0.71554077391231852</v>
      </c>
      <c r="E26" s="27">
        <v>8.3174627450500598</v>
      </c>
      <c r="F26" s="27">
        <f t="shared" si="1"/>
        <v>0.65602593661651853</v>
      </c>
      <c r="G26" s="27">
        <v>16</v>
      </c>
      <c r="H26" s="26">
        <f t="shared" si="7"/>
        <v>0.55106178675787554</v>
      </c>
      <c r="I26" s="27">
        <v>44</v>
      </c>
      <c r="J26" s="28">
        <f t="shared" si="2"/>
        <v>59.028907751507973</v>
      </c>
      <c r="K26" s="29">
        <f t="shared" si="8"/>
        <v>0.30859460058441029</v>
      </c>
      <c r="L26" s="29">
        <f t="shared" si="3"/>
        <v>1.3527434546165932E-2</v>
      </c>
      <c r="M26" s="29">
        <f t="shared" si="4"/>
        <v>0.38349600566653108</v>
      </c>
      <c r="N26" s="27">
        <v>20</v>
      </c>
      <c r="O26" s="27">
        <v>67</v>
      </c>
      <c r="P26" s="26">
        <f t="shared" si="5"/>
        <v>0.11447641960194958</v>
      </c>
      <c r="Q26" s="29">
        <f t="shared" si="6"/>
        <v>5.723820980097479E-3</v>
      </c>
      <c r="R26" s="24"/>
    </row>
    <row r="27" spans="1:18" x14ac:dyDescent="0.25">
      <c r="A27" s="25">
        <v>1992</v>
      </c>
      <c r="B27" s="26">
        <v>1.0230825895131146</v>
      </c>
      <c r="C27" s="27">
        <v>5</v>
      </c>
      <c r="D27" s="26">
        <f t="shared" si="0"/>
        <v>0.97192846003745892</v>
      </c>
      <c r="E27" s="27">
        <v>8.3174627450500633</v>
      </c>
      <c r="F27" s="27">
        <f t="shared" si="1"/>
        <v>0.89108867246530443</v>
      </c>
      <c r="G27" s="27">
        <v>16</v>
      </c>
      <c r="H27" s="26">
        <f t="shared" si="7"/>
        <v>0.7485144848708557</v>
      </c>
      <c r="I27" s="27">
        <v>44</v>
      </c>
      <c r="J27" s="28">
        <f t="shared" si="2"/>
        <v>59.028907751507973</v>
      </c>
      <c r="K27" s="29">
        <f t="shared" si="8"/>
        <v>0.41916811152767919</v>
      </c>
      <c r="L27" s="29">
        <f t="shared" si="3"/>
        <v>1.8374492560117445E-2</v>
      </c>
      <c r="M27" s="29">
        <f t="shared" si="4"/>
        <v>0.5209076768330495</v>
      </c>
      <c r="N27" s="27">
        <v>20</v>
      </c>
      <c r="O27" s="27">
        <v>67</v>
      </c>
      <c r="P27" s="26">
        <f t="shared" si="5"/>
        <v>0.15549482890538791</v>
      </c>
      <c r="Q27" s="29">
        <f t="shared" si="6"/>
        <v>7.774741445269396E-3</v>
      </c>
      <c r="R27" s="24"/>
    </row>
    <row r="28" spans="1:18" x14ac:dyDescent="0.25">
      <c r="A28" s="25">
        <v>1993</v>
      </c>
      <c r="B28" s="26">
        <v>0.95253190247372221</v>
      </c>
      <c r="C28" s="27">
        <v>5</v>
      </c>
      <c r="D28" s="26">
        <f t="shared" si="0"/>
        <v>0.90490530735003616</v>
      </c>
      <c r="E28" s="27">
        <v>8.3174627450500633</v>
      </c>
      <c r="F28" s="27">
        <f t="shared" si="1"/>
        <v>0.82964014553321608</v>
      </c>
      <c r="G28" s="27">
        <v>16</v>
      </c>
      <c r="H28" s="26">
        <f t="shared" si="7"/>
        <v>0.69689772224790147</v>
      </c>
      <c r="I28" s="27">
        <v>44</v>
      </c>
      <c r="J28" s="28">
        <f t="shared" si="2"/>
        <v>59.028907751507973</v>
      </c>
      <c r="K28" s="29">
        <f t="shared" si="8"/>
        <v>0.39026272445882482</v>
      </c>
      <c r="L28" s="29">
        <f t="shared" si="3"/>
        <v>1.7107407099564924E-2</v>
      </c>
      <c r="M28" s="29">
        <f t="shared" si="4"/>
        <v>0.4849864375691158</v>
      </c>
      <c r="N28" s="27">
        <v>20</v>
      </c>
      <c r="O28" s="27">
        <v>67</v>
      </c>
      <c r="P28" s="26">
        <f t="shared" si="5"/>
        <v>0.14477207091615396</v>
      </c>
      <c r="Q28" s="29">
        <f t="shared" si="6"/>
        <v>7.2386035458076982E-3</v>
      </c>
      <c r="R28" s="24"/>
    </row>
    <row r="29" spans="1:18" x14ac:dyDescent="0.25">
      <c r="A29" s="25">
        <v>1994</v>
      </c>
      <c r="B29" s="26">
        <v>0.97014725926717815</v>
      </c>
      <c r="C29" s="27">
        <v>5</v>
      </c>
      <c r="D29" s="26">
        <f t="shared" si="0"/>
        <v>0.92163989630381926</v>
      </c>
      <c r="E29" s="27">
        <v>8.3174627450500633</v>
      </c>
      <c r="F29" s="27">
        <f t="shared" si="1"/>
        <v>0.84498284128523105</v>
      </c>
      <c r="G29" s="27">
        <v>16</v>
      </c>
      <c r="H29" s="26">
        <f t="shared" si="7"/>
        <v>0.70978558667959413</v>
      </c>
      <c r="I29" s="27">
        <v>44</v>
      </c>
      <c r="J29" s="28">
        <f t="shared" si="2"/>
        <v>59.028907751507973</v>
      </c>
      <c r="K29" s="29">
        <f t="shared" si="8"/>
        <v>0.39747992854057268</v>
      </c>
      <c r="L29" s="29">
        <f t="shared" si="3"/>
        <v>1.7423777689449763E-2</v>
      </c>
      <c r="M29" s="29">
        <f t="shared" si="4"/>
        <v>0.49395538560705604</v>
      </c>
      <c r="N29" s="27">
        <v>20</v>
      </c>
      <c r="O29" s="27">
        <v>67</v>
      </c>
      <c r="P29" s="26">
        <f t="shared" si="5"/>
        <v>0.14744936883792717</v>
      </c>
      <c r="Q29" s="29">
        <f t="shared" si="6"/>
        <v>7.372468441896359E-3</v>
      </c>
      <c r="R29" s="24"/>
    </row>
    <row r="30" spans="1:18" x14ac:dyDescent="0.25">
      <c r="A30" s="25">
        <v>1995</v>
      </c>
      <c r="B30" s="26">
        <v>1.183199770604126</v>
      </c>
      <c r="C30" s="27">
        <v>5</v>
      </c>
      <c r="D30" s="26">
        <f t="shared" si="0"/>
        <v>1.1240397820739196</v>
      </c>
      <c r="E30" s="27">
        <v>8.3174627450500633</v>
      </c>
      <c r="F30" s="27">
        <f t="shared" si="1"/>
        <v>1.0305481919603794</v>
      </c>
      <c r="G30" s="27">
        <v>16</v>
      </c>
      <c r="H30" s="26">
        <f t="shared" si="7"/>
        <v>0.86566048124671868</v>
      </c>
      <c r="I30" s="27">
        <v>44</v>
      </c>
      <c r="J30" s="28">
        <f t="shared" si="2"/>
        <v>59.028907751507973</v>
      </c>
      <c r="K30" s="29">
        <f t="shared" si="8"/>
        <v>0.48476986949816248</v>
      </c>
      <c r="L30" s="29">
        <f t="shared" si="3"/>
        <v>2.1250186060193424E-2</v>
      </c>
      <c r="M30" s="29">
        <f t="shared" si="4"/>
        <v>0.60243214971345349</v>
      </c>
      <c r="N30" s="27">
        <v>20</v>
      </c>
      <c r="O30" s="27">
        <v>67</v>
      </c>
      <c r="P30" s="26">
        <f t="shared" si="5"/>
        <v>0.17983049245177715</v>
      </c>
      <c r="Q30" s="29">
        <f t="shared" si="6"/>
        <v>8.9915246225888579E-3</v>
      </c>
      <c r="R30" s="24"/>
    </row>
    <row r="31" spans="1:18" x14ac:dyDescent="0.25">
      <c r="A31" s="19">
        <v>1996</v>
      </c>
      <c r="B31" s="20">
        <v>1.1404022360535671</v>
      </c>
      <c r="C31" s="21">
        <v>5</v>
      </c>
      <c r="D31" s="20">
        <f t="shared" si="0"/>
        <v>1.0833821242508888</v>
      </c>
      <c r="E31" s="21">
        <v>8.3174627450500633</v>
      </c>
      <c r="F31" s="21">
        <f t="shared" si="1"/>
        <v>0.99327221967978907</v>
      </c>
      <c r="G31" s="21">
        <v>16</v>
      </c>
      <c r="H31" s="20">
        <f t="shared" si="7"/>
        <v>0.83434866453102285</v>
      </c>
      <c r="I31" s="21">
        <v>44</v>
      </c>
      <c r="J31" s="22">
        <f t="shared" si="2"/>
        <v>59.028907751507973</v>
      </c>
      <c r="K31" s="23">
        <f t="shared" si="8"/>
        <v>0.46723525213737283</v>
      </c>
      <c r="L31" s="23">
        <f t="shared" si="3"/>
        <v>2.0481545299172507E-2</v>
      </c>
      <c r="M31" s="23">
        <f t="shared" si="4"/>
        <v>0.58064156845889092</v>
      </c>
      <c r="N31" s="21">
        <v>20</v>
      </c>
      <c r="O31" s="21">
        <v>67</v>
      </c>
      <c r="P31" s="20">
        <f t="shared" si="5"/>
        <v>0.17332584133101223</v>
      </c>
      <c r="Q31" s="23">
        <f t="shared" si="6"/>
        <v>8.6662920665506113E-3</v>
      </c>
      <c r="R31" s="24"/>
    </row>
    <row r="32" spans="1:18" x14ac:dyDescent="0.25">
      <c r="A32" s="19">
        <v>1997</v>
      </c>
      <c r="B32" s="20">
        <v>1.1482900943396226</v>
      </c>
      <c r="C32" s="21">
        <v>5</v>
      </c>
      <c r="D32" s="20">
        <f t="shared" si="0"/>
        <v>1.0908755896226414</v>
      </c>
      <c r="E32" s="21">
        <v>8.3174627450500633</v>
      </c>
      <c r="F32" s="21">
        <f t="shared" si="1"/>
        <v>1.0001424188609329</v>
      </c>
      <c r="G32" s="21">
        <v>16</v>
      </c>
      <c r="H32" s="20">
        <f t="shared" si="7"/>
        <v>0.84011963184318361</v>
      </c>
      <c r="I32" s="21">
        <v>44</v>
      </c>
      <c r="J32" s="22">
        <f t="shared" si="2"/>
        <v>59.02890775150798</v>
      </c>
      <c r="K32" s="23">
        <f t="shared" si="8"/>
        <v>0.47046699383218282</v>
      </c>
      <c r="L32" s="23">
        <f t="shared" si="3"/>
        <v>2.0623210688534042E-2</v>
      </c>
      <c r="M32" s="23">
        <f t="shared" si="4"/>
        <v>0.58465771141459577</v>
      </c>
      <c r="N32" s="21">
        <v>20</v>
      </c>
      <c r="O32" s="21">
        <v>67</v>
      </c>
      <c r="P32" s="20">
        <f t="shared" si="5"/>
        <v>0.17452468997450621</v>
      </c>
      <c r="Q32" s="23">
        <f t="shared" si="6"/>
        <v>8.7262344987253104E-3</v>
      </c>
      <c r="R32" s="24"/>
    </row>
    <row r="33" spans="1:18" x14ac:dyDescent="0.25">
      <c r="A33" s="19">
        <v>1998</v>
      </c>
      <c r="B33" s="20">
        <v>1.4000859350534911</v>
      </c>
      <c r="C33" s="21">
        <v>5</v>
      </c>
      <c r="D33" s="20">
        <f t="shared" si="0"/>
        <v>1.3300816383008165</v>
      </c>
      <c r="E33" s="21">
        <v>8.3174627450500633</v>
      </c>
      <c r="F33" s="21">
        <f t="shared" si="1"/>
        <v>1.2194525935563945</v>
      </c>
      <c r="G33" s="21">
        <v>16</v>
      </c>
      <c r="H33" s="20">
        <f t="shared" si="7"/>
        <v>1.0243401785873714</v>
      </c>
      <c r="I33" s="21">
        <v>44</v>
      </c>
      <c r="J33" s="22">
        <f t="shared" si="2"/>
        <v>59.028907751507973</v>
      </c>
      <c r="K33" s="23">
        <f t="shared" si="8"/>
        <v>0.57363050000892801</v>
      </c>
      <c r="L33" s="23">
        <f t="shared" si="3"/>
        <v>2.5145446575733831E-2</v>
      </c>
      <c r="M33" s="23">
        <f t="shared" si="4"/>
        <v>0.71286083769876618</v>
      </c>
      <c r="N33" s="21">
        <v>20</v>
      </c>
      <c r="O33" s="21">
        <v>67</v>
      </c>
      <c r="P33" s="20">
        <f t="shared" si="5"/>
        <v>0.21279427991007946</v>
      </c>
      <c r="Q33" s="23">
        <f t="shared" si="6"/>
        <v>1.0639713995503973E-2</v>
      </c>
      <c r="R33" s="24"/>
    </row>
    <row r="34" spans="1:18" x14ac:dyDescent="0.25">
      <c r="A34" s="19">
        <v>1999</v>
      </c>
      <c r="B34" s="20">
        <v>1.3319890600813564</v>
      </c>
      <c r="C34" s="21">
        <v>5</v>
      </c>
      <c r="D34" s="20">
        <f t="shared" si="0"/>
        <v>1.2653896070772885</v>
      </c>
      <c r="E34" s="21">
        <v>8.3174627450500633</v>
      </c>
      <c r="F34" s="21">
        <f t="shared" si="1"/>
        <v>1.1601412979288996</v>
      </c>
      <c r="G34" s="21">
        <v>16</v>
      </c>
      <c r="H34" s="20">
        <f t="shared" si="7"/>
        <v>0.97451869026027571</v>
      </c>
      <c r="I34" s="21">
        <v>44</v>
      </c>
      <c r="J34" s="22">
        <f t="shared" si="2"/>
        <v>59.028907751507973</v>
      </c>
      <c r="K34" s="23">
        <f t="shared" si="8"/>
        <v>0.54573046654575441</v>
      </c>
      <c r="L34" s="23">
        <f t="shared" si="3"/>
        <v>2.3922431410224852E-2</v>
      </c>
      <c r="M34" s="23">
        <f t="shared" si="4"/>
        <v>0.67818896926416938</v>
      </c>
      <c r="N34" s="21">
        <v>20</v>
      </c>
      <c r="O34" s="21">
        <v>67</v>
      </c>
      <c r="P34" s="20">
        <f t="shared" si="5"/>
        <v>0.20244446843706548</v>
      </c>
      <c r="Q34" s="23">
        <f t="shared" si="6"/>
        <v>1.0122223421853274E-2</v>
      </c>
      <c r="R34" s="24"/>
    </row>
    <row r="35" spans="1:18" x14ac:dyDescent="0.25">
      <c r="A35" s="19">
        <v>2000</v>
      </c>
      <c r="B35" s="20">
        <v>1.3941165382862271</v>
      </c>
      <c r="C35" s="21">
        <v>5</v>
      </c>
      <c r="D35" s="20">
        <f t="shared" si="0"/>
        <v>1.3244107113719157</v>
      </c>
      <c r="E35" s="21">
        <v>8.3174627450500633</v>
      </c>
      <c r="F35" s="21">
        <f t="shared" si="1"/>
        <v>1.2142533438621042</v>
      </c>
      <c r="G35" s="21">
        <v>16</v>
      </c>
      <c r="H35" s="20">
        <f t="shared" si="7"/>
        <v>1.0199728088441675</v>
      </c>
      <c r="I35" s="21">
        <v>44</v>
      </c>
      <c r="J35" s="22">
        <f t="shared" si="2"/>
        <v>59.028907751507973</v>
      </c>
      <c r="K35" s="23">
        <f t="shared" si="8"/>
        <v>0.57118477295273373</v>
      </c>
      <c r="L35" s="23">
        <f t="shared" si="3"/>
        <v>2.5038236622585589E-2</v>
      </c>
      <c r="M35" s="23">
        <f t="shared" si="4"/>
        <v>0.70982148913199017</v>
      </c>
      <c r="N35" s="21">
        <v>20</v>
      </c>
      <c r="O35" s="21">
        <v>67</v>
      </c>
      <c r="P35" s="20">
        <f t="shared" si="5"/>
        <v>0.21188701168119109</v>
      </c>
      <c r="Q35" s="23">
        <f t="shared" si="6"/>
        <v>1.0594350584059555E-2</v>
      </c>
      <c r="R35" s="24"/>
    </row>
    <row r="36" spans="1:18" x14ac:dyDescent="0.25">
      <c r="A36" s="25">
        <v>2001</v>
      </c>
      <c r="B36" s="26">
        <v>1.5015298421891639</v>
      </c>
      <c r="C36" s="27">
        <v>5</v>
      </c>
      <c r="D36" s="26">
        <f t="shared" si="0"/>
        <v>1.4264533500797056</v>
      </c>
      <c r="E36" s="27">
        <v>8.3174627450500633</v>
      </c>
      <c r="F36" s="27">
        <f t="shared" si="1"/>
        <v>1.3078086241113076</v>
      </c>
      <c r="G36" s="27">
        <v>16</v>
      </c>
      <c r="H36" s="26">
        <f t="shared" si="7"/>
        <v>1.0985592442534984</v>
      </c>
      <c r="I36" s="27">
        <v>44</v>
      </c>
      <c r="J36" s="28">
        <f t="shared" si="2"/>
        <v>59.028907751507973</v>
      </c>
      <c r="K36" s="29">
        <f t="shared" si="8"/>
        <v>0.61519317678195906</v>
      </c>
      <c r="L36" s="29">
        <f t="shared" si="3"/>
        <v>2.6967372132907796E-2</v>
      </c>
      <c r="M36" s="29">
        <f t="shared" si="4"/>
        <v>0.76451151628186953</v>
      </c>
      <c r="N36" s="27">
        <v>20</v>
      </c>
      <c r="O36" s="27">
        <v>67</v>
      </c>
      <c r="P36" s="26">
        <f t="shared" si="5"/>
        <v>0.22821239291996104</v>
      </c>
      <c r="Q36" s="29">
        <f t="shared" si="6"/>
        <v>1.1410619645998052E-2</v>
      </c>
      <c r="R36" s="24"/>
    </row>
    <row r="37" spans="1:18" x14ac:dyDescent="0.25">
      <c r="A37" s="25">
        <v>2002</v>
      </c>
      <c r="B37" s="26">
        <v>1.1005327072069446</v>
      </c>
      <c r="C37" s="27">
        <v>5</v>
      </c>
      <c r="D37" s="26">
        <f t="shared" si="0"/>
        <v>1.0455060718465974</v>
      </c>
      <c r="E37" s="27">
        <v>8.3174627450500633</v>
      </c>
      <c r="F37" s="27">
        <f t="shared" si="1"/>
        <v>0.95854649382352031</v>
      </c>
      <c r="G37" s="27">
        <v>16</v>
      </c>
      <c r="H37" s="26">
        <f t="shared" si="7"/>
        <v>0.805179054811757</v>
      </c>
      <c r="I37" s="27">
        <v>44</v>
      </c>
      <c r="J37" s="28">
        <f t="shared" si="2"/>
        <v>59.028907751507973</v>
      </c>
      <c r="K37" s="29">
        <f t="shared" si="8"/>
        <v>0.45090027069458394</v>
      </c>
      <c r="L37" s="29">
        <f t="shared" si="3"/>
        <v>1.9765491318118746E-2</v>
      </c>
      <c r="M37" s="29">
        <f t="shared" si="4"/>
        <v>0.56034179612300739</v>
      </c>
      <c r="N37" s="27">
        <v>20</v>
      </c>
      <c r="O37" s="27">
        <v>67</v>
      </c>
      <c r="P37" s="26">
        <f t="shared" si="5"/>
        <v>0.16726620779791262</v>
      </c>
      <c r="Q37" s="29">
        <f t="shared" si="6"/>
        <v>8.3633103898956319E-3</v>
      </c>
      <c r="R37" s="24"/>
    </row>
    <row r="38" spans="1:18" x14ac:dyDescent="0.25">
      <c r="A38" s="25">
        <v>2003</v>
      </c>
      <c r="B38" s="26">
        <v>1.7695270393613847</v>
      </c>
      <c r="C38" s="27">
        <v>5</v>
      </c>
      <c r="D38" s="26">
        <f t="shared" si="0"/>
        <v>1.6810506873933155</v>
      </c>
      <c r="E38" s="27">
        <v>8.3174627450500633</v>
      </c>
      <c r="F38" s="27">
        <f t="shared" si="1"/>
        <v>1.5412299227439685</v>
      </c>
      <c r="G38" s="27">
        <v>16</v>
      </c>
      <c r="H38" s="26">
        <f t="shared" si="7"/>
        <v>1.2946331351049336</v>
      </c>
      <c r="I38" s="27">
        <v>44</v>
      </c>
      <c r="J38" s="28">
        <f t="shared" si="2"/>
        <v>59.028907751507973</v>
      </c>
      <c r="K38" s="29">
        <f t="shared" si="8"/>
        <v>0.72499455565876281</v>
      </c>
      <c r="L38" s="29">
        <f t="shared" si="3"/>
        <v>3.1780583261753988E-2</v>
      </c>
      <c r="M38" s="29">
        <f t="shared" ref="M38:M43" si="9">+L38*28.3495</f>
        <v>0.90096364517909466</v>
      </c>
      <c r="N38" s="27">
        <v>20</v>
      </c>
      <c r="O38" s="27">
        <v>67</v>
      </c>
      <c r="P38" s="26">
        <f t="shared" si="5"/>
        <v>0.26894437169525215</v>
      </c>
      <c r="Q38" s="29">
        <f t="shared" si="6"/>
        <v>1.3447218584762607E-2</v>
      </c>
      <c r="R38" s="24"/>
    </row>
    <row r="39" spans="1:18" x14ac:dyDescent="0.25">
      <c r="A39" s="25">
        <v>2004</v>
      </c>
      <c r="B39" s="26">
        <v>1.8501046954451748</v>
      </c>
      <c r="C39" s="27">
        <v>5</v>
      </c>
      <c r="D39" s="26">
        <f t="shared" si="0"/>
        <v>1.7575994606729159</v>
      </c>
      <c r="E39" s="27">
        <v>8.3174627450500633</v>
      </c>
      <c r="F39" s="27">
        <f t="shared" si="1"/>
        <v>1.6114117803242454</v>
      </c>
      <c r="G39" s="27">
        <v>16</v>
      </c>
      <c r="H39" s="26">
        <f t="shared" si="7"/>
        <v>1.3535858954723661</v>
      </c>
      <c r="I39" s="27">
        <v>44</v>
      </c>
      <c r="J39" s="28">
        <f t="shared" si="2"/>
        <v>59.028907751507973</v>
      </c>
      <c r="K39" s="29">
        <f t="shared" si="8"/>
        <v>0.75800810146452502</v>
      </c>
      <c r="L39" s="29">
        <f t="shared" si="3"/>
        <v>3.3227752392965479E-2</v>
      </c>
      <c r="M39" s="29">
        <f t="shared" si="9"/>
        <v>0.94199016646437483</v>
      </c>
      <c r="N39" s="27">
        <v>20</v>
      </c>
      <c r="O39" s="27">
        <v>67</v>
      </c>
      <c r="P39" s="26">
        <f t="shared" si="5"/>
        <v>0.28119109446697754</v>
      </c>
      <c r="Q39" s="29">
        <f t="shared" si="6"/>
        <v>1.4059554723348877E-2</v>
      </c>
      <c r="R39" s="24"/>
    </row>
    <row r="40" spans="1:18" x14ac:dyDescent="0.25">
      <c r="A40" s="25">
        <v>2005</v>
      </c>
      <c r="B40" s="26">
        <v>2.0911030084236231</v>
      </c>
      <c r="C40" s="27">
        <v>5</v>
      </c>
      <c r="D40" s="26">
        <f t="shared" si="0"/>
        <v>1.9865478580024418</v>
      </c>
      <c r="E40" s="27">
        <v>8.3174627450500633</v>
      </c>
      <c r="F40" s="27">
        <f t="shared" si="1"/>
        <v>1.8213174800004988</v>
      </c>
      <c r="G40" s="27">
        <v>16</v>
      </c>
      <c r="H40" s="26">
        <f t="shared" si="7"/>
        <v>1.5299066832004189</v>
      </c>
      <c r="I40" s="27">
        <v>44</v>
      </c>
      <c r="J40" s="28">
        <f t="shared" si="2"/>
        <v>59.028907751507973</v>
      </c>
      <c r="K40" s="29">
        <f t="shared" si="8"/>
        <v>0.85674774259223452</v>
      </c>
      <c r="L40" s="29">
        <f t="shared" si="3"/>
        <v>3.7556065428700693E-2</v>
      </c>
      <c r="M40" s="29">
        <f t="shared" si="9"/>
        <v>1.0646956768709503</v>
      </c>
      <c r="N40" s="27">
        <v>20</v>
      </c>
      <c r="O40" s="27">
        <v>67</v>
      </c>
      <c r="P40" s="26">
        <f t="shared" si="5"/>
        <v>0.31781960503610457</v>
      </c>
      <c r="Q40" s="29">
        <f t="shared" si="6"/>
        <v>1.5890980251805228E-2</v>
      </c>
      <c r="R40" s="24"/>
    </row>
    <row r="41" spans="1:18" x14ac:dyDescent="0.25">
      <c r="A41" s="19">
        <v>2006</v>
      </c>
      <c r="B41" s="20">
        <v>2.2550309928160872</v>
      </c>
      <c r="C41" s="21">
        <v>5</v>
      </c>
      <c r="D41" s="20">
        <f t="shared" si="0"/>
        <v>2.142279443175283</v>
      </c>
      <c r="E41" s="21">
        <v>8.3174627450500633</v>
      </c>
      <c r="F41" s="21">
        <f t="shared" si="1"/>
        <v>1.9640961485943129</v>
      </c>
      <c r="G41" s="21">
        <v>16</v>
      </c>
      <c r="H41" s="20">
        <f t="shared" si="7"/>
        <v>1.6498407648192228</v>
      </c>
      <c r="I41" s="21">
        <v>44</v>
      </c>
      <c r="J41" s="22">
        <f t="shared" si="2"/>
        <v>59.028907751507973</v>
      </c>
      <c r="K41" s="23">
        <f t="shared" si="8"/>
        <v>0.92391082829876481</v>
      </c>
      <c r="L41" s="23">
        <f t="shared" si="3"/>
        <v>4.0500200692548595E-2</v>
      </c>
      <c r="M41" s="23">
        <f t="shared" si="9"/>
        <v>1.1481604395334064</v>
      </c>
      <c r="N41" s="21">
        <v>20</v>
      </c>
      <c r="O41" s="21">
        <v>67</v>
      </c>
      <c r="P41" s="20">
        <f t="shared" si="5"/>
        <v>0.34273445956221088</v>
      </c>
      <c r="Q41" s="23">
        <f t="shared" si="6"/>
        <v>1.7136722978110544E-2</v>
      </c>
      <c r="R41" s="24"/>
    </row>
    <row r="42" spans="1:18" x14ac:dyDescent="0.25">
      <c r="A42" s="19">
        <v>2007</v>
      </c>
      <c r="B42" s="20">
        <v>2.2701019660082187</v>
      </c>
      <c r="C42" s="21">
        <v>5</v>
      </c>
      <c r="D42" s="20">
        <f t="shared" si="0"/>
        <v>2.1565968677078078</v>
      </c>
      <c r="E42" s="21">
        <v>9.4603307651433628</v>
      </c>
      <c r="F42" s="21">
        <f t="shared" si="1"/>
        <v>1.9525756707519279</v>
      </c>
      <c r="G42" s="21">
        <v>16</v>
      </c>
      <c r="H42" s="20">
        <f t="shared" si="7"/>
        <v>1.6401635634316194</v>
      </c>
      <c r="I42" s="21">
        <v>44</v>
      </c>
      <c r="J42" s="22">
        <f t="shared" si="2"/>
        <v>59.539632612327267</v>
      </c>
      <c r="K42" s="23">
        <f t="shared" si="8"/>
        <v>0.91849159552170689</v>
      </c>
      <c r="L42" s="23">
        <f t="shared" si="3"/>
        <v>4.0262645283143314E-2</v>
      </c>
      <c r="M42" s="23">
        <f t="shared" si="9"/>
        <v>1.1414258624544713</v>
      </c>
      <c r="N42" s="21">
        <v>20</v>
      </c>
      <c r="O42" s="21">
        <v>67</v>
      </c>
      <c r="P42" s="20">
        <f t="shared" si="5"/>
        <v>0.34072413804611079</v>
      </c>
      <c r="Q42" s="23">
        <f t="shared" si="6"/>
        <v>1.7036206902305541E-2</v>
      </c>
      <c r="R42" s="24"/>
    </row>
    <row r="43" spans="1:18" x14ac:dyDescent="0.25">
      <c r="A43" s="19">
        <v>2008</v>
      </c>
      <c r="B43" s="20">
        <v>2.4807249058668339</v>
      </c>
      <c r="C43" s="21">
        <v>5</v>
      </c>
      <c r="D43" s="20">
        <f t="shared" si="0"/>
        <v>2.356688660573492</v>
      </c>
      <c r="E43" s="21">
        <v>10.603198785236662</v>
      </c>
      <c r="F43" s="21">
        <f t="shared" si="1"/>
        <v>2.1068042771437532</v>
      </c>
      <c r="G43" s="21">
        <v>16</v>
      </c>
      <c r="H43" s="20">
        <f t="shared" si="7"/>
        <v>1.7697155928007526</v>
      </c>
      <c r="I43" s="21">
        <v>44</v>
      </c>
      <c r="J43" s="22">
        <f t="shared" si="2"/>
        <v>60.050357473146562</v>
      </c>
      <c r="K43" s="23">
        <f t="shared" si="8"/>
        <v>0.99104073196842146</v>
      </c>
      <c r="L43" s="23">
        <f t="shared" si="3"/>
        <v>4.3442881401355458E-2</v>
      </c>
      <c r="M43" s="23">
        <f t="shared" si="9"/>
        <v>1.2315839662877266</v>
      </c>
      <c r="N43" s="21">
        <v>20</v>
      </c>
      <c r="O43" s="21">
        <v>67</v>
      </c>
      <c r="P43" s="20">
        <f t="shared" si="5"/>
        <v>0.3676370048620079</v>
      </c>
      <c r="Q43" s="23">
        <f t="shared" si="6"/>
        <v>1.8381850243100396E-2</v>
      </c>
      <c r="R43" s="24"/>
    </row>
    <row r="44" spans="1:18" x14ac:dyDescent="0.25">
      <c r="A44" s="19">
        <v>2009</v>
      </c>
      <c r="B44" s="20">
        <v>2.5486176983729396</v>
      </c>
      <c r="C44" s="21">
        <v>5</v>
      </c>
      <c r="D44" s="20">
        <f t="shared" si="0"/>
        <v>2.4211868134542924</v>
      </c>
      <c r="E44" s="21">
        <v>11.746066805329962</v>
      </c>
      <c r="F44" s="21">
        <f t="shared" si="1"/>
        <v>2.1367925928641114</v>
      </c>
      <c r="G44" s="21">
        <v>16</v>
      </c>
      <c r="H44" s="20">
        <f t="shared" si="7"/>
        <v>1.7949057780058535</v>
      </c>
      <c r="I44" s="21">
        <v>44</v>
      </c>
      <c r="J44" s="22">
        <f t="shared" si="2"/>
        <v>60.561082333965857</v>
      </c>
      <c r="K44" s="23">
        <f t="shared" si="8"/>
        <v>1.005147235683278</v>
      </c>
      <c r="L44" s="23">
        <f t="shared" si="3"/>
        <v>4.4061248687486163E-2</v>
      </c>
      <c r="M44" s="23">
        <f t="shared" ref="M44:M49" si="10">+L44*28.3495</f>
        <v>1.2491143696658888</v>
      </c>
      <c r="N44" s="21">
        <v>20</v>
      </c>
      <c r="O44" s="21">
        <v>67</v>
      </c>
      <c r="P44" s="20">
        <f t="shared" si="5"/>
        <v>0.37286996109429515</v>
      </c>
      <c r="Q44" s="23">
        <f t="shared" si="6"/>
        <v>1.8643498054714758E-2</v>
      </c>
      <c r="R44" s="24"/>
    </row>
    <row r="45" spans="1:18" x14ac:dyDescent="0.25">
      <c r="A45" s="19">
        <v>2010</v>
      </c>
      <c r="B45" s="20">
        <v>2.5707868173451165</v>
      </c>
      <c r="C45" s="21">
        <v>5</v>
      </c>
      <c r="D45" s="20">
        <f t="shared" si="0"/>
        <v>2.4422474764778608</v>
      </c>
      <c r="E45" s="21">
        <v>12.888934825423261</v>
      </c>
      <c r="F45" s="21">
        <f t="shared" si="1"/>
        <v>2.1274677909590851</v>
      </c>
      <c r="G45" s="21">
        <v>16</v>
      </c>
      <c r="H45" s="20">
        <f t="shared" si="7"/>
        <v>1.7870729444056315</v>
      </c>
      <c r="I45" s="21">
        <v>44</v>
      </c>
      <c r="J45" s="22">
        <f t="shared" si="2"/>
        <v>61.071807194785151</v>
      </c>
      <c r="K45" s="23">
        <f t="shared" si="8"/>
        <v>1.0007608488671536</v>
      </c>
      <c r="L45" s="23">
        <f t="shared" si="3"/>
        <v>4.3868968717464263E-2</v>
      </c>
      <c r="M45" s="23">
        <f t="shared" si="10"/>
        <v>1.243663328655753</v>
      </c>
      <c r="N45" s="21">
        <v>20</v>
      </c>
      <c r="O45" s="21">
        <v>67</v>
      </c>
      <c r="P45" s="20">
        <f t="shared" si="5"/>
        <v>0.37124278467335908</v>
      </c>
      <c r="Q45" s="23">
        <f t="shared" si="6"/>
        <v>1.8562139233667955E-2</v>
      </c>
      <c r="R45" s="24"/>
    </row>
    <row r="46" spans="1:18" x14ac:dyDescent="0.25">
      <c r="A46" s="31">
        <v>2011</v>
      </c>
      <c r="B46" s="26">
        <v>2.5043742549895054</v>
      </c>
      <c r="C46" s="32">
        <v>5</v>
      </c>
      <c r="D46" s="33">
        <f t="shared" si="0"/>
        <v>2.3791555422400301</v>
      </c>
      <c r="E46" s="27">
        <v>14.031802845516561</v>
      </c>
      <c r="F46" s="32">
        <f t="shared" si="1"/>
        <v>2.0453171271647288</v>
      </c>
      <c r="G46" s="32">
        <v>16</v>
      </c>
      <c r="H46" s="26">
        <f t="shared" si="7"/>
        <v>1.7180663868183723</v>
      </c>
      <c r="I46" s="32">
        <v>44</v>
      </c>
      <c r="J46" s="34">
        <f t="shared" si="2"/>
        <v>61.582532055604439</v>
      </c>
      <c r="K46" s="29">
        <f t="shared" si="8"/>
        <v>0.96211717661828844</v>
      </c>
      <c r="L46" s="35">
        <f t="shared" si="3"/>
        <v>4.2174999522993466E-2</v>
      </c>
      <c r="M46" s="35">
        <f t="shared" si="10"/>
        <v>1.1956401489771031</v>
      </c>
      <c r="N46" s="27">
        <v>20</v>
      </c>
      <c r="O46" s="27">
        <v>67</v>
      </c>
      <c r="P46" s="33">
        <f t="shared" si="5"/>
        <v>0.35690750715734421</v>
      </c>
      <c r="Q46" s="35">
        <f t="shared" si="6"/>
        <v>1.7845375357867212E-2</v>
      </c>
      <c r="R46" s="24"/>
    </row>
    <row r="47" spans="1:18" x14ac:dyDescent="0.25">
      <c r="A47" s="25">
        <v>2012</v>
      </c>
      <c r="B47" s="26">
        <v>2.5681757946176833</v>
      </c>
      <c r="C47" s="27">
        <v>5</v>
      </c>
      <c r="D47" s="26">
        <f t="shared" ref="D47:D52" si="11">+B47-B47*(C47/100)</f>
        <v>2.4397670048867992</v>
      </c>
      <c r="E47" s="32">
        <v>14.031802845516561</v>
      </c>
      <c r="F47" s="27">
        <f t="shared" ref="F47:F52" si="12">+(D47-D47*(E47)/100)</f>
        <v>2.0974237088711192</v>
      </c>
      <c r="G47" s="27">
        <v>16</v>
      </c>
      <c r="H47" s="26">
        <f t="shared" si="7"/>
        <v>1.7618359154517402</v>
      </c>
      <c r="I47" s="27">
        <v>44</v>
      </c>
      <c r="J47" s="28">
        <f t="shared" ref="J47:J52" si="13">100-(K47/B47*100)</f>
        <v>61.582532055604439</v>
      </c>
      <c r="K47" s="29">
        <f t="shared" si="8"/>
        <v>0.98662811265297445</v>
      </c>
      <c r="L47" s="29">
        <f t="shared" ref="L47:L52" si="14">+(K47/365)*16</f>
        <v>4.3249451513555047E-2</v>
      </c>
      <c r="M47" s="29">
        <f t="shared" si="10"/>
        <v>1.2261003256835288</v>
      </c>
      <c r="N47" s="27">
        <v>20</v>
      </c>
      <c r="O47" s="27">
        <v>67</v>
      </c>
      <c r="P47" s="26">
        <f t="shared" ref="P47:P52" si="15">+Q47*N47</f>
        <v>0.36600009721896376</v>
      </c>
      <c r="Q47" s="29">
        <f t="shared" ref="Q47:Q52" si="16">+M47/O47</f>
        <v>1.8300004860948189E-2</v>
      </c>
      <c r="R47" s="24"/>
    </row>
    <row r="48" spans="1:18" x14ac:dyDescent="0.25">
      <c r="A48" s="25">
        <v>2013</v>
      </c>
      <c r="B48" s="26">
        <v>2.9626582497520038</v>
      </c>
      <c r="C48" s="27">
        <v>5</v>
      </c>
      <c r="D48" s="26">
        <f t="shared" si="11"/>
        <v>2.8145253372644037</v>
      </c>
      <c r="E48" s="32">
        <v>14.031802845516561</v>
      </c>
      <c r="F48" s="27">
        <f t="shared" si="12"/>
        <v>2.4195966909023525</v>
      </c>
      <c r="G48" s="27">
        <v>16</v>
      </c>
      <c r="H48" s="26">
        <f t="shared" si="7"/>
        <v>2.0324612203579759</v>
      </c>
      <c r="I48" s="27">
        <v>44</v>
      </c>
      <c r="J48" s="28">
        <f t="shared" si="13"/>
        <v>61.582532055604439</v>
      </c>
      <c r="K48" s="29">
        <f t="shared" si="8"/>
        <v>1.1381782834004666</v>
      </c>
      <c r="L48" s="29">
        <f t="shared" si="14"/>
        <v>4.9892746669609495E-2</v>
      </c>
      <c r="M48" s="29">
        <f t="shared" si="10"/>
        <v>1.4144344217100944</v>
      </c>
      <c r="N48" s="27">
        <v>20</v>
      </c>
      <c r="O48" s="27">
        <v>67</v>
      </c>
      <c r="P48" s="26">
        <f t="shared" si="15"/>
        <v>0.42221923036122216</v>
      </c>
      <c r="Q48" s="29">
        <f t="shared" si="16"/>
        <v>2.1110961518061109E-2</v>
      </c>
      <c r="R48" s="24"/>
    </row>
    <row r="49" spans="1:18" x14ac:dyDescent="0.25">
      <c r="A49" s="25">
        <v>2014</v>
      </c>
      <c r="B49" s="26">
        <v>3.0680264551933902</v>
      </c>
      <c r="C49" s="27">
        <v>5</v>
      </c>
      <c r="D49" s="26">
        <f t="shared" si="11"/>
        <v>2.9146251324337209</v>
      </c>
      <c r="E49" s="32">
        <v>14.031802845516561</v>
      </c>
      <c r="F49" s="27">
        <f t="shared" si="12"/>
        <v>2.5056506801647451</v>
      </c>
      <c r="G49" s="27">
        <v>16</v>
      </c>
      <c r="H49" s="26">
        <f t="shared" si="7"/>
        <v>2.1047465713383859</v>
      </c>
      <c r="I49" s="27">
        <v>44</v>
      </c>
      <c r="J49" s="28">
        <f t="shared" si="13"/>
        <v>61.582532055604439</v>
      </c>
      <c r="K49" s="29">
        <f t="shared" si="8"/>
        <v>1.1786580799494961</v>
      </c>
      <c r="L49" s="29">
        <f t="shared" si="14"/>
        <v>5.1667203504635446E-2</v>
      </c>
      <c r="M49" s="29">
        <f t="shared" si="10"/>
        <v>1.4647393857546624</v>
      </c>
      <c r="N49" s="27">
        <v>20</v>
      </c>
      <c r="O49" s="27">
        <v>67</v>
      </c>
      <c r="P49" s="26">
        <f t="shared" si="15"/>
        <v>0.4372356375387052</v>
      </c>
      <c r="Q49" s="29">
        <f t="shared" si="16"/>
        <v>2.1861781876935261E-2</v>
      </c>
      <c r="R49" s="24"/>
    </row>
    <row r="50" spans="1:18" x14ac:dyDescent="0.25">
      <c r="A50" s="31">
        <v>2015</v>
      </c>
      <c r="B50" s="33">
        <v>3.0165926606074263</v>
      </c>
      <c r="C50" s="32">
        <v>5</v>
      </c>
      <c r="D50" s="33">
        <f t="shared" si="11"/>
        <v>2.8657630275770547</v>
      </c>
      <c r="E50" s="32">
        <v>14.031802845516561</v>
      </c>
      <c r="F50" s="32">
        <f t="shared" si="12"/>
        <v>2.4636448095277359</v>
      </c>
      <c r="G50" s="32">
        <v>16</v>
      </c>
      <c r="H50" s="26">
        <f t="shared" si="7"/>
        <v>2.0694616400032979</v>
      </c>
      <c r="I50" s="32">
        <v>44</v>
      </c>
      <c r="J50" s="34">
        <f t="shared" si="13"/>
        <v>61.582532055604453</v>
      </c>
      <c r="K50" s="29">
        <f t="shared" si="8"/>
        <v>1.1588985184018468</v>
      </c>
      <c r="L50" s="35">
        <f t="shared" si="14"/>
        <v>5.0801030943642599E-2</v>
      </c>
      <c r="M50" s="35">
        <f t="shared" ref="M50:M57" si="17">+L50*28.3495</f>
        <v>1.4401838267367959</v>
      </c>
      <c r="N50" s="32">
        <v>20</v>
      </c>
      <c r="O50" s="32">
        <v>67</v>
      </c>
      <c r="P50" s="33">
        <f t="shared" si="15"/>
        <v>0.42990561992143161</v>
      </c>
      <c r="Q50" s="35">
        <f t="shared" si="16"/>
        <v>2.1495280996071581E-2</v>
      </c>
      <c r="R50" s="24"/>
    </row>
    <row r="51" spans="1:18" x14ac:dyDescent="0.25">
      <c r="A51" s="36">
        <v>2016</v>
      </c>
      <c r="B51" s="37">
        <v>3.4773004172552593</v>
      </c>
      <c r="C51" s="38">
        <v>5</v>
      </c>
      <c r="D51" s="37">
        <f t="shared" si="11"/>
        <v>3.3034353963924965</v>
      </c>
      <c r="E51" s="43">
        <v>14.031802845516561</v>
      </c>
      <c r="F51" s="38">
        <f t="shared" si="12"/>
        <v>2.839903854441693</v>
      </c>
      <c r="G51" s="38">
        <v>16</v>
      </c>
      <c r="H51" s="20">
        <f t="shared" si="7"/>
        <v>2.3855192377310219</v>
      </c>
      <c r="I51" s="38">
        <v>44</v>
      </c>
      <c r="J51" s="39">
        <f t="shared" si="13"/>
        <v>61.582532055604439</v>
      </c>
      <c r="K51" s="23">
        <f t="shared" si="8"/>
        <v>1.3358907731293723</v>
      </c>
      <c r="L51" s="40">
        <f t="shared" si="14"/>
        <v>5.8559595534438236E-2</v>
      </c>
      <c r="M51" s="40">
        <f t="shared" si="17"/>
        <v>1.6601352536035567</v>
      </c>
      <c r="N51" s="38">
        <v>20</v>
      </c>
      <c r="O51" s="38">
        <v>67</v>
      </c>
      <c r="P51" s="37">
        <f t="shared" si="15"/>
        <v>0.4955627622697184</v>
      </c>
      <c r="Q51" s="40">
        <f t="shared" si="16"/>
        <v>2.477813811348592E-2</v>
      </c>
      <c r="R51" s="24"/>
    </row>
    <row r="52" spans="1:18" x14ac:dyDescent="0.25">
      <c r="A52" s="36">
        <v>2017</v>
      </c>
      <c r="B52" s="37">
        <v>3.7513548085678292</v>
      </c>
      <c r="C52" s="38">
        <v>5</v>
      </c>
      <c r="D52" s="37">
        <f t="shared" si="11"/>
        <v>3.5637870681394377</v>
      </c>
      <c r="E52" s="38">
        <v>14.031802845516561</v>
      </c>
      <c r="F52" s="38">
        <f t="shared" si="12"/>
        <v>3.0637234929040966</v>
      </c>
      <c r="G52" s="38">
        <v>16</v>
      </c>
      <c r="H52" s="20">
        <f t="shared" si="7"/>
        <v>2.5735277340394411</v>
      </c>
      <c r="I52" s="38">
        <v>44</v>
      </c>
      <c r="J52" s="39">
        <f t="shared" si="13"/>
        <v>61.582532055604446</v>
      </c>
      <c r="K52" s="23">
        <f t="shared" si="8"/>
        <v>1.4411755310620871</v>
      </c>
      <c r="L52" s="40">
        <f t="shared" si="14"/>
        <v>6.3174817799981894E-2</v>
      </c>
      <c r="M52" s="40">
        <f t="shared" si="17"/>
        <v>1.7909744972205865</v>
      </c>
      <c r="N52" s="38">
        <v>20</v>
      </c>
      <c r="O52" s="38">
        <v>67</v>
      </c>
      <c r="P52" s="37">
        <f t="shared" si="15"/>
        <v>0.53461925290166767</v>
      </c>
      <c r="Q52" s="40">
        <f t="shared" si="16"/>
        <v>2.6730962645083383E-2</v>
      </c>
      <c r="R52" s="24"/>
    </row>
    <row r="53" spans="1:18" x14ac:dyDescent="0.25">
      <c r="A53" s="41">
        <v>2018</v>
      </c>
      <c r="B53" s="42">
        <v>4.056464019677164</v>
      </c>
      <c r="C53" s="43">
        <v>5</v>
      </c>
      <c r="D53" s="42">
        <f>+B53-B53*(C53/100)</f>
        <v>3.8536408186933055</v>
      </c>
      <c r="E53" s="43">
        <v>14.031802845516561</v>
      </c>
      <c r="F53" s="43">
        <f>+(D53-D53*(E53)/100)</f>
        <v>3.3129055366399105</v>
      </c>
      <c r="G53" s="43">
        <v>16</v>
      </c>
      <c r="H53" s="58">
        <f>F53-(F53*G53/100)</f>
        <v>2.782840650777525</v>
      </c>
      <c r="I53" s="43">
        <v>44</v>
      </c>
      <c r="J53" s="45">
        <f>100-(K53/B53*100)</f>
        <v>61.582532055604439</v>
      </c>
      <c r="K53" s="46">
        <f>+H53-H53*(I53)/100</f>
        <v>1.558390764435414</v>
      </c>
      <c r="L53" s="47">
        <f>+(K53/365)*16</f>
        <v>6.8313019810867459E-2</v>
      </c>
      <c r="M53" s="47">
        <f t="shared" si="17"/>
        <v>1.936639955128187</v>
      </c>
      <c r="N53" s="43">
        <v>20</v>
      </c>
      <c r="O53" s="43">
        <v>67</v>
      </c>
      <c r="P53" s="42">
        <f>+Q53*N53</f>
        <v>0.57810147914274235</v>
      </c>
      <c r="Q53" s="47">
        <f>+M53/O53</f>
        <v>2.8905073957137119E-2</v>
      </c>
      <c r="R53" s="24"/>
    </row>
    <row r="54" spans="1:18" x14ac:dyDescent="0.25">
      <c r="A54" s="41">
        <v>2019</v>
      </c>
      <c r="B54" s="42">
        <v>4.1032488418992745</v>
      </c>
      <c r="C54" s="43">
        <v>5</v>
      </c>
      <c r="D54" s="42">
        <f>+B54-B54*(C54/100)</f>
        <v>3.8980863998043107</v>
      </c>
      <c r="E54" s="43">
        <v>14.031802845516561</v>
      </c>
      <c r="F54" s="43">
        <f>+(D54-D54*(E54)/100)</f>
        <v>3.3511146014358753</v>
      </c>
      <c r="G54" s="43">
        <v>16</v>
      </c>
      <c r="H54" s="58">
        <f>F54-(F54*G54/100)</f>
        <v>2.8149362652061352</v>
      </c>
      <c r="I54" s="43">
        <v>44</v>
      </c>
      <c r="J54" s="45">
        <f>100-(K54/B54*100)</f>
        <v>61.582532055604446</v>
      </c>
      <c r="K54" s="46">
        <f>+H54-H54*(I54)/100</f>
        <v>1.5763643085154357</v>
      </c>
      <c r="L54" s="47">
        <f>+(K54/365)*16</f>
        <v>6.9100901195197184E-2</v>
      </c>
      <c r="M54" s="47">
        <f t="shared" si="17"/>
        <v>1.9589759984332424</v>
      </c>
      <c r="N54" s="43">
        <v>20</v>
      </c>
      <c r="O54" s="43">
        <v>67</v>
      </c>
      <c r="P54" s="42">
        <f>+Q54*N54</f>
        <v>0.58476895475619173</v>
      </c>
      <c r="Q54" s="47">
        <f>+M54/O54</f>
        <v>2.9238447737809588E-2</v>
      </c>
      <c r="R54" s="24"/>
    </row>
    <row r="55" spans="1:18" x14ac:dyDescent="0.25">
      <c r="A55" s="41">
        <v>2020</v>
      </c>
      <c r="B55" s="42">
        <v>4.2736962604594533</v>
      </c>
      <c r="C55" s="43">
        <v>5</v>
      </c>
      <c r="D55" s="42">
        <f>+B55-B55*(C55/100)</f>
        <v>4.060011447436481</v>
      </c>
      <c r="E55" s="43">
        <v>14.031802845516561</v>
      </c>
      <c r="F55" s="43">
        <f>+(D55-D55*(E55)/100)</f>
        <v>3.4903186456267909</v>
      </c>
      <c r="G55" s="43">
        <v>16</v>
      </c>
      <c r="H55" s="58">
        <f>F55-(F55*G55/100)</f>
        <v>2.9318676623265043</v>
      </c>
      <c r="I55" s="43">
        <v>44</v>
      </c>
      <c r="J55" s="45">
        <f>100-(K55/B55*100)</f>
        <v>61.582532055604432</v>
      </c>
      <c r="K55" s="46">
        <f>+H55-H55*(I55)/100</f>
        <v>1.6418458909028426</v>
      </c>
      <c r="L55" s="47">
        <f>+(K55/365)*16</f>
        <v>7.1971326724508164E-2</v>
      </c>
      <c r="M55" s="47">
        <f t="shared" si="17"/>
        <v>2.0403511269764443</v>
      </c>
      <c r="N55" s="43">
        <v>20</v>
      </c>
      <c r="O55" s="43">
        <v>67</v>
      </c>
      <c r="P55" s="42">
        <f>+Q55*N55</f>
        <v>0.60906003790341623</v>
      </c>
      <c r="Q55" s="47">
        <f>+M55/O55</f>
        <v>3.0453001895170809E-2</v>
      </c>
    </row>
    <row r="56" spans="1:18" x14ac:dyDescent="0.25">
      <c r="A56" s="25">
        <v>2021</v>
      </c>
      <c r="B56" s="26">
        <v>4.655083071517538</v>
      </c>
      <c r="C56" s="27">
        <v>5</v>
      </c>
      <c r="D56" s="26">
        <f t="shared" ref="D56:D57" si="18">+B56-B56*(C56/100)</f>
        <v>4.4223289179416607</v>
      </c>
      <c r="E56" s="27">
        <v>14.031802845516561</v>
      </c>
      <c r="F56" s="27">
        <f t="shared" ref="F56:F57" si="19">+(D56-D56*(E56)/100)</f>
        <v>3.8017964429958209</v>
      </c>
      <c r="G56" s="27">
        <v>16</v>
      </c>
      <c r="H56" s="26">
        <f t="shared" ref="H56:H57" si="20">F56-(F56*G56/100)</f>
        <v>3.1935090121164897</v>
      </c>
      <c r="I56" s="27">
        <v>44</v>
      </c>
      <c r="J56" s="34">
        <f t="shared" ref="J56:J57" si="21">100-(K56/B56*100)</f>
        <v>61.582532055604439</v>
      </c>
      <c r="K56" s="35">
        <f t="shared" ref="K56:K57" si="22">+H56-H56*(I56)/100</f>
        <v>1.7883650467852343</v>
      </c>
      <c r="L56" s="35">
        <f t="shared" ref="L56:L57" si="23">+(K56/365)*16</f>
        <v>7.8394084242640411E-2</v>
      </c>
      <c r="M56" s="35">
        <f t="shared" si="17"/>
        <v>2.2224330912367343</v>
      </c>
      <c r="N56" s="32">
        <v>20</v>
      </c>
      <c r="O56" s="32">
        <v>67</v>
      </c>
      <c r="P56" s="33">
        <f t="shared" ref="P56:P57" si="24">+Q56*N56</f>
        <v>0.66341286305574165</v>
      </c>
      <c r="Q56" s="35">
        <f t="shared" ref="Q56:Q57" si="25">+M56/O56</f>
        <v>3.3170643152787081E-2</v>
      </c>
    </row>
    <row r="57" spans="1:18" ht="13.8" thickBot="1" x14ac:dyDescent="0.3">
      <c r="A57" s="151">
        <v>2022</v>
      </c>
      <c r="B57" s="133">
        <v>4.5900848058493713</v>
      </c>
      <c r="C57" s="141">
        <v>5</v>
      </c>
      <c r="D57" s="139">
        <f t="shared" si="18"/>
        <v>4.3605805655569023</v>
      </c>
      <c r="E57" s="152">
        <v>14.031802845516561</v>
      </c>
      <c r="F57" s="141">
        <f t="shared" si="19"/>
        <v>3.7487124976780466</v>
      </c>
      <c r="G57" s="141">
        <v>16</v>
      </c>
      <c r="H57" s="139">
        <f t="shared" si="20"/>
        <v>3.148918498049559</v>
      </c>
      <c r="I57" s="140">
        <v>44</v>
      </c>
      <c r="J57" s="135">
        <f t="shared" si="21"/>
        <v>61.582532055604446</v>
      </c>
      <c r="K57" s="136">
        <f t="shared" si="22"/>
        <v>1.7633943589077532</v>
      </c>
      <c r="L57" s="136">
        <f t="shared" si="23"/>
        <v>7.729947874664124E-2</v>
      </c>
      <c r="M57" s="136">
        <f t="shared" si="17"/>
        <v>2.1914015727279059</v>
      </c>
      <c r="N57" s="134">
        <v>20</v>
      </c>
      <c r="O57" s="134">
        <v>67</v>
      </c>
      <c r="P57" s="133">
        <f t="shared" si="24"/>
        <v>0.65414972320235987</v>
      </c>
      <c r="Q57" s="136">
        <f t="shared" si="25"/>
        <v>3.2707486160117996E-2</v>
      </c>
    </row>
    <row r="58" spans="1:18" ht="15" customHeight="1" thickTop="1" x14ac:dyDescent="0.25">
      <c r="A58" s="149" t="s">
        <v>195</v>
      </c>
      <c r="B58" s="48"/>
      <c r="C58" s="48"/>
    </row>
    <row r="59" spans="1:18" x14ac:dyDescent="0.25">
      <c r="A59" s="9"/>
    </row>
    <row r="60" spans="1:18" ht="15" customHeight="1" x14ac:dyDescent="0.25">
      <c r="A60" s="9" t="s">
        <v>97</v>
      </c>
    </row>
    <row r="61" spans="1:18" ht="15" customHeight="1" x14ac:dyDescent="0.25">
      <c r="A61" s="9" t="s">
        <v>104</v>
      </c>
    </row>
    <row r="62" spans="1:18" ht="15" customHeight="1" x14ac:dyDescent="0.25">
      <c r="A62" s="9" t="s">
        <v>196</v>
      </c>
    </row>
    <row r="63" spans="1:18" ht="15" customHeight="1" x14ac:dyDescent="0.25">
      <c r="A63" s="9" t="s">
        <v>99</v>
      </c>
    </row>
    <row r="64" spans="1:18" ht="15" customHeight="1" x14ac:dyDescent="0.25">
      <c r="A64" s="9" t="s">
        <v>100</v>
      </c>
    </row>
    <row r="65" spans="1:1" x14ac:dyDescent="0.25">
      <c r="A65" s="9"/>
    </row>
    <row r="66" spans="1:1" ht="15" customHeight="1" x14ac:dyDescent="0.25">
      <c r="A66" s="9" t="s">
        <v>192</v>
      </c>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pageSetUpPr fitToPage="1"/>
  </sheetPr>
  <dimension ref="A1:V72"/>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8" t="s">
        <v>172</v>
      </c>
      <c r="B1" s="8"/>
      <c r="C1" s="8"/>
      <c r="D1" s="8"/>
      <c r="E1" s="8"/>
      <c r="F1" s="8"/>
      <c r="G1" s="8"/>
      <c r="H1" s="8"/>
      <c r="I1" s="8"/>
      <c r="J1" s="8"/>
      <c r="K1" s="8"/>
      <c r="L1" s="8"/>
      <c r="M1" s="8"/>
      <c r="N1" s="8"/>
      <c r="O1" s="8"/>
      <c r="P1" s="8"/>
      <c r="Q1" s="8"/>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1.7939999999999998</v>
      </c>
      <c r="C5" s="21">
        <f>(1-1/2.6)*100</f>
        <v>61.53846153846154</v>
      </c>
      <c r="D5" s="20">
        <f t="shared" ref="D5:D46" si="0">+B5-B5*(C5/100)</f>
        <v>0.69</v>
      </c>
      <c r="E5" s="21">
        <v>6</v>
      </c>
      <c r="F5" s="20">
        <f t="shared" ref="F5:F46" si="1">+(D5-D5*(E5)/100)</f>
        <v>0.64859999999999995</v>
      </c>
      <c r="G5" s="21">
        <v>0</v>
      </c>
      <c r="H5" s="20">
        <f>F5-(F5*G5/100)</f>
        <v>0.64859999999999995</v>
      </c>
      <c r="I5" s="21">
        <v>11</v>
      </c>
      <c r="J5" s="22">
        <f t="shared" ref="J5:J46" si="2">100-(K5/B5*100)</f>
        <v>67.823076923076925</v>
      </c>
      <c r="K5" s="20">
        <f>+H5-H5*I5/100</f>
        <v>0.57725399999999993</v>
      </c>
      <c r="L5" s="20">
        <f t="shared" ref="L5:L46" si="3">+(K5/365)*16</f>
        <v>2.5304284931506847E-2</v>
      </c>
      <c r="M5" s="20">
        <f t="shared" ref="M5:M37" si="4">+L5*28.3495</f>
        <v>0.7173638256657533</v>
      </c>
      <c r="N5" s="21">
        <v>209</v>
      </c>
      <c r="O5" s="21">
        <v>87</v>
      </c>
      <c r="P5" s="20">
        <f t="shared" ref="P5:P46" si="5">+Q5*N5</f>
        <v>1.7233222938407178</v>
      </c>
      <c r="Q5" s="23">
        <f t="shared" ref="Q5:Q46" si="6">+M5/O5</f>
        <v>8.2455612145488893E-3</v>
      </c>
      <c r="R5" s="24"/>
    </row>
    <row r="6" spans="1:22" x14ac:dyDescent="0.25">
      <c r="A6" s="25">
        <v>1971</v>
      </c>
      <c r="B6" s="76">
        <v>1.508</v>
      </c>
      <c r="C6" s="27">
        <f t="shared" ref="C6:C56" si="7">(1-1/2.6)*100</f>
        <v>61.53846153846154</v>
      </c>
      <c r="D6" s="26">
        <f t="shared" si="0"/>
        <v>0.57999999999999996</v>
      </c>
      <c r="E6" s="27">
        <v>6</v>
      </c>
      <c r="F6" s="26">
        <f t="shared" si="1"/>
        <v>0.54519999999999991</v>
      </c>
      <c r="G6" s="27">
        <v>0</v>
      </c>
      <c r="H6" s="26">
        <f t="shared" ref="H6:H51" si="8">F6-(F6*G6/100)</f>
        <v>0.54519999999999991</v>
      </c>
      <c r="I6" s="27">
        <v>11</v>
      </c>
      <c r="J6" s="28">
        <f t="shared" si="2"/>
        <v>67.82307692307694</v>
      </c>
      <c r="K6" s="26">
        <f t="shared" ref="K6:K51" si="9">+H6-H6*I6/100</f>
        <v>0.48522799999999988</v>
      </c>
      <c r="L6" s="26">
        <f t="shared" si="3"/>
        <v>2.1270268493150678E-2</v>
      </c>
      <c r="M6" s="26">
        <f t="shared" si="4"/>
        <v>0.60300147664657511</v>
      </c>
      <c r="N6" s="27">
        <v>209</v>
      </c>
      <c r="O6" s="27">
        <v>87</v>
      </c>
      <c r="P6" s="26">
        <f t="shared" si="5"/>
        <v>1.4485897542429218</v>
      </c>
      <c r="Q6" s="29">
        <f t="shared" si="6"/>
        <v>6.9310514557077594E-3</v>
      </c>
      <c r="R6" s="24"/>
    </row>
    <row r="7" spans="1:22" x14ac:dyDescent="0.25">
      <c r="A7" s="25">
        <v>1972</v>
      </c>
      <c r="B7" s="76">
        <v>1.274</v>
      </c>
      <c r="C7" s="27">
        <f t="shared" si="7"/>
        <v>61.53846153846154</v>
      </c>
      <c r="D7" s="26">
        <f t="shared" si="0"/>
        <v>0.49</v>
      </c>
      <c r="E7" s="27">
        <v>6</v>
      </c>
      <c r="F7" s="26">
        <f t="shared" si="1"/>
        <v>0.46060000000000001</v>
      </c>
      <c r="G7" s="27">
        <v>0</v>
      </c>
      <c r="H7" s="26">
        <f t="shared" si="8"/>
        <v>0.46060000000000001</v>
      </c>
      <c r="I7" s="27">
        <v>11</v>
      </c>
      <c r="J7" s="28">
        <f t="shared" si="2"/>
        <v>67.823076923076911</v>
      </c>
      <c r="K7" s="26">
        <f t="shared" si="9"/>
        <v>0.40993400000000002</v>
      </c>
      <c r="L7" s="26">
        <f t="shared" si="3"/>
        <v>1.7969709589041098E-2</v>
      </c>
      <c r="M7" s="26">
        <f t="shared" si="4"/>
        <v>0.50943228199452062</v>
      </c>
      <c r="N7" s="27">
        <v>209</v>
      </c>
      <c r="O7" s="27">
        <v>87</v>
      </c>
      <c r="P7" s="26">
        <f t="shared" si="5"/>
        <v>1.2238085854810898</v>
      </c>
      <c r="Q7" s="29">
        <f t="shared" si="6"/>
        <v>5.8555434712013864E-3</v>
      </c>
      <c r="R7" s="24"/>
    </row>
    <row r="8" spans="1:22" x14ac:dyDescent="0.25">
      <c r="A8" s="25">
        <v>1973</v>
      </c>
      <c r="B8" s="76">
        <v>1.4300000000000002</v>
      </c>
      <c r="C8" s="27">
        <f t="shared" si="7"/>
        <v>61.53846153846154</v>
      </c>
      <c r="D8" s="26">
        <f t="shared" si="0"/>
        <v>0.55000000000000004</v>
      </c>
      <c r="E8" s="27">
        <v>6</v>
      </c>
      <c r="F8" s="26">
        <f t="shared" si="1"/>
        <v>0.51700000000000002</v>
      </c>
      <c r="G8" s="27">
        <v>0</v>
      </c>
      <c r="H8" s="26">
        <f t="shared" si="8"/>
        <v>0.51700000000000002</v>
      </c>
      <c r="I8" s="27">
        <v>11</v>
      </c>
      <c r="J8" s="28">
        <f t="shared" si="2"/>
        <v>67.823076923076925</v>
      </c>
      <c r="K8" s="26">
        <f t="shared" si="9"/>
        <v>0.46013000000000004</v>
      </c>
      <c r="L8" s="26">
        <f t="shared" si="3"/>
        <v>2.0170082191780823E-2</v>
      </c>
      <c r="M8" s="26">
        <f t="shared" si="4"/>
        <v>0.57181174509589039</v>
      </c>
      <c r="N8" s="27">
        <v>209</v>
      </c>
      <c r="O8" s="27">
        <v>87</v>
      </c>
      <c r="P8" s="26">
        <f t="shared" si="5"/>
        <v>1.3736626979889779</v>
      </c>
      <c r="Q8" s="29">
        <f t="shared" si="6"/>
        <v>6.5725487942056363E-3</v>
      </c>
      <c r="R8" s="24"/>
    </row>
    <row r="9" spans="1:22" x14ac:dyDescent="0.25">
      <c r="A9" s="25">
        <v>1974</v>
      </c>
      <c r="B9" s="76">
        <v>1.3260000000000001</v>
      </c>
      <c r="C9" s="27">
        <f t="shared" si="7"/>
        <v>61.53846153846154</v>
      </c>
      <c r="D9" s="26">
        <f t="shared" si="0"/>
        <v>0.51</v>
      </c>
      <c r="E9" s="27">
        <v>6</v>
      </c>
      <c r="F9" s="26">
        <f t="shared" si="1"/>
        <v>0.47939999999999999</v>
      </c>
      <c r="G9" s="27">
        <v>0</v>
      </c>
      <c r="H9" s="26">
        <f t="shared" si="8"/>
        <v>0.47939999999999999</v>
      </c>
      <c r="I9" s="27">
        <v>11</v>
      </c>
      <c r="J9" s="28">
        <f t="shared" si="2"/>
        <v>67.823076923076925</v>
      </c>
      <c r="K9" s="26">
        <f t="shared" si="9"/>
        <v>0.42666599999999999</v>
      </c>
      <c r="L9" s="26">
        <f t="shared" si="3"/>
        <v>1.8703167123287671E-2</v>
      </c>
      <c r="M9" s="26">
        <f t="shared" si="4"/>
        <v>0.53022543636164388</v>
      </c>
      <c r="N9" s="27">
        <v>209</v>
      </c>
      <c r="O9" s="27">
        <v>87</v>
      </c>
      <c r="P9" s="26">
        <f t="shared" si="5"/>
        <v>1.2737599563170525</v>
      </c>
      <c r="Q9" s="29">
        <f t="shared" si="6"/>
        <v>6.0945452455361364E-3</v>
      </c>
      <c r="R9" s="24"/>
    </row>
    <row r="10" spans="1:22" x14ac:dyDescent="0.25">
      <c r="A10" s="25">
        <v>1975</v>
      </c>
      <c r="B10" s="76">
        <v>1.56</v>
      </c>
      <c r="C10" s="27">
        <f t="shared" si="7"/>
        <v>61.53846153846154</v>
      </c>
      <c r="D10" s="26">
        <f t="shared" si="0"/>
        <v>0.6</v>
      </c>
      <c r="E10" s="27">
        <v>6</v>
      </c>
      <c r="F10" s="26">
        <f t="shared" si="1"/>
        <v>0.56399999999999995</v>
      </c>
      <c r="G10" s="27">
        <v>0</v>
      </c>
      <c r="H10" s="26">
        <f t="shared" si="8"/>
        <v>0.56399999999999995</v>
      </c>
      <c r="I10" s="27">
        <v>11</v>
      </c>
      <c r="J10" s="28">
        <f t="shared" si="2"/>
        <v>67.823076923076925</v>
      </c>
      <c r="K10" s="26">
        <f t="shared" si="9"/>
        <v>0.50195999999999996</v>
      </c>
      <c r="L10" s="26">
        <f t="shared" si="3"/>
        <v>2.2003726027397259E-2</v>
      </c>
      <c r="M10" s="26">
        <f t="shared" si="4"/>
        <v>0.62379463101369859</v>
      </c>
      <c r="N10" s="27">
        <v>209</v>
      </c>
      <c r="O10" s="27">
        <v>87</v>
      </c>
      <c r="P10" s="26">
        <f t="shared" si="5"/>
        <v>1.4985411250788852</v>
      </c>
      <c r="Q10" s="29">
        <f t="shared" si="6"/>
        <v>7.1700532300425128E-3</v>
      </c>
      <c r="R10" s="24"/>
    </row>
    <row r="11" spans="1:22" x14ac:dyDescent="0.25">
      <c r="A11" s="19">
        <v>1976</v>
      </c>
      <c r="B11" s="70">
        <v>1.3780000000000001</v>
      </c>
      <c r="C11" s="21">
        <f t="shared" si="7"/>
        <v>61.53846153846154</v>
      </c>
      <c r="D11" s="20">
        <f t="shared" si="0"/>
        <v>0.53</v>
      </c>
      <c r="E11" s="21">
        <v>6</v>
      </c>
      <c r="F11" s="20">
        <f t="shared" si="1"/>
        <v>0.49820000000000003</v>
      </c>
      <c r="G11" s="21">
        <v>0</v>
      </c>
      <c r="H11" s="20">
        <f t="shared" si="8"/>
        <v>0.49820000000000003</v>
      </c>
      <c r="I11" s="21">
        <v>11</v>
      </c>
      <c r="J11" s="22">
        <f t="shared" si="2"/>
        <v>67.823076923076925</v>
      </c>
      <c r="K11" s="20">
        <f t="shared" si="9"/>
        <v>0.44339800000000001</v>
      </c>
      <c r="L11" s="20">
        <f t="shared" si="3"/>
        <v>1.9436624657534249E-2</v>
      </c>
      <c r="M11" s="20">
        <f t="shared" si="4"/>
        <v>0.55101859072876713</v>
      </c>
      <c r="N11" s="21">
        <v>209</v>
      </c>
      <c r="O11" s="21">
        <v>87</v>
      </c>
      <c r="P11" s="20">
        <f t="shared" si="5"/>
        <v>1.3237113271530152</v>
      </c>
      <c r="Q11" s="23">
        <f t="shared" si="6"/>
        <v>6.3335470198708863E-3</v>
      </c>
      <c r="R11" s="24"/>
    </row>
    <row r="12" spans="1:22" x14ac:dyDescent="0.25">
      <c r="A12" s="19">
        <v>1977</v>
      </c>
      <c r="B12" s="70">
        <v>1.274</v>
      </c>
      <c r="C12" s="21">
        <f t="shared" si="7"/>
        <v>61.53846153846154</v>
      </c>
      <c r="D12" s="20">
        <f t="shared" si="0"/>
        <v>0.49</v>
      </c>
      <c r="E12" s="21">
        <v>6</v>
      </c>
      <c r="F12" s="20">
        <f t="shared" si="1"/>
        <v>0.46060000000000001</v>
      </c>
      <c r="G12" s="21">
        <v>0</v>
      </c>
      <c r="H12" s="20">
        <f t="shared" si="8"/>
        <v>0.46060000000000001</v>
      </c>
      <c r="I12" s="21">
        <v>11</v>
      </c>
      <c r="J12" s="22">
        <f t="shared" si="2"/>
        <v>67.823076923076911</v>
      </c>
      <c r="K12" s="20">
        <f t="shared" si="9"/>
        <v>0.40993400000000002</v>
      </c>
      <c r="L12" s="20">
        <f t="shared" si="3"/>
        <v>1.7969709589041098E-2</v>
      </c>
      <c r="M12" s="20">
        <f t="shared" si="4"/>
        <v>0.50943228199452062</v>
      </c>
      <c r="N12" s="21">
        <v>209</v>
      </c>
      <c r="O12" s="21">
        <v>87</v>
      </c>
      <c r="P12" s="20">
        <f t="shared" si="5"/>
        <v>1.2238085854810898</v>
      </c>
      <c r="Q12" s="23">
        <f t="shared" si="6"/>
        <v>5.8555434712013864E-3</v>
      </c>
      <c r="R12" s="24"/>
    </row>
    <row r="13" spans="1:22" x14ac:dyDescent="0.25">
      <c r="A13" s="19">
        <v>1978</v>
      </c>
      <c r="B13" s="70">
        <v>1.1180000000000001</v>
      </c>
      <c r="C13" s="21">
        <f t="shared" si="7"/>
        <v>61.53846153846154</v>
      </c>
      <c r="D13" s="20">
        <f t="shared" si="0"/>
        <v>0.43000000000000005</v>
      </c>
      <c r="E13" s="21">
        <v>6</v>
      </c>
      <c r="F13" s="20">
        <f t="shared" si="1"/>
        <v>0.40420000000000006</v>
      </c>
      <c r="G13" s="21">
        <v>0</v>
      </c>
      <c r="H13" s="20">
        <f t="shared" si="8"/>
        <v>0.40420000000000006</v>
      </c>
      <c r="I13" s="21">
        <v>11</v>
      </c>
      <c r="J13" s="22">
        <f t="shared" si="2"/>
        <v>67.823076923076911</v>
      </c>
      <c r="K13" s="20">
        <f t="shared" si="9"/>
        <v>0.35973800000000006</v>
      </c>
      <c r="L13" s="20">
        <f t="shared" si="3"/>
        <v>1.5769336986301372E-2</v>
      </c>
      <c r="M13" s="20">
        <f t="shared" si="4"/>
        <v>0.44705281889315074</v>
      </c>
      <c r="N13" s="21">
        <v>209</v>
      </c>
      <c r="O13" s="21">
        <v>87</v>
      </c>
      <c r="P13" s="20">
        <f t="shared" si="5"/>
        <v>1.0739544729732011</v>
      </c>
      <c r="Q13" s="23">
        <f t="shared" si="6"/>
        <v>5.1385381481971349E-3</v>
      </c>
      <c r="R13" s="24"/>
    </row>
    <row r="14" spans="1:22" x14ac:dyDescent="0.25">
      <c r="A14" s="19">
        <v>1979</v>
      </c>
      <c r="B14" s="70">
        <v>0.9880000000000001</v>
      </c>
      <c r="C14" s="21">
        <f t="shared" si="7"/>
        <v>61.53846153846154</v>
      </c>
      <c r="D14" s="20">
        <f t="shared" si="0"/>
        <v>0.38</v>
      </c>
      <c r="E14" s="21">
        <v>6</v>
      </c>
      <c r="F14" s="20">
        <f t="shared" si="1"/>
        <v>0.35720000000000002</v>
      </c>
      <c r="G14" s="21">
        <v>0</v>
      </c>
      <c r="H14" s="20">
        <f t="shared" si="8"/>
        <v>0.35720000000000002</v>
      </c>
      <c r="I14" s="21">
        <v>11</v>
      </c>
      <c r="J14" s="22">
        <f t="shared" si="2"/>
        <v>67.823076923076925</v>
      </c>
      <c r="K14" s="20">
        <f t="shared" si="9"/>
        <v>0.31790800000000002</v>
      </c>
      <c r="L14" s="20">
        <f t="shared" si="3"/>
        <v>1.3935693150684932E-2</v>
      </c>
      <c r="M14" s="20">
        <f t="shared" si="4"/>
        <v>0.39506993297534249</v>
      </c>
      <c r="N14" s="21">
        <v>209</v>
      </c>
      <c r="O14" s="21">
        <v>87</v>
      </c>
      <c r="P14" s="20">
        <f t="shared" si="5"/>
        <v>0.94907604588329397</v>
      </c>
      <c r="Q14" s="23">
        <f t="shared" si="6"/>
        <v>4.5410337123602583E-3</v>
      </c>
      <c r="R14" s="24"/>
    </row>
    <row r="15" spans="1:22" x14ac:dyDescent="0.25">
      <c r="A15" s="19">
        <v>1980</v>
      </c>
      <c r="B15" s="70">
        <v>1.1180000000000001</v>
      </c>
      <c r="C15" s="21">
        <f t="shared" si="7"/>
        <v>61.53846153846154</v>
      </c>
      <c r="D15" s="20">
        <f t="shared" si="0"/>
        <v>0.43000000000000005</v>
      </c>
      <c r="E15" s="21">
        <v>6</v>
      </c>
      <c r="F15" s="20">
        <f t="shared" si="1"/>
        <v>0.40420000000000006</v>
      </c>
      <c r="G15" s="21">
        <v>0</v>
      </c>
      <c r="H15" s="20">
        <f t="shared" si="8"/>
        <v>0.40420000000000006</v>
      </c>
      <c r="I15" s="21">
        <v>11</v>
      </c>
      <c r="J15" s="22">
        <f t="shared" si="2"/>
        <v>67.823076923076911</v>
      </c>
      <c r="K15" s="20">
        <f t="shared" si="9"/>
        <v>0.35973800000000006</v>
      </c>
      <c r="L15" s="20">
        <f t="shared" si="3"/>
        <v>1.5769336986301372E-2</v>
      </c>
      <c r="M15" s="20">
        <f t="shared" si="4"/>
        <v>0.44705281889315074</v>
      </c>
      <c r="N15" s="21">
        <v>209</v>
      </c>
      <c r="O15" s="21">
        <v>87</v>
      </c>
      <c r="P15" s="20">
        <f t="shared" si="5"/>
        <v>1.0739544729732011</v>
      </c>
      <c r="Q15" s="23">
        <f t="shared" si="6"/>
        <v>5.1385381481971349E-3</v>
      </c>
      <c r="R15" s="24"/>
    </row>
    <row r="16" spans="1:22" x14ac:dyDescent="0.25">
      <c r="A16" s="25">
        <v>1981</v>
      </c>
      <c r="B16" s="76">
        <v>1.1960000000000002</v>
      </c>
      <c r="C16" s="27">
        <f t="shared" si="7"/>
        <v>61.53846153846154</v>
      </c>
      <c r="D16" s="26">
        <f t="shared" si="0"/>
        <v>0.46000000000000008</v>
      </c>
      <c r="E16" s="27">
        <v>6</v>
      </c>
      <c r="F16" s="26">
        <f t="shared" si="1"/>
        <v>0.43240000000000006</v>
      </c>
      <c r="G16" s="27">
        <v>0</v>
      </c>
      <c r="H16" s="26">
        <f t="shared" si="8"/>
        <v>0.43240000000000006</v>
      </c>
      <c r="I16" s="27">
        <v>11</v>
      </c>
      <c r="J16" s="28">
        <f t="shared" si="2"/>
        <v>67.823076923076925</v>
      </c>
      <c r="K16" s="26">
        <f t="shared" si="9"/>
        <v>0.38483600000000007</v>
      </c>
      <c r="L16" s="26">
        <f t="shared" si="3"/>
        <v>1.6869523287671235E-2</v>
      </c>
      <c r="M16" s="26">
        <f t="shared" si="4"/>
        <v>0.47824255044383568</v>
      </c>
      <c r="N16" s="27">
        <v>209</v>
      </c>
      <c r="O16" s="27">
        <v>87</v>
      </c>
      <c r="P16" s="26">
        <f t="shared" si="5"/>
        <v>1.1488815292271455</v>
      </c>
      <c r="Q16" s="29">
        <f t="shared" si="6"/>
        <v>5.4970408096992607E-3</v>
      </c>
      <c r="R16" s="24"/>
    </row>
    <row r="17" spans="1:18" x14ac:dyDescent="0.25">
      <c r="A17" s="25">
        <v>1982</v>
      </c>
      <c r="B17" s="76">
        <v>1.0920000000000001</v>
      </c>
      <c r="C17" s="27">
        <f t="shared" si="7"/>
        <v>61.53846153846154</v>
      </c>
      <c r="D17" s="26">
        <f t="shared" si="0"/>
        <v>0.42000000000000004</v>
      </c>
      <c r="E17" s="27">
        <v>6</v>
      </c>
      <c r="F17" s="26">
        <f t="shared" si="1"/>
        <v>0.39480000000000004</v>
      </c>
      <c r="G17" s="27">
        <v>0</v>
      </c>
      <c r="H17" s="26">
        <f t="shared" si="8"/>
        <v>0.39480000000000004</v>
      </c>
      <c r="I17" s="27">
        <v>11</v>
      </c>
      <c r="J17" s="28">
        <f t="shared" si="2"/>
        <v>67.823076923076925</v>
      </c>
      <c r="K17" s="26">
        <f t="shared" si="9"/>
        <v>0.35137200000000002</v>
      </c>
      <c r="L17" s="26">
        <f t="shared" si="3"/>
        <v>1.5402608219178084E-2</v>
      </c>
      <c r="M17" s="26">
        <f t="shared" si="4"/>
        <v>0.43665624170958905</v>
      </c>
      <c r="N17" s="27">
        <v>209</v>
      </c>
      <c r="O17" s="27">
        <v>87</v>
      </c>
      <c r="P17" s="26">
        <f t="shared" si="5"/>
        <v>1.0489787875552197</v>
      </c>
      <c r="Q17" s="29">
        <f t="shared" si="6"/>
        <v>5.0190372610297591E-3</v>
      </c>
      <c r="R17" s="24"/>
    </row>
    <row r="18" spans="1:18" x14ac:dyDescent="0.25">
      <c r="A18" s="25">
        <v>1983</v>
      </c>
      <c r="B18" s="76">
        <v>1.222</v>
      </c>
      <c r="C18" s="27">
        <f t="shared" si="7"/>
        <v>61.53846153846154</v>
      </c>
      <c r="D18" s="26">
        <f t="shared" si="0"/>
        <v>0.47</v>
      </c>
      <c r="E18" s="27">
        <v>6</v>
      </c>
      <c r="F18" s="26">
        <f t="shared" si="1"/>
        <v>0.44179999999999997</v>
      </c>
      <c r="G18" s="27">
        <v>0</v>
      </c>
      <c r="H18" s="26">
        <f t="shared" si="8"/>
        <v>0.44179999999999997</v>
      </c>
      <c r="I18" s="27">
        <v>11</v>
      </c>
      <c r="J18" s="28">
        <f t="shared" si="2"/>
        <v>67.823076923076925</v>
      </c>
      <c r="K18" s="26">
        <f t="shared" si="9"/>
        <v>0.39320199999999994</v>
      </c>
      <c r="L18" s="26">
        <f t="shared" si="3"/>
        <v>1.7236252054794517E-2</v>
      </c>
      <c r="M18" s="26">
        <f t="shared" si="4"/>
        <v>0.48863912762739714</v>
      </c>
      <c r="N18" s="27">
        <v>209</v>
      </c>
      <c r="O18" s="27">
        <v>87</v>
      </c>
      <c r="P18" s="26">
        <f t="shared" si="5"/>
        <v>1.1738572146451265</v>
      </c>
      <c r="Q18" s="29">
        <f t="shared" si="6"/>
        <v>5.6165416968666339E-3</v>
      </c>
      <c r="R18" s="24"/>
    </row>
    <row r="19" spans="1:18" x14ac:dyDescent="0.25">
      <c r="A19" s="25">
        <v>1984</v>
      </c>
      <c r="B19" s="76">
        <v>1.248</v>
      </c>
      <c r="C19" s="27">
        <f t="shared" si="7"/>
        <v>61.53846153846154</v>
      </c>
      <c r="D19" s="26">
        <f t="shared" si="0"/>
        <v>0.48</v>
      </c>
      <c r="E19" s="27">
        <v>6</v>
      </c>
      <c r="F19" s="26">
        <f t="shared" si="1"/>
        <v>0.45119999999999999</v>
      </c>
      <c r="G19" s="27">
        <v>0</v>
      </c>
      <c r="H19" s="26">
        <f t="shared" si="8"/>
        <v>0.45119999999999999</v>
      </c>
      <c r="I19" s="27">
        <v>11</v>
      </c>
      <c r="J19" s="28">
        <f t="shared" si="2"/>
        <v>67.823076923076925</v>
      </c>
      <c r="K19" s="26">
        <f t="shared" si="9"/>
        <v>0.40156799999999998</v>
      </c>
      <c r="L19" s="26">
        <f t="shared" si="3"/>
        <v>1.7602980821917809E-2</v>
      </c>
      <c r="M19" s="26">
        <f t="shared" si="4"/>
        <v>0.49903570481095888</v>
      </c>
      <c r="N19" s="27">
        <v>209</v>
      </c>
      <c r="O19" s="27">
        <v>87</v>
      </c>
      <c r="P19" s="26">
        <f t="shared" si="5"/>
        <v>1.1988329000631079</v>
      </c>
      <c r="Q19" s="29">
        <f t="shared" si="6"/>
        <v>5.7360425840340097E-3</v>
      </c>
      <c r="R19" s="24"/>
    </row>
    <row r="20" spans="1:18" x14ac:dyDescent="0.25">
      <c r="A20" s="25">
        <v>1985</v>
      </c>
      <c r="B20" s="76">
        <v>1.274</v>
      </c>
      <c r="C20" s="27">
        <f t="shared" si="7"/>
        <v>61.53846153846154</v>
      </c>
      <c r="D20" s="26">
        <f t="shared" si="0"/>
        <v>0.49</v>
      </c>
      <c r="E20" s="27">
        <v>6</v>
      </c>
      <c r="F20" s="26">
        <f t="shared" si="1"/>
        <v>0.46060000000000001</v>
      </c>
      <c r="G20" s="27">
        <v>0</v>
      </c>
      <c r="H20" s="26">
        <f t="shared" si="8"/>
        <v>0.46060000000000001</v>
      </c>
      <c r="I20" s="27">
        <v>11</v>
      </c>
      <c r="J20" s="28">
        <f t="shared" si="2"/>
        <v>67.823076923076911</v>
      </c>
      <c r="K20" s="26">
        <f t="shared" si="9"/>
        <v>0.40993400000000002</v>
      </c>
      <c r="L20" s="26">
        <f t="shared" si="3"/>
        <v>1.7969709589041098E-2</v>
      </c>
      <c r="M20" s="26">
        <f t="shared" si="4"/>
        <v>0.50943228199452062</v>
      </c>
      <c r="N20" s="27">
        <v>209</v>
      </c>
      <c r="O20" s="27">
        <v>87</v>
      </c>
      <c r="P20" s="26">
        <f t="shared" si="5"/>
        <v>1.2238085854810898</v>
      </c>
      <c r="Q20" s="29">
        <f t="shared" si="6"/>
        <v>5.8555434712013864E-3</v>
      </c>
      <c r="R20" s="24"/>
    </row>
    <row r="21" spans="1:18" x14ac:dyDescent="0.25">
      <c r="A21" s="19">
        <v>1986</v>
      </c>
      <c r="B21" s="70">
        <v>1.1960000000000002</v>
      </c>
      <c r="C21" s="21">
        <f t="shared" si="7"/>
        <v>61.53846153846154</v>
      </c>
      <c r="D21" s="20">
        <f t="shared" si="0"/>
        <v>0.46000000000000008</v>
      </c>
      <c r="E21" s="21">
        <v>6</v>
      </c>
      <c r="F21" s="20">
        <f t="shared" si="1"/>
        <v>0.43240000000000006</v>
      </c>
      <c r="G21" s="21">
        <v>0</v>
      </c>
      <c r="H21" s="20">
        <f t="shared" si="8"/>
        <v>0.43240000000000006</v>
      </c>
      <c r="I21" s="21">
        <v>11</v>
      </c>
      <c r="J21" s="22">
        <f t="shared" si="2"/>
        <v>67.823076923076925</v>
      </c>
      <c r="K21" s="20">
        <f t="shared" si="9"/>
        <v>0.38483600000000007</v>
      </c>
      <c r="L21" s="20">
        <f t="shared" si="3"/>
        <v>1.6869523287671235E-2</v>
      </c>
      <c r="M21" s="20">
        <f t="shared" si="4"/>
        <v>0.47824255044383568</v>
      </c>
      <c r="N21" s="21">
        <v>209</v>
      </c>
      <c r="O21" s="21">
        <v>87</v>
      </c>
      <c r="P21" s="20">
        <f t="shared" si="5"/>
        <v>1.1488815292271455</v>
      </c>
      <c r="Q21" s="23">
        <f t="shared" si="6"/>
        <v>5.4970408096992607E-3</v>
      </c>
      <c r="R21" s="24"/>
    </row>
    <row r="22" spans="1:18" x14ac:dyDescent="0.25">
      <c r="A22" s="19">
        <v>1987</v>
      </c>
      <c r="B22" s="70">
        <v>1.6640000000000001</v>
      </c>
      <c r="C22" s="21">
        <f t="shared" si="7"/>
        <v>61.53846153846154</v>
      </c>
      <c r="D22" s="20">
        <f t="shared" si="0"/>
        <v>0.6399999999999999</v>
      </c>
      <c r="E22" s="21">
        <v>6</v>
      </c>
      <c r="F22" s="20">
        <f t="shared" si="1"/>
        <v>0.60159999999999991</v>
      </c>
      <c r="G22" s="21">
        <v>0</v>
      </c>
      <c r="H22" s="20">
        <f t="shared" si="8"/>
        <v>0.60159999999999991</v>
      </c>
      <c r="I22" s="21">
        <v>11</v>
      </c>
      <c r="J22" s="22">
        <f t="shared" si="2"/>
        <v>67.82307692307694</v>
      </c>
      <c r="K22" s="20">
        <f t="shared" si="9"/>
        <v>0.5354239999999999</v>
      </c>
      <c r="L22" s="20">
        <f t="shared" si="3"/>
        <v>2.3470641095890407E-2</v>
      </c>
      <c r="M22" s="20">
        <f t="shared" si="4"/>
        <v>0.6653809397479451</v>
      </c>
      <c r="N22" s="21">
        <v>209</v>
      </c>
      <c r="O22" s="21">
        <v>87</v>
      </c>
      <c r="P22" s="20">
        <f t="shared" si="5"/>
        <v>1.5984438667508107</v>
      </c>
      <c r="Q22" s="23">
        <f t="shared" si="6"/>
        <v>7.6480567787120127E-3</v>
      </c>
      <c r="R22" s="24"/>
    </row>
    <row r="23" spans="1:18" x14ac:dyDescent="0.25">
      <c r="A23" s="19">
        <v>1988</v>
      </c>
      <c r="B23" s="70">
        <v>1.56</v>
      </c>
      <c r="C23" s="21">
        <f t="shared" si="7"/>
        <v>61.53846153846154</v>
      </c>
      <c r="D23" s="20">
        <f t="shared" si="0"/>
        <v>0.6</v>
      </c>
      <c r="E23" s="21">
        <v>6</v>
      </c>
      <c r="F23" s="20">
        <f t="shared" si="1"/>
        <v>0.56399999999999995</v>
      </c>
      <c r="G23" s="21">
        <v>0</v>
      </c>
      <c r="H23" s="20">
        <f t="shared" si="8"/>
        <v>0.56399999999999995</v>
      </c>
      <c r="I23" s="21">
        <v>11</v>
      </c>
      <c r="J23" s="22">
        <f t="shared" si="2"/>
        <v>67.823076923076925</v>
      </c>
      <c r="K23" s="20">
        <f t="shared" si="9"/>
        <v>0.50195999999999996</v>
      </c>
      <c r="L23" s="20">
        <f t="shared" si="3"/>
        <v>2.2003726027397259E-2</v>
      </c>
      <c r="M23" s="20">
        <f t="shared" si="4"/>
        <v>0.62379463101369859</v>
      </c>
      <c r="N23" s="21">
        <v>209</v>
      </c>
      <c r="O23" s="21">
        <v>87</v>
      </c>
      <c r="P23" s="20">
        <f t="shared" si="5"/>
        <v>1.4985411250788852</v>
      </c>
      <c r="Q23" s="23">
        <f t="shared" si="6"/>
        <v>7.1700532300425128E-3</v>
      </c>
      <c r="R23" s="24"/>
    </row>
    <row r="24" spans="1:18" x14ac:dyDescent="0.25">
      <c r="A24" s="19">
        <v>1989</v>
      </c>
      <c r="B24" s="70">
        <v>1.9239999999999999</v>
      </c>
      <c r="C24" s="21">
        <f t="shared" si="7"/>
        <v>61.53846153846154</v>
      </c>
      <c r="D24" s="20">
        <f t="shared" si="0"/>
        <v>0.74</v>
      </c>
      <c r="E24" s="21">
        <v>6</v>
      </c>
      <c r="F24" s="20">
        <f t="shared" si="1"/>
        <v>0.6956</v>
      </c>
      <c r="G24" s="21">
        <v>0</v>
      </c>
      <c r="H24" s="20">
        <f t="shared" si="8"/>
        <v>0.6956</v>
      </c>
      <c r="I24" s="21">
        <v>11</v>
      </c>
      <c r="J24" s="22">
        <f t="shared" si="2"/>
        <v>67.823076923076925</v>
      </c>
      <c r="K24" s="20">
        <f t="shared" si="9"/>
        <v>0.61908399999999997</v>
      </c>
      <c r="L24" s="20">
        <f t="shared" si="3"/>
        <v>2.7137928767123287E-2</v>
      </c>
      <c r="M24" s="20">
        <f t="shared" si="4"/>
        <v>0.7693467115835616</v>
      </c>
      <c r="N24" s="21">
        <v>209</v>
      </c>
      <c r="O24" s="21">
        <v>87</v>
      </c>
      <c r="P24" s="20">
        <f t="shared" si="5"/>
        <v>1.8482007209306248</v>
      </c>
      <c r="Q24" s="23">
        <f t="shared" si="6"/>
        <v>8.843065650385765E-3</v>
      </c>
      <c r="R24" s="24"/>
    </row>
    <row r="25" spans="1:18" x14ac:dyDescent="0.25">
      <c r="A25" s="19">
        <v>1990</v>
      </c>
      <c r="B25" s="70">
        <v>1.6380000000000001</v>
      </c>
      <c r="C25" s="21">
        <f t="shared" si="7"/>
        <v>61.53846153846154</v>
      </c>
      <c r="D25" s="20">
        <f t="shared" si="0"/>
        <v>0.62999999999999989</v>
      </c>
      <c r="E25" s="21">
        <v>6</v>
      </c>
      <c r="F25" s="20">
        <f t="shared" si="1"/>
        <v>0.59219999999999995</v>
      </c>
      <c r="G25" s="21">
        <v>0</v>
      </c>
      <c r="H25" s="20">
        <f t="shared" si="8"/>
        <v>0.59219999999999995</v>
      </c>
      <c r="I25" s="21">
        <v>11</v>
      </c>
      <c r="J25" s="22">
        <f t="shared" si="2"/>
        <v>67.82307692307694</v>
      </c>
      <c r="K25" s="20">
        <f t="shared" si="9"/>
        <v>0.52705799999999992</v>
      </c>
      <c r="L25" s="20">
        <f t="shared" si="3"/>
        <v>2.3103912328767118E-2</v>
      </c>
      <c r="M25" s="20">
        <f t="shared" si="4"/>
        <v>0.65498436256438342</v>
      </c>
      <c r="N25" s="21">
        <v>209</v>
      </c>
      <c r="O25" s="21">
        <v>87</v>
      </c>
      <c r="P25" s="20">
        <f t="shared" si="5"/>
        <v>1.5734681813328291</v>
      </c>
      <c r="Q25" s="23">
        <f t="shared" si="6"/>
        <v>7.5285558915446369E-3</v>
      </c>
      <c r="R25" s="24"/>
    </row>
    <row r="26" spans="1:18" x14ac:dyDescent="0.25">
      <c r="A26" s="25">
        <v>1991</v>
      </c>
      <c r="B26" s="76">
        <v>1.6693379226564085</v>
      </c>
      <c r="C26" s="27">
        <f t="shared" si="7"/>
        <v>61.53846153846154</v>
      </c>
      <c r="D26" s="26">
        <f t="shared" si="0"/>
        <v>0.64205304717554168</v>
      </c>
      <c r="E26" s="27">
        <v>6</v>
      </c>
      <c r="F26" s="26">
        <f t="shared" si="1"/>
        <v>0.60352986434500921</v>
      </c>
      <c r="G26" s="27">
        <v>0</v>
      </c>
      <c r="H26" s="26">
        <f t="shared" si="8"/>
        <v>0.60352986434500921</v>
      </c>
      <c r="I26" s="27">
        <v>11</v>
      </c>
      <c r="J26" s="28">
        <f t="shared" si="2"/>
        <v>67.823076923076925</v>
      </c>
      <c r="K26" s="26">
        <f t="shared" si="9"/>
        <v>0.53714157926705819</v>
      </c>
      <c r="L26" s="26">
        <f t="shared" si="3"/>
        <v>2.3545932241843648E-2</v>
      </c>
      <c r="M26" s="26">
        <f t="shared" si="4"/>
        <v>0.66751540609014648</v>
      </c>
      <c r="N26" s="27">
        <v>209</v>
      </c>
      <c r="O26" s="27">
        <v>87</v>
      </c>
      <c r="P26" s="26">
        <f t="shared" si="5"/>
        <v>1.6035714927912714</v>
      </c>
      <c r="Q26" s="29">
        <f t="shared" si="6"/>
        <v>7.6725908745993851E-3</v>
      </c>
      <c r="R26" s="24"/>
    </row>
    <row r="27" spans="1:18" x14ac:dyDescent="0.25">
      <c r="A27" s="25">
        <v>1992</v>
      </c>
      <c r="B27" s="76">
        <v>1.3898234422876485</v>
      </c>
      <c r="C27" s="27">
        <f t="shared" si="7"/>
        <v>61.53846153846154</v>
      </c>
      <c r="D27" s="26">
        <f t="shared" si="0"/>
        <v>0.53454747780294165</v>
      </c>
      <c r="E27" s="27">
        <v>6</v>
      </c>
      <c r="F27" s="26">
        <f t="shared" si="1"/>
        <v>0.50247462913476515</v>
      </c>
      <c r="G27" s="27">
        <v>0</v>
      </c>
      <c r="H27" s="26">
        <f t="shared" si="8"/>
        <v>0.50247462913476515</v>
      </c>
      <c r="I27" s="27">
        <v>11</v>
      </c>
      <c r="J27" s="28">
        <f t="shared" si="2"/>
        <v>67.82307692307694</v>
      </c>
      <c r="K27" s="26">
        <f t="shared" si="9"/>
        <v>0.44720241992994098</v>
      </c>
      <c r="L27" s="26">
        <f t="shared" si="3"/>
        <v>1.9603393750353578E-2</v>
      </c>
      <c r="M27" s="26">
        <f t="shared" si="4"/>
        <v>0.55574641112564871</v>
      </c>
      <c r="N27" s="27">
        <v>209</v>
      </c>
      <c r="O27" s="27">
        <v>87</v>
      </c>
      <c r="P27" s="26">
        <f t="shared" si="5"/>
        <v>1.3350689646581677</v>
      </c>
      <c r="Q27" s="29">
        <f t="shared" si="6"/>
        <v>6.3878897830534336E-3</v>
      </c>
      <c r="R27" s="24"/>
    </row>
    <row r="28" spans="1:18" x14ac:dyDescent="0.25">
      <c r="A28" s="25">
        <v>1993</v>
      </c>
      <c r="B28" s="76">
        <v>1.1390954812721557</v>
      </c>
      <c r="C28" s="27">
        <f t="shared" si="7"/>
        <v>61.53846153846154</v>
      </c>
      <c r="D28" s="26">
        <f t="shared" si="0"/>
        <v>0.43811364664313679</v>
      </c>
      <c r="E28" s="27">
        <v>6</v>
      </c>
      <c r="F28" s="26">
        <f t="shared" si="1"/>
        <v>0.4118268278445486</v>
      </c>
      <c r="G28" s="27">
        <v>0</v>
      </c>
      <c r="H28" s="26">
        <f t="shared" si="8"/>
        <v>0.4118268278445486</v>
      </c>
      <c r="I28" s="27">
        <v>11</v>
      </c>
      <c r="J28" s="28">
        <f t="shared" si="2"/>
        <v>67.823076923076911</v>
      </c>
      <c r="K28" s="26">
        <f t="shared" si="9"/>
        <v>0.36652587678164827</v>
      </c>
      <c r="L28" s="26">
        <f t="shared" si="3"/>
        <v>1.6066887749332529E-2</v>
      </c>
      <c r="M28" s="26">
        <f t="shared" si="4"/>
        <v>0.45548823424970253</v>
      </c>
      <c r="N28" s="27">
        <v>209</v>
      </c>
      <c r="O28" s="27">
        <v>87</v>
      </c>
      <c r="P28" s="26">
        <f t="shared" si="5"/>
        <v>1.0942188615883659</v>
      </c>
      <c r="Q28" s="29">
        <f t="shared" si="6"/>
        <v>5.2354969453988799E-3</v>
      </c>
      <c r="R28" s="24"/>
    </row>
    <row r="29" spans="1:18" x14ac:dyDescent="0.25">
      <c r="A29" s="25">
        <v>1994</v>
      </c>
      <c r="B29" s="76">
        <v>1.3445104784303552</v>
      </c>
      <c r="C29" s="27">
        <f t="shared" si="7"/>
        <v>61.53846153846154</v>
      </c>
      <c r="D29" s="26">
        <f t="shared" si="0"/>
        <v>0.51711941478090584</v>
      </c>
      <c r="E29" s="27">
        <v>6</v>
      </c>
      <c r="F29" s="26">
        <f t="shared" si="1"/>
        <v>0.48609224989405148</v>
      </c>
      <c r="G29" s="27">
        <v>0</v>
      </c>
      <c r="H29" s="26">
        <f t="shared" si="8"/>
        <v>0.48609224989405148</v>
      </c>
      <c r="I29" s="27">
        <v>11</v>
      </c>
      <c r="J29" s="28">
        <f t="shared" si="2"/>
        <v>67.823076923076925</v>
      </c>
      <c r="K29" s="26">
        <f t="shared" si="9"/>
        <v>0.43262210240570581</v>
      </c>
      <c r="L29" s="26">
        <f t="shared" si="3"/>
        <v>1.8964256543811762E-2</v>
      </c>
      <c r="M29" s="26">
        <f t="shared" si="4"/>
        <v>0.53762719088879152</v>
      </c>
      <c r="N29" s="27">
        <v>209</v>
      </c>
      <c r="O29" s="27">
        <v>87</v>
      </c>
      <c r="P29" s="26">
        <f t="shared" si="5"/>
        <v>1.2915411827098555</v>
      </c>
      <c r="Q29" s="29">
        <f t="shared" si="6"/>
        <v>6.1796228837792131E-3</v>
      </c>
      <c r="R29" s="24"/>
    </row>
    <row r="30" spans="1:18" x14ac:dyDescent="0.25">
      <c r="A30" s="25">
        <v>1995</v>
      </c>
      <c r="B30" s="76">
        <v>1.3168697272905636</v>
      </c>
      <c r="C30" s="27">
        <f t="shared" si="7"/>
        <v>61.53846153846154</v>
      </c>
      <c r="D30" s="26">
        <f t="shared" si="0"/>
        <v>0.50648835665021674</v>
      </c>
      <c r="E30" s="27">
        <v>6</v>
      </c>
      <c r="F30" s="26">
        <f t="shared" si="1"/>
        <v>0.47609905525120372</v>
      </c>
      <c r="G30" s="27">
        <v>0</v>
      </c>
      <c r="H30" s="26">
        <f t="shared" si="8"/>
        <v>0.47609905525120372</v>
      </c>
      <c r="I30" s="27">
        <v>11</v>
      </c>
      <c r="J30" s="28">
        <f t="shared" si="2"/>
        <v>67.823076923076925</v>
      </c>
      <c r="K30" s="26">
        <f t="shared" si="9"/>
        <v>0.42372815917357132</v>
      </c>
      <c r="L30" s="26">
        <f t="shared" si="3"/>
        <v>1.8574385059663402E-2</v>
      </c>
      <c r="M30" s="26">
        <f t="shared" si="4"/>
        <v>0.52657452924892756</v>
      </c>
      <c r="N30" s="27">
        <v>209</v>
      </c>
      <c r="O30" s="27">
        <v>87</v>
      </c>
      <c r="P30" s="26">
        <f t="shared" si="5"/>
        <v>1.2649893863566191</v>
      </c>
      <c r="Q30" s="29">
        <f t="shared" si="6"/>
        <v>6.0525807959646849E-3</v>
      </c>
      <c r="R30" s="24"/>
    </row>
    <row r="31" spans="1:18" x14ac:dyDescent="0.25">
      <c r="A31" s="19">
        <v>1996</v>
      </c>
      <c r="B31" s="70">
        <v>1.7423202598535892</v>
      </c>
      <c r="C31" s="21">
        <f t="shared" si="7"/>
        <v>61.53846153846154</v>
      </c>
      <c r="D31" s="20">
        <f t="shared" si="0"/>
        <v>0.67012317686676504</v>
      </c>
      <c r="E31" s="21">
        <v>6</v>
      </c>
      <c r="F31" s="20">
        <f t="shared" si="1"/>
        <v>0.62991578625475908</v>
      </c>
      <c r="G31" s="21">
        <v>0</v>
      </c>
      <c r="H31" s="20">
        <f t="shared" si="8"/>
        <v>0.62991578625475908</v>
      </c>
      <c r="I31" s="21">
        <v>11</v>
      </c>
      <c r="J31" s="22">
        <f t="shared" si="2"/>
        <v>67.82307692307694</v>
      </c>
      <c r="K31" s="20">
        <f t="shared" si="9"/>
        <v>0.56062504976673555</v>
      </c>
      <c r="L31" s="20">
        <f t="shared" si="3"/>
        <v>2.4575344647308955E-2</v>
      </c>
      <c r="M31" s="20">
        <f t="shared" si="4"/>
        <v>0.69669873307888519</v>
      </c>
      <c r="N31" s="21">
        <v>209</v>
      </c>
      <c r="O31" s="21">
        <v>87</v>
      </c>
      <c r="P31" s="20">
        <f t="shared" si="5"/>
        <v>1.6736785656722646</v>
      </c>
      <c r="Q31" s="23">
        <f t="shared" si="6"/>
        <v>8.0080314146998306E-3</v>
      </c>
      <c r="R31" s="24"/>
    </row>
    <row r="32" spans="1:18" x14ac:dyDescent="0.25">
      <c r="A32" s="19">
        <v>1997</v>
      </c>
      <c r="B32" s="70">
        <v>1.3711665683962257</v>
      </c>
      <c r="C32" s="21">
        <f t="shared" si="7"/>
        <v>61.53846153846154</v>
      </c>
      <c r="D32" s="20">
        <f t="shared" si="0"/>
        <v>0.52737175707547135</v>
      </c>
      <c r="E32" s="21">
        <v>6</v>
      </c>
      <c r="F32" s="20">
        <f t="shared" si="1"/>
        <v>0.49572945165094306</v>
      </c>
      <c r="G32" s="21">
        <v>0</v>
      </c>
      <c r="H32" s="20">
        <f t="shared" si="8"/>
        <v>0.49572945165094306</v>
      </c>
      <c r="I32" s="21">
        <v>11</v>
      </c>
      <c r="J32" s="22">
        <f t="shared" si="2"/>
        <v>67.82307692307694</v>
      </c>
      <c r="K32" s="20">
        <f t="shared" si="9"/>
        <v>0.44119921196933931</v>
      </c>
      <c r="L32" s="20">
        <f t="shared" si="3"/>
        <v>1.9340239428792955E-2</v>
      </c>
      <c r="M32" s="20">
        <f t="shared" si="4"/>
        <v>0.54828611768656588</v>
      </c>
      <c r="N32" s="21">
        <v>209</v>
      </c>
      <c r="O32" s="21">
        <v>87</v>
      </c>
      <c r="P32" s="20">
        <f t="shared" si="5"/>
        <v>1.3171471103045089</v>
      </c>
      <c r="Q32" s="23">
        <f t="shared" si="6"/>
        <v>6.3021392837536308E-3</v>
      </c>
      <c r="R32" s="24"/>
    </row>
    <row r="33" spans="1:18" x14ac:dyDescent="0.25">
      <c r="A33" s="19">
        <v>1998</v>
      </c>
      <c r="B33" s="70">
        <v>1.4246360337331505</v>
      </c>
      <c r="C33" s="21">
        <f t="shared" si="7"/>
        <v>61.53846153846154</v>
      </c>
      <c r="D33" s="20">
        <f t="shared" si="0"/>
        <v>0.54793693605121163</v>
      </c>
      <c r="E33" s="21">
        <v>6</v>
      </c>
      <c r="F33" s="20">
        <f t="shared" si="1"/>
        <v>0.51506071988813895</v>
      </c>
      <c r="G33" s="21">
        <v>0</v>
      </c>
      <c r="H33" s="20">
        <f t="shared" si="8"/>
        <v>0.51506071988813895</v>
      </c>
      <c r="I33" s="21">
        <v>11</v>
      </c>
      <c r="J33" s="22">
        <f t="shared" si="2"/>
        <v>67.82307692307694</v>
      </c>
      <c r="K33" s="20">
        <f t="shared" si="9"/>
        <v>0.45840404070044366</v>
      </c>
      <c r="L33" s="20">
        <f t="shared" si="3"/>
        <v>2.0094423701937255E-2</v>
      </c>
      <c r="M33" s="20">
        <f t="shared" si="4"/>
        <v>0.56966686473807016</v>
      </c>
      <c r="N33" s="21">
        <v>209</v>
      </c>
      <c r="O33" s="21">
        <v>87</v>
      </c>
      <c r="P33" s="20">
        <f t="shared" si="5"/>
        <v>1.3685100543707662</v>
      </c>
      <c r="Q33" s="23">
        <f t="shared" si="6"/>
        <v>6.5478949969893117E-3</v>
      </c>
      <c r="R33" s="24"/>
    </row>
    <row r="34" spans="1:18" x14ac:dyDescent="0.25">
      <c r="A34" s="19">
        <v>1999</v>
      </c>
      <c r="B34" s="70">
        <v>1.0359371150869363</v>
      </c>
      <c r="C34" s="21">
        <f t="shared" si="7"/>
        <v>61.53846153846154</v>
      </c>
      <c r="D34" s="20">
        <f t="shared" si="0"/>
        <v>0.39843735195651397</v>
      </c>
      <c r="E34" s="21">
        <v>6</v>
      </c>
      <c r="F34" s="20">
        <f t="shared" si="1"/>
        <v>0.37453111083912316</v>
      </c>
      <c r="G34" s="21">
        <v>0</v>
      </c>
      <c r="H34" s="20">
        <f t="shared" si="8"/>
        <v>0.37453111083912316</v>
      </c>
      <c r="I34" s="21">
        <v>11</v>
      </c>
      <c r="J34" s="22">
        <f t="shared" si="2"/>
        <v>67.823076923076911</v>
      </c>
      <c r="K34" s="20">
        <f t="shared" si="9"/>
        <v>0.33333268864681964</v>
      </c>
      <c r="L34" s="20">
        <f t="shared" si="3"/>
        <v>1.4611843885887984E-2</v>
      </c>
      <c r="M34" s="20">
        <f t="shared" si="4"/>
        <v>0.41423846824298138</v>
      </c>
      <c r="N34" s="21">
        <v>209</v>
      </c>
      <c r="O34" s="21">
        <v>87</v>
      </c>
      <c r="P34" s="20">
        <f t="shared" si="5"/>
        <v>0.99512459612394377</v>
      </c>
      <c r="Q34" s="23">
        <f t="shared" si="6"/>
        <v>4.7613617039423146E-3</v>
      </c>
      <c r="R34" s="24"/>
    </row>
    <row r="35" spans="1:18" x14ac:dyDescent="0.25">
      <c r="A35" s="19">
        <v>2000</v>
      </c>
      <c r="B35" s="70">
        <v>1.2095159358806455</v>
      </c>
      <c r="C35" s="21">
        <f t="shared" si="7"/>
        <v>61.53846153846154</v>
      </c>
      <c r="D35" s="20">
        <f t="shared" si="0"/>
        <v>0.46519843687717133</v>
      </c>
      <c r="E35" s="21">
        <v>6</v>
      </c>
      <c r="F35" s="20">
        <f t="shared" si="1"/>
        <v>0.43728653066454104</v>
      </c>
      <c r="G35" s="21">
        <v>0</v>
      </c>
      <c r="H35" s="20">
        <f t="shared" si="8"/>
        <v>0.43728653066454104</v>
      </c>
      <c r="I35" s="21">
        <v>11</v>
      </c>
      <c r="J35" s="22">
        <f t="shared" si="2"/>
        <v>67.823076923076925</v>
      </c>
      <c r="K35" s="20">
        <f t="shared" si="9"/>
        <v>0.38918501229144153</v>
      </c>
      <c r="L35" s="20">
        <f t="shared" si="3"/>
        <v>1.7060164922364559E-2</v>
      </c>
      <c r="M35" s="20">
        <f t="shared" si="4"/>
        <v>0.48364714546657406</v>
      </c>
      <c r="N35" s="21">
        <v>209</v>
      </c>
      <c r="O35" s="21">
        <v>87</v>
      </c>
      <c r="P35" s="20">
        <f t="shared" si="5"/>
        <v>1.1618649816380917</v>
      </c>
      <c r="Q35" s="23">
        <f t="shared" si="6"/>
        <v>5.5591625915698169E-3</v>
      </c>
      <c r="R35" s="24"/>
    </row>
    <row r="36" spans="1:18" x14ac:dyDescent="0.25">
      <c r="A36" s="25">
        <v>2001</v>
      </c>
      <c r="B36" s="76">
        <v>1.1821657437636337</v>
      </c>
      <c r="C36" s="27">
        <f t="shared" si="7"/>
        <v>61.53846153846154</v>
      </c>
      <c r="D36" s="26">
        <f t="shared" si="0"/>
        <v>0.45467913221678213</v>
      </c>
      <c r="E36" s="27">
        <v>6</v>
      </c>
      <c r="F36" s="26">
        <f t="shared" si="1"/>
        <v>0.42739838428377519</v>
      </c>
      <c r="G36" s="27">
        <v>0</v>
      </c>
      <c r="H36" s="26">
        <f t="shared" si="8"/>
        <v>0.42739838428377519</v>
      </c>
      <c r="I36" s="27">
        <v>11</v>
      </c>
      <c r="J36" s="28">
        <f t="shared" si="2"/>
        <v>67.823076923076925</v>
      </c>
      <c r="K36" s="26">
        <f t="shared" si="9"/>
        <v>0.38038456201255993</v>
      </c>
      <c r="L36" s="26">
        <f t="shared" si="3"/>
        <v>1.6674391759454683E-2</v>
      </c>
      <c r="M36" s="26">
        <f t="shared" si="4"/>
        <v>0.47271066918466054</v>
      </c>
      <c r="N36" s="27">
        <v>209</v>
      </c>
      <c r="O36" s="27">
        <v>87</v>
      </c>
      <c r="P36" s="26">
        <f t="shared" si="5"/>
        <v>1.1355922972367134</v>
      </c>
      <c r="Q36" s="29">
        <f t="shared" si="6"/>
        <v>5.4334559676397767E-3</v>
      </c>
      <c r="R36" s="24"/>
    </row>
    <row r="37" spans="1:18" x14ac:dyDescent="0.25">
      <c r="A37" s="25">
        <v>2002</v>
      </c>
      <c r="B37" s="76">
        <v>1.3934443634863387</v>
      </c>
      <c r="C37" s="27">
        <f t="shared" si="7"/>
        <v>61.53846153846154</v>
      </c>
      <c r="D37" s="26">
        <f t="shared" si="0"/>
        <v>0.53594013980243793</v>
      </c>
      <c r="E37" s="27">
        <v>6</v>
      </c>
      <c r="F37" s="26">
        <f t="shared" si="1"/>
        <v>0.50378373141429167</v>
      </c>
      <c r="G37" s="27">
        <v>0</v>
      </c>
      <c r="H37" s="26">
        <f t="shared" si="8"/>
        <v>0.50378373141429167</v>
      </c>
      <c r="I37" s="27">
        <v>11</v>
      </c>
      <c r="J37" s="28">
        <f t="shared" si="2"/>
        <v>67.823076923076925</v>
      </c>
      <c r="K37" s="26">
        <f t="shared" si="9"/>
        <v>0.44836752095871957</v>
      </c>
      <c r="L37" s="26">
        <f t="shared" si="3"/>
        <v>1.965446667216305E-2</v>
      </c>
      <c r="M37" s="26">
        <f t="shared" si="4"/>
        <v>0.5571943029224864</v>
      </c>
      <c r="N37" s="27">
        <v>209</v>
      </c>
      <c r="O37" s="27">
        <v>87</v>
      </c>
      <c r="P37" s="26">
        <f t="shared" si="5"/>
        <v>1.3385472334574673</v>
      </c>
      <c r="Q37" s="29">
        <f t="shared" si="6"/>
        <v>6.4045322174998438E-3</v>
      </c>
      <c r="R37" s="24"/>
    </row>
    <row r="38" spans="1:18" x14ac:dyDescent="0.25">
      <c r="A38" s="25">
        <v>2003</v>
      </c>
      <c r="B38" s="76">
        <v>1.1515652966855463</v>
      </c>
      <c r="C38" s="27">
        <f t="shared" si="7"/>
        <v>61.53846153846154</v>
      </c>
      <c r="D38" s="26">
        <f t="shared" si="0"/>
        <v>0.44290972949444085</v>
      </c>
      <c r="E38" s="27">
        <v>6</v>
      </c>
      <c r="F38" s="26">
        <f t="shared" si="1"/>
        <v>0.41633514572477442</v>
      </c>
      <c r="G38" s="27">
        <v>0</v>
      </c>
      <c r="H38" s="26">
        <f t="shared" si="8"/>
        <v>0.41633514572477442</v>
      </c>
      <c r="I38" s="27">
        <v>11</v>
      </c>
      <c r="J38" s="28">
        <f t="shared" si="2"/>
        <v>67.823076923076911</v>
      </c>
      <c r="K38" s="26">
        <f t="shared" si="9"/>
        <v>0.37053827969504927</v>
      </c>
      <c r="L38" s="26">
        <f t="shared" si="3"/>
        <v>1.6242773904440514E-2</v>
      </c>
      <c r="M38" s="26">
        <f t="shared" ref="M38:M43" si="10">+L38*28.3495</f>
        <v>0.46047451880393636</v>
      </c>
      <c r="N38" s="27">
        <v>209</v>
      </c>
      <c r="O38" s="27">
        <v>87</v>
      </c>
      <c r="P38" s="26">
        <f t="shared" si="5"/>
        <v>1.1061974072416403</v>
      </c>
      <c r="Q38" s="29">
        <f t="shared" si="6"/>
        <v>5.2928105609647861E-3</v>
      </c>
      <c r="R38" s="24"/>
    </row>
    <row r="39" spans="1:18" x14ac:dyDescent="0.25">
      <c r="A39" s="25">
        <v>2004</v>
      </c>
      <c r="B39" s="76">
        <v>0.93890038343614124</v>
      </c>
      <c r="C39" s="27">
        <f t="shared" si="7"/>
        <v>61.53846153846154</v>
      </c>
      <c r="D39" s="26">
        <f t="shared" si="0"/>
        <v>0.36111553209082348</v>
      </c>
      <c r="E39" s="27">
        <v>6</v>
      </c>
      <c r="F39" s="26">
        <f t="shared" si="1"/>
        <v>0.33944860016537409</v>
      </c>
      <c r="G39" s="27">
        <v>0</v>
      </c>
      <c r="H39" s="26">
        <f t="shared" si="8"/>
        <v>0.33944860016537409</v>
      </c>
      <c r="I39" s="27">
        <v>11</v>
      </c>
      <c r="J39" s="28">
        <f t="shared" si="2"/>
        <v>67.82307692307694</v>
      </c>
      <c r="K39" s="26">
        <f t="shared" si="9"/>
        <v>0.30210925414718293</v>
      </c>
      <c r="L39" s="26">
        <f t="shared" si="3"/>
        <v>1.3243145387273772E-2</v>
      </c>
      <c r="M39" s="26">
        <f t="shared" si="10"/>
        <v>0.37543655015651778</v>
      </c>
      <c r="N39" s="27">
        <v>209</v>
      </c>
      <c r="O39" s="27">
        <v>87</v>
      </c>
      <c r="P39" s="26">
        <f t="shared" si="5"/>
        <v>0.90191079290473808</v>
      </c>
      <c r="Q39" s="29">
        <f t="shared" si="6"/>
        <v>4.3153626454772156E-3</v>
      </c>
      <c r="R39" s="24"/>
    </row>
    <row r="40" spans="1:18" x14ac:dyDescent="0.25">
      <c r="A40" s="25">
        <v>2005</v>
      </c>
      <c r="B40" s="76">
        <v>0.91785577106647975</v>
      </c>
      <c r="C40" s="27">
        <f t="shared" si="7"/>
        <v>61.53846153846154</v>
      </c>
      <c r="D40" s="26">
        <f t="shared" si="0"/>
        <v>0.35302145041018451</v>
      </c>
      <c r="E40" s="27">
        <v>6</v>
      </c>
      <c r="F40" s="26">
        <f t="shared" si="1"/>
        <v>0.33184016338557343</v>
      </c>
      <c r="G40" s="27">
        <v>0</v>
      </c>
      <c r="H40" s="26">
        <f t="shared" si="8"/>
        <v>0.33184016338557343</v>
      </c>
      <c r="I40" s="27">
        <v>11</v>
      </c>
      <c r="J40" s="28">
        <f t="shared" si="2"/>
        <v>67.823076923076911</v>
      </c>
      <c r="K40" s="26">
        <f t="shared" si="9"/>
        <v>0.29533774541316038</v>
      </c>
      <c r="L40" s="26">
        <f t="shared" si="3"/>
        <v>1.2946312127700182E-2</v>
      </c>
      <c r="M40" s="26">
        <f t="shared" si="10"/>
        <v>0.36702147566423626</v>
      </c>
      <c r="N40" s="27">
        <v>209</v>
      </c>
      <c r="O40" s="27">
        <v>87</v>
      </c>
      <c r="P40" s="26">
        <f t="shared" si="5"/>
        <v>0.88169526912442964</v>
      </c>
      <c r="Q40" s="29">
        <f t="shared" si="6"/>
        <v>4.2186376513130607E-3</v>
      </c>
      <c r="R40" s="24"/>
    </row>
    <row r="41" spans="1:18" x14ac:dyDescent="0.25">
      <c r="A41" s="19">
        <v>2006</v>
      </c>
      <c r="B41" s="70">
        <v>0.78024573931885177</v>
      </c>
      <c r="C41" s="21">
        <f t="shared" si="7"/>
        <v>61.53846153846154</v>
      </c>
      <c r="D41" s="20">
        <f t="shared" si="0"/>
        <v>0.3000945151226353</v>
      </c>
      <c r="E41" s="21">
        <v>6</v>
      </c>
      <c r="F41" s="20">
        <f t="shared" si="1"/>
        <v>0.28208884421527719</v>
      </c>
      <c r="G41" s="21">
        <v>0</v>
      </c>
      <c r="H41" s="20">
        <f t="shared" si="8"/>
        <v>0.28208884421527719</v>
      </c>
      <c r="I41" s="21">
        <v>11</v>
      </c>
      <c r="J41" s="22">
        <f t="shared" si="2"/>
        <v>67.823076923076911</v>
      </c>
      <c r="K41" s="20">
        <f t="shared" si="9"/>
        <v>0.25105907135159672</v>
      </c>
      <c r="L41" s="20">
        <f t="shared" si="3"/>
        <v>1.1005329155138487E-2</v>
      </c>
      <c r="M41" s="20">
        <f t="shared" si="10"/>
        <v>0.31199557888359852</v>
      </c>
      <c r="N41" s="21">
        <v>209</v>
      </c>
      <c r="O41" s="21">
        <v>87</v>
      </c>
      <c r="P41" s="20">
        <f t="shared" si="5"/>
        <v>0.74950662053646078</v>
      </c>
      <c r="Q41" s="23">
        <f t="shared" si="6"/>
        <v>3.586156079121822E-3</v>
      </c>
      <c r="R41" s="24"/>
    </row>
    <row r="42" spans="1:18" x14ac:dyDescent="0.25">
      <c r="A42" s="19">
        <v>2007</v>
      </c>
      <c r="B42" s="70">
        <v>0.76169630517049114</v>
      </c>
      <c r="C42" s="21">
        <f t="shared" si="7"/>
        <v>61.53846153846154</v>
      </c>
      <c r="D42" s="20">
        <f t="shared" si="0"/>
        <v>0.29296011737326577</v>
      </c>
      <c r="E42" s="21">
        <v>6</v>
      </c>
      <c r="F42" s="20">
        <f t="shared" si="1"/>
        <v>0.2753825103308698</v>
      </c>
      <c r="G42" s="21">
        <v>0</v>
      </c>
      <c r="H42" s="20">
        <f t="shared" si="8"/>
        <v>0.2753825103308698</v>
      </c>
      <c r="I42" s="21">
        <v>11</v>
      </c>
      <c r="J42" s="22">
        <f t="shared" si="2"/>
        <v>67.82307692307694</v>
      </c>
      <c r="K42" s="20">
        <f t="shared" si="9"/>
        <v>0.24509043419447413</v>
      </c>
      <c r="L42" s="20">
        <f t="shared" si="3"/>
        <v>1.074369026605914E-2</v>
      </c>
      <c r="M42" s="20">
        <f t="shared" si="10"/>
        <v>0.30457824719764359</v>
      </c>
      <c r="N42" s="21">
        <v>209</v>
      </c>
      <c r="O42" s="21">
        <v>87</v>
      </c>
      <c r="P42" s="20">
        <f t="shared" si="5"/>
        <v>0.73168797315295986</v>
      </c>
      <c r="Q42" s="23">
        <f t="shared" si="6"/>
        <v>3.5008993930763632E-3</v>
      </c>
      <c r="R42" s="24"/>
    </row>
    <row r="43" spans="1:18" x14ac:dyDescent="0.25">
      <c r="A43" s="19">
        <v>2008</v>
      </c>
      <c r="B43" s="70">
        <v>0.7547893654741934</v>
      </c>
      <c r="C43" s="21">
        <f t="shared" si="7"/>
        <v>61.53846153846154</v>
      </c>
      <c r="D43" s="20">
        <f t="shared" si="0"/>
        <v>0.29030360210545897</v>
      </c>
      <c r="E43" s="21">
        <v>6</v>
      </c>
      <c r="F43" s="20">
        <f t="shared" si="1"/>
        <v>0.27288538597913142</v>
      </c>
      <c r="G43" s="21">
        <v>0</v>
      </c>
      <c r="H43" s="20">
        <f t="shared" si="8"/>
        <v>0.27288538597913142</v>
      </c>
      <c r="I43" s="21">
        <v>11</v>
      </c>
      <c r="J43" s="22">
        <f t="shared" si="2"/>
        <v>67.82307692307694</v>
      </c>
      <c r="K43" s="20">
        <f t="shared" si="9"/>
        <v>0.24286799352142696</v>
      </c>
      <c r="L43" s="20">
        <f t="shared" si="3"/>
        <v>1.0646268209158443E-2</v>
      </c>
      <c r="M43" s="20">
        <f t="shared" si="10"/>
        <v>0.30181638059553728</v>
      </c>
      <c r="N43" s="21">
        <v>209</v>
      </c>
      <c r="O43" s="21">
        <v>87</v>
      </c>
      <c r="P43" s="20">
        <f t="shared" si="5"/>
        <v>0.72505314418927924</v>
      </c>
      <c r="Q43" s="23">
        <f t="shared" si="6"/>
        <v>3.4691537999487045E-3</v>
      </c>
      <c r="R43" s="24"/>
    </row>
    <row r="44" spans="1:18" x14ac:dyDescent="0.25">
      <c r="A44" s="19">
        <v>2009</v>
      </c>
      <c r="B44" s="70">
        <v>0.83007627320533361</v>
      </c>
      <c r="C44" s="21">
        <f t="shared" si="7"/>
        <v>61.53846153846154</v>
      </c>
      <c r="D44" s="20">
        <f t="shared" si="0"/>
        <v>0.3192601050789744</v>
      </c>
      <c r="E44" s="21">
        <v>6</v>
      </c>
      <c r="F44" s="20">
        <f t="shared" si="1"/>
        <v>0.30010449877423595</v>
      </c>
      <c r="G44" s="21">
        <v>0</v>
      </c>
      <c r="H44" s="20">
        <f t="shared" si="8"/>
        <v>0.30010449877423595</v>
      </c>
      <c r="I44" s="21">
        <v>11</v>
      </c>
      <c r="J44" s="22">
        <f t="shared" si="2"/>
        <v>67.82307692307694</v>
      </c>
      <c r="K44" s="20">
        <f t="shared" si="9"/>
        <v>0.26709300390906998</v>
      </c>
      <c r="L44" s="20">
        <f t="shared" si="3"/>
        <v>1.1708186472726355E-2</v>
      </c>
      <c r="M44" s="20">
        <f t="shared" ref="M44:M49" si="11">+L44*28.3495</f>
        <v>0.33192123240855581</v>
      </c>
      <c r="N44" s="21">
        <v>209</v>
      </c>
      <c r="O44" s="21">
        <v>87</v>
      </c>
      <c r="P44" s="20">
        <f t="shared" si="5"/>
        <v>0.79737399509641571</v>
      </c>
      <c r="Q44" s="23">
        <f t="shared" si="6"/>
        <v>3.8151865794086876E-3</v>
      </c>
      <c r="R44" s="24"/>
    </row>
    <row r="45" spans="1:18" x14ac:dyDescent="0.25">
      <c r="A45" s="19">
        <v>2010</v>
      </c>
      <c r="B45" s="70">
        <v>0.88145107827622227</v>
      </c>
      <c r="C45" s="21">
        <f t="shared" si="7"/>
        <v>61.53846153846154</v>
      </c>
      <c r="D45" s="20">
        <f t="shared" si="0"/>
        <v>0.33901964549085473</v>
      </c>
      <c r="E45" s="21">
        <v>6</v>
      </c>
      <c r="F45" s="20">
        <f t="shared" si="1"/>
        <v>0.31867846676140343</v>
      </c>
      <c r="G45" s="21">
        <v>0</v>
      </c>
      <c r="H45" s="20">
        <f t="shared" si="8"/>
        <v>0.31867846676140343</v>
      </c>
      <c r="I45" s="21">
        <v>11</v>
      </c>
      <c r="J45" s="22">
        <f t="shared" si="2"/>
        <v>67.823076923076911</v>
      </c>
      <c r="K45" s="20">
        <f t="shared" si="9"/>
        <v>0.28362383541764907</v>
      </c>
      <c r="L45" s="20">
        <f t="shared" si="3"/>
        <v>1.243282566214352E-2</v>
      </c>
      <c r="M45" s="20">
        <f t="shared" si="11"/>
        <v>0.35246439110893774</v>
      </c>
      <c r="N45" s="21">
        <v>209</v>
      </c>
      <c r="O45" s="21">
        <v>87</v>
      </c>
      <c r="P45" s="20">
        <f t="shared" si="5"/>
        <v>0.84672480162951713</v>
      </c>
      <c r="Q45" s="23">
        <f t="shared" si="6"/>
        <v>4.051314840332618E-3</v>
      </c>
      <c r="R45" s="24"/>
    </row>
    <row r="46" spans="1:18" x14ac:dyDescent="0.25">
      <c r="A46" s="31">
        <v>2011</v>
      </c>
      <c r="B46" s="80">
        <v>1.0456121751294833</v>
      </c>
      <c r="C46" s="32">
        <f t="shared" si="7"/>
        <v>61.53846153846154</v>
      </c>
      <c r="D46" s="33">
        <f t="shared" si="0"/>
        <v>0.40215852889595505</v>
      </c>
      <c r="E46" s="32">
        <v>6</v>
      </c>
      <c r="F46" s="33">
        <f t="shared" si="1"/>
        <v>0.37802901716219772</v>
      </c>
      <c r="G46" s="32">
        <v>0</v>
      </c>
      <c r="H46" s="26">
        <f t="shared" si="8"/>
        <v>0.37802901716219772</v>
      </c>
      <c r="I46" s="32">
        <v>11</v>
      </c>
      <c r="J46" s="34">
        <f t="shared" si="2"/>
        <v>67.82307692307694</v>
      </c>
      <c r="K46" s="26">
        <f t="shared" si="9"/>
        <v>0.33644582527435596</v>
      </c>
      <c r="L46" s="33">
        <f t="shared" si="3"/>
        <v>1.4748310149012863E-2</v>
      </c>
      <c r="M46" s="33">
        <f t="shared" si="11"/>
        <v>0.41810721856944016</v>
      </c>
      <c r="N46" s="32">
        <v>209</v>
      </c>
      <c r="O46" s="32">
        <v>87</v>
      </c>
      <c r="P46" s="33">
        <f t="shared" si="5"/>
        <v>1.0044184905863562</v>
      </c>
      <c r="Q46" s="35">
        <f t="shared" si="6"/>
        <v>4.8058300984993125E-3</v>
      </c>
      <c r="R46" s="24"/>
    </row>
    <row r="47" spans="1:18" x14ac:dyDescent="0.25">
      <c r="A47" s="25">
        <v>2012</v>
      </c>
      <c r="B47" s="76">
        <v>0.88201258984871955</v>
      </c>
      <c r="C47" s="27">
        <f t="shared" si="7"/>
        <v>61.53846153846154</v>
      </c>
      <c r="D47" s="26">
        <f t="shared" ref="D47:D56" si="12">+B47-B47*(C47/100)</f>
        <v>0.3392356114802767</v>
      </c>
      <c r="E47" s="27">
        <v>6</v>
      </c>
      <c r="F47" s="26">
        <f t="shared" ref="F47:F56" si="13">+(D47-D47*(E47)/100)</f>
        <v>0.31888147479146012</v>
      </c>
      <c r="G47" s="27">
        <v>0</v>
      </c>
      <c r="H47" s="26">
        <f t="shared" si="8"/>
        <v>0.31888147479146012</v>
      </c>
      <c r="I47" s="27">
        <v>11</v>
      </c>
      <c r="J47" s="28">
        <f t="shared" ref="J47:J56" si="14">100-(K47/B47*100)</f>
        <v>67.823076923076925</v>
      </c>
      <c r="K47" s="26">
        <f t="shared" si="9"/>
        <v>0.28380451256439954</v>
      </c>
      <c r="L47" s="26">
        <f t="shared" ref="L47:L56" si="15">+(K47/365)*16</f>
        <v>1.2440745756247651E-2</v>
      </c>
      <c r="M47" s="26">
        <f t="shared" si="11"/>
        <v>0.35268892181674277</v>
      </c>
      <c r="N47" s="27">
        <v>209</v>
      </c>
      <c r="O47" s="27">
        <v>87</v>
      </c>
      <c r="P47" s="26">
        <f t="shared" ref="P47:P56" si="16">+Q47*N47</f>
        <v>0.84726419149079579</v>
      </c>
      <c r="Q47" s="29">
        <f t="shared" ref="Q47:Q56" si="17">+M47/O47</f>
        <v>4.0538956530660085E-3</v>
      </c>
      <c r="R47" s="24"/>
    </row>
    <row r="48" spans="1:18" x14ac:dyDescent="0.25">
      <c r="A48" s="25">
        <v>2013</v>
      </c>
      <c r="B48" s="76">
        <v>1.0231985334972173</v>
      </c>
      <c r="C48" s="27">
        <f t="shared" si="7"/>
        <v>61.53846153846154</v>
      </c>
      <c r="D48" s="26">
        <f t="shared" si="12"/>
        <v>0.39353789749892976</v>
      </c>
      <c r="E48" s="27">
        <v>6</v>
      </c>
      <c r="F48" s="26">
        <f t="shared" si="13"/>
        <v>0.36992562364899395</v>
      </c>
      <c r="G48" s="27">
        <v>0</v>
      </c>
      <c r="H48" s="26">
        <f t="shared" si="8"/>
        <v>0.36992562364899395</v>
      </c>
      <c r="I48" s="27">
        <v>11</v>
      </c>
      <c r="J48" s="28">
        <f t="shared" si="14"/>
        <v>67.823076923076925</v>
      </c>
      <c r="K48" s="26">
        <f t="shared" si="9"/>
        <v>0.32923380504760463</v>
      </c>
      <c r="L48" s="26">
        <f t="shared" si="15"/>
        <v>1.4432166796607327E-2</v>
      </c>
      <c r="M48" s="26">
        <f t="shared" si="11"/>
        <v>0.4091447126004194</v>
      </c>
      <c r="N48" s="27">
        <v>209</v>
      </c>
      <c r="O48" s="27">
        <v>87</v>
      </c>
      <c r="P48" s="26">
        <f t="shared" si="16"/>
        <v>0.98288787279870882</v>
      </c>
      <c r="Q48" s="29">
        <f t="shared" si="17"/>
        <v>4.7028127885105683E-3</v>
      </c>
      <c r="R48" s="24"/>
    </row>
    <row r="49" spans="1:18" x14ac:dyDescent="0.25">
      <c r="A49" s="25">
        <v>2014</v>
      </c>
      <c r="B49" s="76">
        <v>0.77181010584214682</v>
      </c>
      <c r="C49" s="27">
        <f t="shared" si="7"/>
        <v>61.53846153846154</v>
      </c>
      <c r="D49" s="26">
        <f t="shared" si="12"/>
        <v>0.296850040708518</v>
      </c>
      <c r="E49" s="27">
        <v>6</v>
      </c>
      <c r="F49" s="26">
        <f t="shared" si="13"/>
        <v>0.2790390382660069</v>
      </c>
      <c r="G49" s="27">
        <v>0</v>
      </c>
      <c r="H49" s="26">
        <f t="shared" si="8"/>
        <v>0.2790390382660069</v>
      </c>
      <c r="I49" s="27">
        <v>11</v>
      </c>
      <c r="J49" s="28">
        <f t="shared" si="14"/>
        <v>67.823076923076925</v>
      </c>
      <c r="K49" s="26">
        <f t="shared" si="9"/>
        <v>0.24834474405674614</v>
      </c>
      <c r="L49" s="26">
        <f t="shared" si="15"/>
        <v>1.0886344944953255E-2</v>
      </c>
      <c r="M49" s="26">
        <f t="shared" si="11"/>
        <v>0.30862243601695233</v>
      </c>
      <c r="N49" s="27">
        <v>209</v>
      </c>
      <c r="O49" s="27">
        <v>87</v>
      </c>
      <c r="P49" s="26">
        <f t="shared" si="16"/>
        <v>0.7414033233050924</v>
      </c>
      <c r="Q49" s="29">
        <f t="shared" si="17"/>
        <v>3.5473843220339349E-3</v>
      </c>
      <c r="R49" s="24"/>
    </row>
    <row r="50" spans="1:18" x14ac:dyDescent="0.25">
      <c r="A50" s="31">
        <v>2015</v>
      </c>
      <c r="B50" s="80">
        <v>0.85427708858199525</v>
      </c>
      <c r="C50" s="32">
        <f t="shared" si="7"/>
        <v>61.53846153846154</v>
      </c>
      <c r="D50" s="33">
        <f t="shared" si="12"/>
        <v>0.32856811099307504</v>
      </c>
      <c r="E50" s="32">
        <v>6</v>
      </c>
      <c r="F50" s="33">
        <f t="shared" si="13"/>
        <v>0.30885402433349052</v>
      </c>
      <c r="G50" s="32">
        <v>0</v>
      </c>
      <c r="H50" s="33">
        <f t="shared" si="8"/>
        <v>0.30885402433349052</v>
      </c>
      <c r="I50" s="32">
        <v>11</v>
      </c>
      <c r="J50" s="34">
        <f t="shared" si="14"/>
        <v>67.82307692307694</v>
      </c>
      <c r="K50" s="33">
        <f t="shared" si="9"/>
        <v>0.27488008165680655</v>
      </c>
      <c r="L50" s="33">
        <f t="shared" si="15"/>
        <v>1.2049537826051794E-2</v>
      </c>
      <c r="M50" s="33">
        <f>+L50*28.3495</f>
        <v>0.34159837259965531</v>
      </c>
      <c r="N50" s="32">
        <v>209</v>
      </c>
      <c r="O50" s="32">
        <v>87</v>
      </c>
      <c r="P50" s="33">
        <f t="shared" si="16"/>
        <v>0.82062137785434441</v>
      </c>
      <c r="Q50" s="35">
        <f t="shared" si="17"/>
        <v>3.9264180758581072E-3</v>
      </c>
      <c r="R50" s="24"/>
    </row>
    <row r="51" spans="1:18" x14ac:dyDescent="0.25">
      <c r="A51" s="36">
        <v>2016</v>
      </c>
      <c r="B51" s="83">
        <v>1.0247235405846911</v>
      </c>
      <c r="C51" s="38">
        <f t="shared" si="7"/>
        <v>61.53846153846154</v>
      </c>
      <c r="D51" s="37">
        <f t="shared" si="12"/>
        <v>0.39412443868641955</v>
      </c>
      <c r="E51" s="38">
        <v>6</v>
      </c>
      <c r="F51" s="37">
        <f t="shared" si="13"/>
        <v>0.37047697236523436</v>
      </c>
      <c r="G51" s="38">
        <v>0</v>
      </c>
      <c r="H51" s="37">
        <f t="shared" si="8"/>
        <v>0.37047697236523436</v>
      </c>
      <c r="I51" s="38">
        <v>11</v>
      </c>
      <c r="J51" s="39">
        <f t="shared" si="14"/>
        <v>67.82307692307694</v>
      </c>
      <c r="K51" s="37">
        <f t="shared" si="9"/>
        <v>0.3297245054050586</v>
      </c>
      <c r="L51" s="37">
        <f t="shared" si="15"/>
        <v>1.4453676949262842E-2</v>
      </c>
      <c r="M51" s="37">
        <f>+L51*28.3495</f>
        <v>0.40975451467312696</v>
      </c>
      <c r="N51" s="38">
        <v>209</v>
      </c>
      <c r="O51" s="38">
        <v>87</v>
      </c>
      <c r="P51" s="37">
        <f t="shared" si="16"/>
        <v>0.98435279961705202</v>
      </c>
      <c r="Q51" s="40">
        <f t="shared" si="17"/>
        <v>4.7098220077370911E-3</v>
      </c>
      <c r="R51" s="24"/>
    </row>
    <row r="52" spans="1:18" x14ac:dyDescent="0.25">
      <c r="A52" s="41">
        <v>2017</v>
      </c>
      <c r="B52" s="86">
        <v>0.64770914092169829</v>
      </c>
      <c r="C52" s="43">
        <f t="shared" si="7"/>
        <v>61.53846153846154</v>
      </c>
      <c r="D52" s="42">
        <f t="shared" si="12"/>
        <v>0.2491189003544993</v>
      </c>
      <c r="E52" s="43">
        <v>6</v>
      </c>
      <c r="F52" s="42">
        <f t="shared" si="13"/>
        <v>0.23417176633322934</v>
      </c>
      <c r="G52" s="43">
        <v>0</v>
      </c>
      <c r="H52" s="42">
        <f>F52-(F52*G52/100)</f>
        <v>0.23417176633322934</v>
      </c>
      <c r="I52" s="43">
        <v>11</v>
      </c>
      <c r="J52" s="45">
        <f t="shared" si="14"/>
        <v>67.82307692307694</v>
      </c>
      <c r="K52" s="42">
        <f>+H52-H52*I52/100</f>
        <v>0.2084128720365741</v>
      </c>
      <c r="L52" s="42">
        <f t="shared" si="15"/>
        <v>9.1359067194114671E-3</v>
      </c>
      <c r="M52" s="42">
        <f>+L52*28.3495</f>
        <v>0.25899838754195537</v>
      </c>
      <c r="N52" s="43">
        <v>209</v>
      </c>
      <c r="O52" s="43">
        <v>87</v>
      </c>
      <c r="P52" s="42">
        <f t="shared" si="16"/>
        <v>0.62219152869274341</v>
      </c>
      <c r="Q52" s="47">
        <f t="shared" si="17"/>
        <v>2.9769929602523606E-3</v>
      </c>
      <c r="R52" s="24"/>
    </row>
    <row r="53" spans="1:18" x14ac:dyDescent="0.25">
      <c r="A53" s="41">
        <v>2018</v>
      </c>
      <c r="B53" s="86">
        <v>0.73209734277484773</v>
      </c>
      <c r="C53" s="43">
        <f t="shared" si="7"/>
        <v>61.53846153846154</v>
      </c>
      <c r="D53" s="42">
        <f t="shared" si="12"/>
        <v>0.28157590106724911</v>
      </c>
      <c r="E53" s="43">
        <v>6</v>
      </c>
      <c r="F53" s="42">
        <f t="shared" si="13"/>
        <v>0.26468134700321416</v>
      </c>
      <c r="G53" s="43">
        <v>0</v>
      </c>
      <c r="H53" s="42">
        <f>F53-(F53*G53/100)</f>
        <v>0.26468134700321416</v>
      </c>
      <c r="I53" s="43">
        <v>11</v>
      </c>
      <c r="J53" s="45">
        <f t="shared" si="14"/>
        <v>67.823076923076925</v>
      </c>
      <c r="K53" s="42">
        <f>+H53-H53*I53/100</f>
        <v>0.2355663988328606</v>
      </c>
      <c r="L53" s="42">
        <f t="shared" si="15"/>
        <v>1.0326198305002109E-2</v>
      </c>
      <c r="M53" s="42">
        <f>+L53*28.3495</f>
        <v>0.29274255884765726</v>
      </c>
      <c r="N53" s="43">
        <v>209</v>
      </c>
      <c r="O53" s="43">
        <v>87</v>
      </c>
      <c r="P53" s="42">
        <f t="shared" si="16"/>
        <v>0.70325511263402718</v>
      </c>
      <c r="Q53" s="47">
        <f t="shared" si="17"/>
        <v>3.3648569982489339E-3</v>
      </c>
      <c r="R53" s="24"/>
    </row>
    <row r="54" spans="1:18" ht="13.2" customHeight="1" x14ac:dyDescent="0.25">
      <c r="A54" s="41">
        <v>2019</v>
      </c>
      <c r="B54" s="86">
        <v>0.87130025475473871</v>
      </c>
      <c r="C54" s="43">
        <f t="shared" si="7"/>
        <v>61.53846153846154</v>
      </c>
      <c r="D54" s="42">
        <f t="shared" si="12"/>
        <v>0.33511548259797641</v>
      </c>
      <c r="E54" s="43">
        <v>6</v>
      </c>
      <c r="F54" s="42">
        <f t="shared" si="13"/>
        <v>0.31500855364209784</v>
      </c>
      <c r="G54" s="43">
        <v>0</v>
      </c>
      <c r="H54" s="42">
        <f>F54-(F54*G54/100)</f>
        <v>0.31500855364209784</v>
      </c>
      <c r="I54" s="43">
        <v>11</v>
      </c>
      <c r="J54" s="45">
        <f t="shared" si="14"/>
        <v>67.823076923076925</v>
      </c>
      <c r="K54" s="42">
        <f>+H54-H54*I54/100</f>
        <v>0.28035761274146709</v>
      </c>
      <c r="L54" s="42">
        <f t="shared" si="15"/>
        <v>1.2289648777708146E-2</v>
      </c>
      <c r="M54" s="42">
        <f>+L54*28.3495</f>
        <v>0.34840539802363707</v>
      </c>
      <c r="N54" s="43">
        <v>209</v>
      </c>
      <c r="O54" s="43">
        <v>87</v>
      </c>
      <c r="P54" s="42">
        <f t="shared" si="16"/>
        <v>0.83697388720620869</v>
      </c>
      <c r="Q54" s="47">
        <f t="shared" si="17"/>
        <v>4.0046597473981276E-3</v>
      </c>
    </row>
    <row r="55" spans="1:18" ht="13.2" customHeight="1" x14ac:dyDescent="0.25">
      <c r="A55" s="41">
        <v>2020</v>
      </c>
      <c r="B55" s="86">
        <v>0.78054398790971258</v>
      </c>
      <c r="C55" s="43">
        <f t="shared" si="7"/>
        <v>61.53846153846154</v>
      </c>
      <c r="D55" s="42">
        <f t="shared" si="12"/>
        <v>0.30020922611912021</v>
      </c>
      <c r="E55" s="43">
        <v>6</v>
      </c>
      <c r="F55" s="42">
        <f t="shared" si="13"/>
        <v>0.282196672551973</v>
      </c>
      <c r="G55" s="43">
        <v>0</v>
      </c>
      <c r="H55" s="42">
        <f t="shared" ref="H55:H56" si="18">F55-(F55*G55/100)</f>
        <v>0.282196672551973</v>
      </c>
      <c r="I55" s="43">
        <v>11</v>
      </c>
      <c r="J55" s="45">
        <f t="shared" si="14"/>
        <v>67.823076923076925</v>
      </c>
      <c r="K55" s="42">
        <f t="shared" ref="K55:K56" si="19">+H55-H55*I55/100</f>
        <v>0.25115503857125598</v>
      </c>
      <c r="L55" s="42">
        <f t="shared" si="15"/>
        <v>1.1009535937370125E-2</v>
      </c>
      <c r="M55" s="42">
        <f t="shared" ref="M55:M56" si="20">+L55*28.3495</f>
        <v>0.31211483905647436</v>
      </c>
      <c r="N55" s="43">
        <v>209</v>
      </c>
      <c r="O55" s="43">
        <v>87</v>
      </c>
      <c r="P55" s="42">
        <f t="shared" si="16"/>
        <v>0.74979311911267976</v>
      </c>
      <c r="Q55" s="47">
        <f t="shared" si="17"/>
        <v>3.587526885706602E-3</v>
      </c>
    </row>
    <row r="56" spans="1:18" ht="13.8" customHeight="1" thickBot="1" x14ac:dyDescent="0.3">
      <c r="A56" s="132">
        <v>2021</v>
      </c>
      <c r="B56" s="162">
        <v>0.63872067022671708</v>
      </c>
      <c r="C56" s="134">
        <f t="shared" si="7"/>
        <v>61.53846153846154</v>
      </c>
      <c r="D56" s="133">
        <f t="shared" si="12"/>
        <v>0.24566179624104501</v>
      </c>
      <c r="E56" s="134">
        <v>6</v>
      </c>
      <c r="F56" s="133">
        <f t="shared" si="13"/>
        <v>0.2309220884665823</v>
      </c>
      <c r="G56" s="134">
        <v>0</v>
      </c>
      <c r="H56" s="133">
        <f t="shared" si="18"/>
        <v>0.2309220884665823</v>
      </c>
      <c r="I56" s="134">
        <v>11</v>
      </c>
      <c r="J56" s="135">
        <f t="shared" si="14"/>
        <v>67.82307692307694</v>
      </c>
      <c r="K56" s="133">
        <f t="shared" si="19"/>
        <v>0.20552065873525824</v>
      </c>
      <c r="L56" s="133">
        <f t="shared" si="15"/>
        <v>9.0091247664770731E-3</v>
      </c>
      <c r="M56" s="133">
        <f t="shared" si="20"/>
        <v>0.25540418256724179</v>
      </c>
      <c r="N56" s="134">
        <v>209</v>
      </c>
      <c r="O56" s="134">
        <v>87</v>
      </c>
      <c r="P56" s="133">
        <f t="shared" si="16"/>
        <v>0.61355717421325906</v>
      </c>
      <c r="Q56" s="136">
        <f t="shared" si="17"/>
        <v>2.9356802593935838E-3</v>
      </c>
    </row>
    <row r="57" spans="1:18" ht="15" customHeight="1" thickTop="1" x14ac:dyDescent="0.25">
      <c r="A57" s="9" t="s">
        <v>195</v>
      </c>
    </row>
    <row r="58" spans="1:18" ht="13.2" customHeight="1"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ht="13.2" customHeight="1"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pageSetUpPr fitToPage="1"/>
  </sheetPr>
  <dimension ref="A1:V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207</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75"/>
      <c r="I2" s="175"/>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70">
        <v>5.8077595967737583</v>
      </c>
      <c r="C5" s="21">
        <v>78.225089235194147</v>
      </c>
      <c r="D5" s="20">
        <f t="shared" ref="D5:D46" si="0">+B5-B5*(C5/100)</f>
        <v>1.2646344696319343</v>
      </c>
      <c r="E5" s="21">
        <v>6</v>
      </c>
      <c r="F5" s="20">
        <f t="shared" ref="F5:F46" si="1">+(D5-D5*(E5)/100)</f>
        <v>1.1887564014540182</v>
      </c>
      <c r="G5" s="21">
        <v>0</v>
      </c>
      <c r="H5" s="20">
        <f>F5-(F5*G5/100)</f>
        <v>1.1887564014540182</v>
      </c>
      <c r="I5" s="21">
        <v>26</v>
      </c>
      <c r="J5" s="22">
        <f t="shared" ref="J5:J46" si="2">100-(K5/B5*100)</f>
        <v>84.853372072001051</v>
      </c>
      <c r="K5" s="20">
        <f>+H5-H5*I5/100</f>
        <v>0.87967973707597347</v>
      </c>
      <c r="L5" s="20">
        <f t="shared" ref="L5:L46" si="3">+(K5/365)*16</f>
        <v>3.8561303543056369E-2</v>
      </c>
      <c r="M5" s="20">
        <f t="shared" ref="M5:M37" si="4">+L5*28.3495</f>
        <v>1.0931936747938764</v>
      </c>
      <c r="N5" s="21">
        <v>217</v>
      </c>
      <c r="O5" s="21">
        <v>72.5</v>
      </c>
      <c r="P5" s="20">
        <f t="shared" ref="P5:P46" si="5">+Q5*N5</f>
        <v>3.2720417576589127</v>
      </c>
      <c r="Q5" s="23">
        <f t="shared" ref="Q5:Q46" si="6">+M5/O5</f>
        <v>1.5078533445432777E-2</v>
      </c>
      <c r="R5" s="24"/>
    </row>
    <row r="6" spans="1:22" x14ac:dyDescent="0.25">
      <c r="A6" s="25">
        <v>1971</v>
      </c>
      <c r="B6" s="76">
        <v>6.6904763851223548</v>
      </c>
      <c r="C6" s="27">
        <v>79.735539585350523</v>
      </c>
      <c r="D6" s="26">
        <f t="shared" si="0"/>
        <v>1.3557889386145909</v>
      </c>
      <c r="E6" s="27">
        <v>6</v>
      </c>
      <c r="F6" s="26">
        <f t="shared" si="1"/>
        <v>1.2744416022977154</v>
      </c>
      <c r="G6" s="27">
        <v>0</v>
      </c>
      <c r="H6" s="26">
        <f t="shared" ref="H6:H51" si="7">F6-(F6*G6/100)</f>
        <v>1.2744416022977154</v>
      </c>
      <c r="I6" s="27">
        <v>26</v>
      </c>
      <c r="J6" s="28">
        <f t="shared" si="2"/>
        <v>85.904041335569829</v>
      </c>
      <c r="K6" s="26">
        <f t="shared" ref="K6:K51" si="8">+H6-H6*I6/100</f>
        <v>0.94308678570030935</v>
      </c>
      <c r="L6" s="26">
        <f t="shared" si="3"/>
        <v>4.1340790606040956E-2</v>
      </c>
      <c r="M6" s="26">
        <f t="shared" si="4"/>
        <v>1.171990743285958</v>
      </c>
      <c r="N6" s="27">
        <v>217</v>
      </c>
      <c r="O6" s="27">
        <v>72.5</v>
      </c>
      <c r="P6" s="26">
        <f t="shared" si="5"/>
        <v>3.5078895350765915</v>
      </c>
      <c r="Q6" s="29">
        <f t="shared" si="6"/>
        <v>1.6165389562564938E-2</v>
      </c>
      <c r="R6" s="24"/>
    </row>
    <row r="7" spans="1:22" x14ac:dyDescent="0.25">
      <c r="A7" s="25">
        <v>1972</v>
      </c>
      <c r="B7" s="76">
        <v>4.2642559582071655</v>
      </c>
      <c r="C7" s="27">
        <v>77.357586334229467</v>
      </c>
      <c r="D7" s="26">
        <f t="shared" si="0"/>
        <v>0.96553047382453361</v>
      </c>
      <c r="E7" s="27">
        <v>6</v>
      </c>
      <c r="F7" s="26">
        <f t="shared" si="1"/>
        <v>0.90759864539506163</v>
      </c>
      <c r="G7" s="27">
        <v>0</v>
      </c>
      <c r="H7" s="26">
        <f t="shared" si="7"/>
        <v>0.90759864539506163</v>
      </c>
      <c r="I7" s="27">
        <v>26</v>
      </c>
      <c r="J7" s="28">
        <f t="shared" si="2"/>
        <v>84.249937054090012</v>
      </c>
      <c r="K7" s="26">
        <f t="shared" si="8"/>
        <v>0.67162299759234556</v>
      </c>
      <c r="L7" s="26">
        <f t="shared" si="3"/>
        <v>2.9441008113637066E-2</v>
      </c>
      <c r="M7" s="26">
        <f t="shared" si="4"/>
        <v>0.83463785951755398</v>
      </c>
      <c r="N7" s="27">
        <v>217</v>
      </c>
      <c r="O7" s="27">
        <v>72.5</v>
      </c>
      <c r="P7" s="26">
        <f t="shared" si="5"/>
        <v>2.4981574553835753</v>
      </c>
      <c r="Q7" s="29">
        <f t="shared" si="6"/>
        <v>1.1512246338173158E-2</v>
      </c>
      <c r="R7" s="24"/>
    </row>
    <row r="8" spans="1:22" x14ac:dyDescent="0.25">
      <c r="A8" s="25">
        <v>1973</v>
      </c>
      <c r="B8" s="76">
        <v>6.3631628897525472</v>
      </c>
      <c r="C8" s="27">
        <v>79.236194062068435</v>
      </c>
      <c r="D8" s="26">
        <f t="shared" si="0"/>
        <v>1.3212347939426969</v>
      </c>
      <c r="E8" s="27">
        <v>6</v>
      </c>
      <c r="F8" s="26">
        <f t="shared" si="1"/>
        <v>1.2419607063061351</v>
      </c>
      <c r="G8" s="27">
        <v>0</v>
      </c>
      <c r="H8" s="26">
        <f t="shared" si="7"/>
        <v>1.2419607063061351</v>
      </c>
      <c r="I8" s="27">
        <v>26</v>
      </c>
      <c r="J8" s="28">
        <f t="shared" si="2"/>
        <v>85.556696589574813</v>
      </c>
      <c r="K8" s="26">
        <f t="shared" si="8"/>
        <v>0.91905092266653998</v>
      </c>
      <c r="L8" s="26">
        <f t="shared" si="3"/>
        <v>4.0287163733327781E-2</v>
      </c>
      <c r="M8" s="26">
        <f t="shared" si="4"/>
        <v>1.1421209482579759</v>
      </c>
      <c r="N8" s="27">
        <v>217</v>
      </c>
      <c r="O8" s="27">
        <v>72.5</v>
      </c>
      <c r="P8" s="26">
        <f t="shared" si="5"/>
        <v>3.4184861485790456</v>
      </c>
      <c r="Q8" s="29">
        <f t="shared" si="6"/>
        <v>1.5753392389765187E-2</v>
      </c>
      <c r="R8" s="24"/>
    </row>
    <row r="9" spans="1:22" x14ac:dyDescent="0.25">
      <c r="A9" s="25">
        <v>1974</v>
      </c>
      <c r="B9" s="76">
        <v>6.4224451966442535</v>
      </c>
      <c r="C9" s="27">
        <v>78.208832690172855</v>
      </c>
      <c r="D9" s="26">
        <f t="shared" si="0"/>
        <v>1.3995257781827064</v>
      </c>
      <c r="E9" s="27">
        <v>6</v>
      </c>
      <c r="F9" s="26">
        <f t="shared" si="1"/>
        <v>1.3155542314917441</v>
      </c>
      <c r="G9" s="27">
        <v>0</v>
      </c>
      <c r="H9" s="26">
        <f t="shared" si="7"/>
        <v>1.3155542314917441</v>
      </c>
      <c r="I9" s="27">
        <v>26</v>
      </c>
      <c r="J9" s="28">
        <f t="shared" si="2"/>
        <v>84.842064019284237</v>
      </c>
      <c r="K9" s="26">
        <f t="shared" si="8"/>
        <v>0.97351013130389064</v>
      </c>
      <c r="L9" s="26">
        <f t="shared" si="3"/>
        <v>4.2674416714691098E-2</v>
      </c>
      <c r="M9" s="26">
        <f t="shared" si="4"/>
        <v>1.2097983766531353</v>
      </c>
      <c r="N9" s="27">
        <v>217</v>
      </c>
      <c r="O9" s="27">
        <v>72.5</v>
      </c>
      <c r="P9" s="26">
        <f t="shared" si="5"/>
        <v>3.6210516928790395</v>
      </c>
      <c r="Q9" s="29">
        <f t="shared" si="6"/>
        <v>1.66868741607329E-2</v>
      </c>
      <c r="R9" s="24"/>
    </row>
    <row r="10" spans="1:22" x14ac:dyDescent="0.25">
      <c r="A10" s="25">
        <v>1975</v>
      </c>
      <c r="B10" s="76">
        <v>6.3808800214256829</v>
      </c>
      <c r="C10" s="27">
        <v>79.540210421753926</v>
      </c>
      <c r="D10" s="26">
        <f t="shared" si="0"/>
        <v>1.3055146256240384</v>
      </c>
      <c r="E10" s="27">
        <v>6</v>
      </c>
      <c r="F10" s="26">
        <f t="shared" si="1"/>
        <v>1.2271837480865961</v>
      </c>
      <c r="G10" s="27">
        <v>0</v>
      </c>
      <c r="H10" s="26">
        <f t="shared" si="7"/>
        <v>1.2271837480865961</v>
      </c>
      <c r="I10" s="27">
        <v>26</v>
      </c>
      <c r="J10" s="28">
        <f t="shared" si="2"/>
        <v>85.768170369372029</v>
      </c>
      <c r="K10" s="26">
        <f t="shared" si="8"/>
        <v>0.90811597358408114</v>
      </c>
      <c r="L10" s="26">
        <f t="shared" si="3"/>
        <v>3.9807823499576157E-2</v>
      </c>
      <c r="M10" s="26">
        <f t="shared" si="4"/>
        <v>1.1285318923012342</v>
      </c>
      <c r="N10" s="27">
        <v>217</v>
      </c>
      <c r="O10" s="27">
        <v>72.5</v>
      </c>
      <c r="P10" s="26">
        <f t="shared" si="5"/>
        <v>3.3778126983361081</v>
      </c>
      <c r="Q10" s="29">
        <f t="shared" si="6"/>
        <v>1.5565957135189438E-2</v>
      </c>
      <c r="R10" s="24"/>
    </row>
    <row r="11" spans="1:22" x14ac:dyDescent="0.25">
      <c r="A11" s="19">
        <v>1976</v>
      </c>
      <c r="B11" s="70">
        <v>9.716174413448817</v>
      </c>
      <c r="C11" s="21">
        <v>86.741399705886408</v>
      </c>
      <c r="D11" s="20">
        <f t="shared" si="0"/>
        <v>1.2882287293581136</v>
      </c>
      <c r="E11" s="21">
        <v>6</v>
      </c>
      <c r="F11" s="20">
        <f t="shared" si="1"/>
        <v>1.2109350055966268</v>
      </c>
      <c r="G11" s="21">
        <v>0</v>
      </c>
      <c r="H11" s="20">
        <f t="shared" si="7"/>
        <v>1.2109350055966268</v>
      </c>
      <c r="I11" s="21">
        <v>26</v>
      </c>
      <c r="J11" s="22">
        <f t="shared" si="2"/>
        <v>90.77731763541459</v>
      </c>
      <c r="K11" s="20">
        <f t="shared" si="8"/>
        <v>0.89609190414150386</v>
      </c>
      <c r="L11" s="20">
        <f t="shared" si="3"/>
        <v>3.9280741003463182E-2</v>
      </c>
      <c r="M11" s="20">
        <f t="shared" si="4"/>
        <v>1.1135893670776795</v>
      </c>
      <c r="N11" s="21">
        <v>217</v>
      </c>
      <c r="O11" s="21">
        <v>72.5</v>
      </c>
      <c r="P11" s="20">
        <f t="shared" si="5"/>
        <v>3.3330881745635375</v>
      </c>
      <c r="Q11" s="23">
        <f t="shared" si="6"/>
        <v>1.5359853339002477E-2</v>
      </c>
      <c r="R11" s="24"/>
    </row>
    <row r="12" spans="1:22" x14ac:dyDescent="0.25">
      <c r="A12" s="19">
        <v>1977</v>
      </c>
      <c r="B12" s="70">
        <v>6.2918708742430045</v>
      </c>
      <c r="C12" s="21">
        <v>79.885426101129511</v>
      </c>
      <c r="D12" s="20">
        <f t="shared" si="0"/>
        <v>1.2655830166211182</v>
      </c>
      <c r="E12" s="21">
        <v>6</v>
      </c>
      <c r="F12" s="20">
        <f t="shared" si="1"/>
        <v>1.189648035623851</v>
      </c>
      <c r="G12" s="21">
        <v>0</v>
      </c>
      <c r="H12" s="20">
        <f t="shared" si="7"/>
        <v>1.189648035623851</v>
      </c>
      <c r="I12" s="21">
        <v>26</v>
      </c>
      <c r="J12" s="22">
        <f t="shared" si="2"/>
        <v>86.008302395945691</v>
      </c>
      <c r="K12" s="20">
        <f t="shared" si="8"/>
        <v>0.88033954636164968</v>
      </c>
      <c r="L12" s="20">
        <f t="shared" si="3"/>
        <v>3.8590226689825737E-2</v>
      </c>
      <c r="M12" s="20">
        <f t="shared" si="4"/>
        <v>1.0940136315432147</v>
      </c>
      <c r="N12" s="21">
        <v>217</v>
      </c>
      <c r="O12" s="21">
        <v>72.5</v>
      </c>
      <c r="P12" s="20">
        <f t="shared" si="5"/>
        <v>3.2744959730327943</v>
      </c>
      <c r="Q12" s="23">
        <f t="shared" si="6"/>
        <v>1.5089843193699513E-2</v>
      </c>
      <c r="R12" s="24"/>
    </row>
    <row r="13" spans="1:22" x14ac:dyDescent="0.25">
      <c r="A13" s="19">
        <v>1978</v>
      </c>
      <c r="B13" s="70">
        <v>5.3115424440274639</v>
      </c>
      <c r="C13" s="21">
        <v>79.056469125690498</v>
      </c>
      <c r="D13" s="20">
        <f t="shared" si="0"/>
        <v>1.112424531666945</v>
      </c>
      <c r="E13" s="21">
        <v>6</v>
      </c>
      <c r="F13" s="20">
        <f t="shared" si="1"/>
        <v>1.0456790597669283</v>
      </c>
      <c r="G13" s="21">
        <v>0</v>
      </c>
      <c r="H13" s="20">
        <f t="shared" si="7"/>
        <v>1.0456790597669283</v>
      </c>
      <c r="I13" s="21">
        <v>26</v>
      </c>
      <c r="J13" s="22">
        <f t="shared" si="2"/>
        <v>85.431679923830316</v>
      </c>
      <c r="K13" s="20">
        <f t="shared" si="8"/>
        <v>0.77380250422752694</v>
      </c>
      <c r="L13" s="20">
        <f t="shared" si="3"/>
        <v>3.3920109774357346E-2</v>
      </c>
      <c r="M13" s="20">
        <f t="shared" si="4"/>
        <v>0.96161815204814349</v>
      </c>
      <c r="N13" s="21">
        <v>217</v>
      </c>
      <c r="O13" s="21">
        <v>72.5</v>
      </c>
      <c r="P13" s="20">
        <f t="shared" si="5"/>
        <v>2.8782226068199606</v>
      </c>
      <c r="Q13" s="23">
        <f t="shared" si="6"/>
        <v>1.326369864893991E-2</v>
      </c>
      <c r="R13" s="24"/>
    </row>
    <row r="14" spans="1:22" x14ac:dyDescent="0.25">
      <c r="A14" s="19">
        <v>1979</v>
      </c>
      <c r="B14" s="70">
        <v>6.7688457759286313</v>
      </c>
      <c r="C14" s="21">
        <v>80.382418572811417</v>
      </c>
      <c r="D14" s="20">
        <f t="shared" si="0"/>
        <v>1.3278838317736135</v>
      </c>
      <c r="E14" s="21">
        <v>6</v>
      </c>
      <c r="F14" s="20">
        <f t="shared" si="1"/>
        <v>1.2482108018671967</v>
      </c>
      <c r="G14" s="21">
        <v>0</v>
      </c>
      <c r="H14" s="20">
        <f t="shared" si="7"/>
        <v>1.2482108018671967</v>
      </c>
      <c r="I14" s="21">
        <v>26</v>
      </c>
      <c r="J14" s="22">
        <f t="shared" si="2"/>
        <v>86.354010359247624</v>
      </c>
      <c r="K14" s="20">
        <f t="shared" si="8"/>
        <v>0.92367599338172557</v>
      </c>
      <c r="L14" s="20">
        <f t="shared" si="3"/>
        <v>4.0489906559198929E-2</v>
      </c>
      <c r="M14" s="20">
        <f t="shared" si="4"/>
        <v>1.1478686060000101</v>
      </c>
      <c r="N14" s="21">
        <v>217</v>
      </c>
      <c r="O14" s="21">
        <v>72.5</v>
      </c>
      <c r="P14" s="20">
        <f t="shared" si="5"/>
        <v>3.4356894827862368</v>
      </c>
      <c r="Q14" s="23">
        <f t="shared" si="6"/>
        <v>1.5832670427586345E-2</v>
      </c>
      <c r="R14" s="24"/>
    </row>
    <row r="15" spans="1:22" x14ac:dyDescent="0.25">
      <c r="A15" s="19">
        <v>1980</v>
      </c>
      <c r="B15" s="70">
        <v>8.5449333335170969</v>
      </c>
      <c r="C15" s="21">
        <v>82.679145406787043</v>
      </c>
      <c r="D15" s="20">
        <f t="shared" si="0"/>
        <v>1.4800554777854806</v>
      </c>
      <c r="E15" s="21">
        <v>6</v>
      </c>
      <c r="F15" s="20">
        <f t="shared" si="1"/>
        <v>1.3912521491183518</v>
      </c>
      <c r="G15" s="21">
        <v>0</v>
      </c>
      <c r="H15" s="20">
        <f t="shared" si="7"/>
        <v>1.3912521491183518</v>
      </c>
      <c r="I15" s="21">
        <v>26</v>
      </c>
      <c r="J15" s="22">
        <f t="shared" si="2"/>
        <v>87.951613544961077</v>
      </c>
      <c r="K15" s="20">
        <f t="shared" si="8"/>
        <v>1.0295265903475803</v>
      </c>
      <c r="L15" s="20">
        <f t="shared" si="3"/>
        <v>4.5129932727565165E-2</v>
      </c>
      <c r="M15" s="20">
        <f t="shared" si="4"/>
        <v>1.2794110278601085</v>
      </c>
      <c r="N15" s="21">
        <v>217</v>
      </c>
      <c r="O15" s="21">
        <v>72.5</v>
      </c>
      <c r="P15" s="20">
        <f t="shared" si="5"/>
        <v>3.8294095592502559</v>
      </c>
      <c r="Q15" s="23">
        <f t="shared" si="6"/>
        <v>1.7647048660139428E-2</v>
      </c>
      <c r="R15" s="24"/>
    </row>
    <row r="16" spans="1:22" x14ac:dyDescent="0.25">
      <c r="A16" s="25">
        <v>1981</v>
      </c>
      <c r="B16" s="76">
        <v>6.5985193765486043</v>
      </c>
      <c r="C16" s="27">
        <v>76.743216811954952</v>
      </c>
      <c r="D16" s="26">
        <f t="shared" si="0"/>
        <v>1.5346033450250509</v>
      </c>
      <c r="E16" s="27">
        <v>6</v>
      </c>
      <c r="F16" s="26">
        <f t="shared" si="1"/>
        <v>1.4425271443235479</v>
      </c>
      <c r="G16" s="27">
        <v>0</v>
      </c>
      <c r="H16" s="26">
        <f t="shared" si="7"/>
        <v>1.4425271443235479</v>
      </c>
      <c r="I16" s="27">
        <v>26</v>
      </c>
      <c r="J16" s="28">
        <f t="shared" si="2"/>
        <v>83.822581614395858</v>
      </c>
      <c r="K16" s="26">
        <f t="shared" si="8"/>
        <v>1.0674700867994253</v>
      </c>
      <c r="L16" s="26">
        <f t="shared" si="3"/>
        <v>4.6793209284358372E-2</v>
      </c>
      <c r="M16" s="26">
        <f t="shared" si="4"/>
        <v>1.3265640866069177</v>
      </c>
      <c r="N16" s="27">
        <v>217</v>
      </c>
      <c r="O16" s="27">
        <v>72.5</v>
      </c>
      <c r="P16" s="26">
        <f t="shared" si="5"/>
        <v>3.9705435419820847</v>
      </c>
      <c r="Q16" s="29">
        <f t="shared" si="6"/>
        <v>1.8297435677336795E-2</v>
      </c>
      <c r="R16" s="24"/>
    </row>
    <row r="17" spans="1:18" x14ac:dyDescent="0.25">
      <c r="A17" s="25">
        <v>1982</v>
      </c>
      <c r="B17" s="76">
        <v>8.8099733531591244</v>
      </c>
      <c r="C17" s="27">
        <v>82.598841868819193</v>
      </c>
      <c r="D17" s="26">
        <f t="shared" si="0"/>
        <v>1.5330373944981108</v>
      </c>
      <c r="E17" s="27">
        <v>6</v>
      </c>
      <c r="F17" s="26">
        <f t="shared" si="1"/>
        <v>1.4410551508282241</v>
      </c>
      <c r="G17" s="27">
        <v>0</v>
      </c>
      <c r="H17" s="26">
        <f t="shared" si="7"/>
        <v>1.4410551508282241</v>
      </c>
      <c r="I17" s="27">
        <v>26</v>
      </c>
      <c r="J17" s="28">
        <f t="shared" si="2"/>
        <v>87.895754403950633</v>
      </c>
      <c r="K17" s="26">
        <f t="shared" si="8"/>
        <v>1.0663808116128859</v>
      </c>
      <c r="L17" s="26">
        <f t="shared" si="3"/>
        <v>4.6745460235085412E-2</v>
      </c>
      <c r="M17" s="26">
        <f t="shared" si="4"/>
        <v>1.3252104249345538</v>
      </c>
      <c r="N17" s="27">
        <v>217</v>
      </c>
      <c r="O17" s="27">
        <v>72.5</v>
      </c>
      <c r="P17" s="26">
        <f t="shared" si="5"/>
        <v>3.9664918925627335</v>
      </c>
      <c r="Q17" s="29">
        <f t="shared" si="6"/>
        <v>1.8278764481855916E-2</v>
      </c>
      <c r="R17" s="24"/>
    </row>
    <row r="18" spans="1:18" x14ac:dyDescent="0.25">
      <c r="A18" s="25">
        <v>1983</v>
      </c>
      <c r="B18" s="76">
        <v>7.8649645177961869</v>
      </c>
      <c r="C18" s="27">
        <v>79.717789791731022</v>
      </c>
      <c r="D18" s="26">
        <f t="shared" si="0"/>
        <v>1.595188636305191</v>
      </c>
      <c r="E18" s="27">
        <v>6</v>
      </c>
      <c r="F18" s="26">
        <f t="shared" si="1"/>
        <v>1.4994773181268797</v>
      </c>
      <c r="G18" s="27">
        <v>0</v>
      </c>
      <c r="H18" s="26">
        <f t="shared" si="7"/>
        <v>1.4994773181268797</v>
      </c>
      <c r="I18" s="27">
        <v>26</v>
      </c>
      <c r="J18" s="28">
        <f t="shared" si="2"/>
        <v>85.891694579128099</v>
      </c>
      <c r="K18" s="26">
        <f t="shared" si="8"/>
        <v>1.1096132154138909</v>
      </c>
      <c r="L18" s="26">
        <f t="shared" si="3"/>
        <v>4.8640579305814398E-2</v>
      </c>
      <c r="M18" s="26">
        <f t="shared" si="4"/>
        <v>1.3789361030301852</v>
      </c>
      <c r="N18" s="27">
        <v>217</v>
      </c>
      <c r="O18" s="27">
        <v>72.5</v>
      </c>
      <c r="P18" s="26">
        <f t="shared" si="5"/>
        <v>4.1272984049317261</v>
      </c>
      <c r="Q18" s="29">
        <f t="shared" si="6"/>
        <v>1.9019808317657726E-2</v>
      </c>
      <c r="R18" s="24"/>
    </row>
    <row r="19" spans="1:18" x14ac:dyDescent="0.25">
      <c r="A19" s="25">
        <v>1984</v>
      </c>
      <c r="B19" s="76">
        <v>8.7549898840083866</v>
      </c>
      <c r="C19" s="27">
        <v>78.089753526078113</v>
      </c>
      <c r="D19" s="26">
        <f t="shared" si="0"/>
        <v>1.9182398623531656</v>
      </c>
      <c r="E19" s="27">
        <v>6</v>
      </c>
      <c r="F19" s="26">
        <f t="shared" si="1"/>
        <v>1.8031454706119756</v>
      </c>
      <c r="G19" s="27">
        <v>0</v>
      </c>
      <c r="H19" s="26">
        <f t="shared" si="7"/>
        <v>1.8031454706119756</v>
      </c>
      <c r="I19" s="27">
        <v>26</v>
      </c>
      <c r="J19" s="28">
        <f t="shared" si="2"/>
        <v>84.759232552739931</v>
      </c>
      <c r="K19" s="26">
        <f t="shared" si="8"/>
        <v>1.3343276482528619</v>
      </c>
      <c r="L19" s="26">
        <f t="shared" si="3"/>
        <v>5.8491074991906276E-2</v>
      </c>
      <c r="M19" s="26">
        <f t="shared" si="4"/>
        <v>1.6581927304830468</v>
      </c>
      <c r="N19" s="27">
        <v>217</v>
      </c>
      <c r="O19" s="27">
        <v>72.5</v>
      </c>
      <c r="P19" s="26">
        <f t="shared" si="5"/>
        <v>4.9631423795147747</v>
      </c>
      <c r="Q19" s="29">
        <f t="shared" si="6"/>
        <v>2.2871623868731681E-2</v>
      </c>
      <c r="R19" s="24"/>
    </row>
    <row r="20" spans="1:18" x14ac:dyDescent="0.25">
      <c r="A20" s="25">
        <v>1985</v>
      </c>
      <c r="B20" s="76">
        <v>9.4603660258416582</v>
      </c>
      <c r="C20" s="27">
        <v>79.511631689475422</v>
      </c>
      <c r="D20" s="26">
        <f t="shared" si="0"/>
        <v>1.9382746348981756</v>
      </c>
      <c r="E20" s="27">
        <v>6</v>
      </c>
      <c r="F20" s="26">
        <f t="shared" si="1"/>
        <v>1.8219781568042852</v>
      </c>
      <c r="G20" s="27">
        <v>0</v>
      </c>
      <c r="H20" s="26">
        <f t="shared" si="7"/>
        <v>1.8219781568042852</v>
      </c>
      <c r="I20" s="27">
        <v>26</v>
      </c>
      <c r="J20" s="28">
        <f t="shared" si="2"/>
        <v>85.7482910031991</v>
      </c>
      <c r="K20" s="26">
        <f t="shared" si="8"/>
        <v>1.3482638360351711</v>
      </c>
      <c r="L20" s="26">
        <f t="shared" si="3"/>
        <v>5.9101976374144487E-2</v>
      </c>
      <c r="M20" s="26">
        <f t="shared" si="4"/>
        <v>1.6755114792188091</v>
      </c>
      <c r="N20" s="27">
        <v>217</v>
      </c>
      <c r="O20" s="27">
        <v>72.5</v>
      </c>
      <c r="P20" s="26">
        <f t="shared" si="5"/>
        <v>5.0149791860756077</v>
      </c>
      <c r="Q20" s="29">
        <f t="shared" si="6"/>
        <v>2.3110503161638745E-2</v>
      </c>
      <c r="R20" s="24"/>
    </row>
    <row r="21" spans="1:18" x14ac:dyDescent="0.25">
      <c r="A21" s="19">
        <v>1986</v>
      </c>
      <c r="B21" s="70">
        <v>8.3956919938703756</v>
      </c>
      <c r="C21" s="21">
        <v>78.031793172290065</v>
      </c>
      <c r="D21" s="20">
        <f t="shared" si="0"/>
        <v>1.8443829818309281</v>
      </c>
      <c r="E21" s="21">
        <v>6</v>
      </c>
      <c r="F21" s="20">
        <f t="shared" si="1"/>
        <v>1.7337200029210724</v>
      </c>
      <c r="G21" s="21">
        <v>0</v>
      </c>
      <c r="H21" s="20">
        <f t="shared" si="7"/>
        <v>1.7337200029210724</v>
      </c>
      <c r="I21" s="21">
        <v>26</v>
      </c>
      <c r="J21" s="22">
        <f t="shared" si="2"/>
        <v>84.718915330644975</v>
      </c>
      <c r="K21" s="20">
        <f t="shared" si="8"/>
        <v>1.2829528021615935</v>
      </c>
      <c r="L21" s="20">
        <f t="shared" si="3"/>
        <v>5.6239026944069848E-2</v>
      </c>
      <c r="M21" s="20">
        <f t="shared" si="4"/>
        <v>1.5943482943509082</v>
      </c>
      <c r="N21" s="21">
        <v>217</v>
      </c>
      <c r="O21" s="21">
        <v>72.5</v>
      </c>
      <c r="P21" s="20">
        <f t="shared" si="5"/>
        <v>4.7720493775744419</v>
      </c>
      <c r="Q21" s="23">
        <f t="shared" si="6"/>
        <v>2.199101095656425E-2</v>
      </c>
      <c r="R21" s="24"/>
    </row>
    <row r="22" spans="1:18" x14ac:dyDescent="0.25">
      <c r="A22" s="19">
        <v>1987</v>
      </c>
      <c r="B22" s="70">
        <v>8.0974288480195966</v>
      </c>
      <c r="C22" s="21">
        <v>76.570008580062861</v>
      </c>
      <c r="D22" s="20">
        <f t="shared" si="0"/>
        <v>1.8972268843265061</v>
      </c>
      <c r="E22" s="21">
        <v>6</v>
      </c>
      <c r="F22" s="20">
        <f t="shared" si="1"/>
        <v>1.7833932712669158</v>
      </c>
      <c r="G22" s="21">
        <v>0</v>
      </c>
      <c r="H22" s="20">
        <f t="shared" si="7"/>
        <v>1.7833932712669158</v>
      </c>
      <c r="I22" s="21">
        <v>26</v>
      </c>
      <c r="J22" s="22">
        <f t="shared" si="2"/>
        <v>83.702097968291724</v>
      </c>
      <c r="K22" s="20">
        <f t="shared" si="8"/>
        <v>1.3197110207375178</v>
      </c>
      <c r="L22" s="20">
        <f t="shared" si="3"/>
        <v>5.7850346114521327E-2</v>
      </c>
      <c r="M22" s="20">
        <f t="shared" si="4"/>
        <v>1.6400283871736223</v>
      </c>
      <c r="N22" s="21">
        <v>217</v>
      </c>
      <c r="O22" s="21">
        <v>72.5</v>
      </c>
      <c r="P22" s="20">
        <f t="shared" si="5"/>
        <v>4.9087746209196697</v>
      </c>
      <c r="Q22" s="23">
        <f t="shared" si="6"/>
        <v>2.262108120239479E-2</v>
      </c>
      <c r="R22" s="24"/>
    </row>
    <row r="23" spans="1:18" x14ac:dyDescent="0.25">
      <c r="A23" s="19">
        <v>1988</v>
      </c>
      <c r="B23" s="70">
        <v>10.949558757769482</v>
      </c>
      <c r="C23" s="21">
        <v>80.881434687730746</v>
      </c>
      <c r="D23" s="20">
        <f t="shared" si="0"/>
        <v>2.0933985425094566</v>
      </c>
      <c r="E23" s="21">
        <v>6</v>
      </c>
      <c r="F23" s="20">
        <f t="shared" si="1"/>
        <v>1.9677946299588891</v>
      </c>
      <c r="G23" s="21">
        <v>0</v>
      </c>
      <c r="H23" s="20">
        <f t="shared" si="7"/>
        <v>1.9677946299588891</v>
      </c>
      <c r="I23" s="21">
        <v>26</v>
      </c>
      <c r="J23" s="22">
        <f t="shared" si="2"/>
        <v>86.701125968785504</v>
      </c>
      <c r="K23" s="20">
        <f t="shared" si="8"/>
        <v>1.456168026169578</v>
      </c>
      <c r="L23" s="20">
        <f t="shared" si="3"/>
        <v>6.3832023064967797E-2</v>
      </c>
      <c r="M23" s="20">
        <f t="shared" si="4"/>
        <v>1.8096059378803044</v>
      </c>
      <c r="N23" s="21">
        <v>217</v>
      </c>
      <c r="O23" s="21">
        <v>72.5</v>
      </c>
      <c r="P23" s="20">
        <f t="shared" si="5"/>
        <v>5.4163377726900146</v>
      </c>
      <c r="Q23" s="23">
        <f t="shared" si="6"/>
        <v>2.4960081901797302E-2</v>
      </c>
      <c r="R23" s="24"/>
    </row>
    <row r="24" spans="1:18" x14ac:dyDescent="0.25">
      <c r="A24" s="19">
        <v>1989</v>
      </c>
      <c r="B24" s="70">
        <v>8.9070430798427491</v>
      </c>
      <c r="C24" s="21">
        <v>78.216734775675945</v>
      </c>
      <c r="D24" s="20">
        <f t="shared" si="0"/>
        <v>1.9402448177269482</v>
      </c>
      <c r="E24" s="21">
        <v>6</v>
      </c>
      <c r="F24" s="20">
        <f t="shared" si="1"/>
        <v>1.8238301286633314</v>
      </c>
      <c r="G24" s="21">
        <v>0</v>
      </c>
      <c r="H24" s="20">
        <f t="shared" si="7"/>
        <v>1.8238301286633314</v>
      </c>
      <c r="I24" s="21">
        <v>26</v>
      </c>
      <c r="J24" s="22">
        <f t="shared" si="2"/>
        <v>84.847560709960177</v>
      </c>
      <c r="K24" s="20">
        <f t="shared" si="8"/>
        <v>1.3496342952108653</v>
      </c>
      <c r="L24" s="20">
        <f t="shared" si="3"/>
        <v>5.9162051296914646E-2</v>
      </c>
      <c r="M24" s="20">
        <f t="shared" si="4"/>
        <v>1.6772145732418817</v>
      </c>
      <c r="N24" s="21">
        <v>217</v>
      </c>
      <c r="O24" s="21">
        <v>72.5</v>
      </c>
      <c r="P24" s="20">
        <f t="shared" si="5"/>
        <v>5.0200767226688052</v>
      </c>
      <c r="Q24" s="23">
        <f t="shared" si="6"/>
        <v>2.3133994113681128E-2</v>
      </c>
      <c r="R24" s="24"/>
    </row>
    <row r="25" spans="1:18" x14ac:dyDescent="0.25">
      <c r="A25" s="19">
        <v>1990</v>
      </c>
      <c r="B25" s="70">
        <v>8.4499864417119053</v>
      </c>
      <c r="C25" s="21">
        <v>78.496288459388097</v>
      </c>
      <c r="D25" s="20">
        <f t="shared" si="0"/>
        <v>1.8170607096465439</v>
      </c>
      <c r="E25" s="21">
        <v>6</v>
      </c>
      <c r="F25" s="20">
        <f t="shared" si="1"/>
        <v>1.7080370670677512</v>
      </c>
      <c r="G25" s="21">
        <v>0</v>
      </c>
      <c r="H25" s="20">
        <f t="shared" si="7"/>
        <v>1.7080370670677512</v>
      </c>
      <c r="I25" s="21">
        <v>26</v>
      </c>
      <c r="J25" s="22">
        <f t="shared" si="2"/>
        <v>85.04201825235036</v>
      </c>
      <c r="K25" s="20">
        <f t="shared" si="8"/>
        <v>1.2639474296301358</v>
      </c>
      <c r="L25" s="20">
        <f t="shared" si="3"/>
        <v>5.5405914723512806E-2</v>
      </c>
      <c r="M25" s="20">
        <f t="shared" si="4"/>
        <v>1.5707299794542262</v>
      </c>
      <c r="N25" s="21">
        <v>217</v>
      </c>
      <c r="O25" s="21">
        <v>72.5</v>
      </c>
      <c r="P25" s="20">
        <f t="shared" si="5"/>
        <v>4.7013573178147183</v>
      </c>
      <c r="Q25" s="23">
        <f t="shared" si="6"/>
        <v>2.166524109592036E-2</v>
      </c>
      <c r="R25" s="24"/>
    </row>
    <row r="26" spans="1:18" x14ac:dyDescent="0.25">
      <c r="A26" s="25">
        <v>1991</v>
      </c>
      <c r="B26" s="76">
        <v>8.5879848052501675</v>
      </c>
      <c r="C26" s="27">
        <v>79.137080438864032</v>
      </c>
      <c r="D26" s="26">
        <f t="shared" si="0"/>
        <v>1.7917043618419219</v>
      </c>
      <c r="E26" s="27">
        <v>6</v>
      </c>
      <c r="F26" s="26">
        <f t="shared" si="1"/>
        <v>1.6842021001314067</v>
      </c>
      <c r="G26" s="27">
        <v>0</v>
      </c>
      <c r="H26" s="26">
        <f t="shared" si="7"/>
        <v>1.6842021001314067</v>
      </c>
      <c r="I26" s="27">
        <v>26</v>
      </c>
      <c r="J26" s="28">
        <f t="shared" si="2"/>
        <v>85.487753153273815</v>
      </c>
      <c r="K26" s="26">
        <f t="shared" si="8"/>
        <v>1.2463095540972411</v>
      </c>
      <c r="L26" s="26">
        <f t="shared" si="3"/>
        <v>5.4632747576865363E-2</v>
      </c>
      <c r="M26" s="26">
        <f t="shared" si="4"/>
        <v>1.5488110774303445</v>
      </c>
      <c r="N26" s="27">
        <v>217</v>
      </c>
      <c r="O26" s="27">
        <v>72.5</v>
      </c>
      <c r="P26" s="26">
        <f t="shared" si="5"/>
        <v>4.6357517765846179</v>
      </c>
      <c r="Q26" s="29">
        <f t="shared" si="6"/>
        <v>2.136291141283234E-2</v>
      </c>
      <c r="R26" s="24"/>
    </row>
    <row r="27" spans="1:18" x14ac:dyDescent="0.25">
      <c r="A27" s="25">
        <v>1992</v>
      </c>
      <c r="B27" s="76">
        <v>6.9291226333978528</v>
      </c>
      <c r="C27" s="27">
        <v>76.490502162873796</v>
      </c>
      <c r="D27" s="26">
        <f t="shared" si="0"/>
        <v>1.6290019356304901</v>
      </c>
      <c r="E27" s="27">
        <v>6</v>
      </c>
      <c r="F27" s="26">
        <f t="shared" si="1"/>
        <v>1.5312618194926606</v>
      </c>
      <c r="G27" s="27">
        <v>0</v>
      </c>
      <c r="H27" s="26">
        <f t="shared" si="7"/>
        <v>1.5312618194926606</v>
      </c>
      <c r="I27" s="27">
        <v>26</v>
      </c>
      <c r="J27" s="28">
        <f t="shared" si="2"/>
        <v>83.64679330449502</v>
      </c>
      <c r="K27" s="26">
        <f t="shared" si="8"/>
        <v>1.1331337464245688</v>
      </c>
      <c r="L27" s="26">
        <f t="shared" si="3"/>
        <v>4.9671616281624933E-2</v>
      </c>
      <c r="M27" s="26">
        <f t="shared" si="4"/>
        <v>1.408165485775926</v>
      </c>
      <c r="N27" s="27">
        <v>217</v>
      </c>
      <c r="O27" s="27">
        <v>72.5</v>
      </c>
      <c r="P27" s="26">
        <f t="shared" si="5"/>
        <v>4.2147849712189789</v>
      </c>
      <c r="Q27" s="29">
        <f t="shared" si="6"/>
        <v>1.9422972217598981E-2</v>
      </c>
      <c r="R27" s="24"/>
    </row>
    <row r="28" spans="1:18" x14ac:dyDescent="0.25">
      <c r="A28" s="25">
        <v>1993</v>
      </c>
      <c r="B28" s="76">
        <v>8.5699444316282687</v>
      </c>
      <c r="C28" s="27">
        <v>78.216734775675931</v>
      </c>
      <c r="D28" s="26">
        <f t="shared" si="0"/>
        <v>1.8668137251187771</v>
      </c>
      <c r="E28" s="27">
        <v>6</v>
      </c>
      <c r="F28" s="26">
        <f t="shared" si="1"/>
        <v>1.7548049016116505</v>
      </c>
      <c r="G28" s="27">
        <v>0</v>
      </c>
      <c r="H28" s="26">
        <f t="shared" si="7"/>
        <v>1.7548049016116505</v>
      </c>
      <c r="I28" s="27">
        <v>26</v>
      </c>
      <c r="J28" s="28">
        <f t="shared" si="2"/>
        <v>84.847560709960177</v>
      </c>
      <c r="K28" s="26">
        <f t="shared" si="8"/>
        <v>1.2985556271926213</v>
      </c>
      <c r="L28" s="26">
        <f t="shared" si="3"/>
        <v>5.6922986397484769E-2</v>
      </c>
      <c r="M28" s="26">
        <f t="shared" si="4"/>
        <v>1.6137382028754943</v>
      </c>
      <c r="N28" s="27">
        <v>217</v>
      </c>
      <c r="O28" s="27">
        <v>72.5</v>
      </c>
      <c r="P28" s="26">
        <f t="shared" si="5"/>
        <v>4.8300853796411349</v>
      </c>
      <c r="Q28" s="29">
        <f t="shared" si="6"/>
        <v>2.2258457970696473E-2</v>
      </c>
      <c r="R28" s="24"/>
    </row>
    <row r="29" spans="1:18" x14ac:dyDescent="0.25">
      <c r="A29" s="25">
        <v>1994</v>
      </c>
      <c r="B29" s="76">
        <v>8.2336310129795098</v>
      </c>
      <c r="C29" s="27">
        <v>78.968178854607018</v>
      </c>
      <c r="D29" s="26">
        <f t="shared" si="0"/>
        <v>1.7316825484214586</v>
      </c>
      <c r="E29" s="27">
        <v>6</v>
      </c>
      <c r="F29" s="26">
        <f t="shared" si="1"/>
        <v>1.6277815955161712</v>
      </c>
      <c r="G29" s="27">
        <v>0</v>
      </c>
      <c r="H29" s="26">
        <f t="shared" si="7"/>
        <v>1.6277815955161712</v>
      </c>
      <c r="I29" s="27">
        <v>26</v>
      </c>
      <c r="J29" s="28">
        <f t="shared" si="2"/>
        <v>85.370265211264638</v>
      </c>
      <c r="K29" s="26">
        <f t="shared" si="8"/>
        <v>1.2045583806819666</v>
      </c>
      <c r="L29" s="26">
        <f t="shared" si="3"/>
        <v>5.2802559153182098E-2</v>
      </c>
      <c r="M29" s="26">
        <f t="shared" si="4"/>
        <v>1.4969261507131357</v>
      </c>
      <c r="N29" s="27">
        <v>217</v>
      </c>
      <c r="O29" s="27">
        <v>72.5</v>
      </c>
      <c r="P29" s="26">
        <f t="shared" si="5"/>
        <v>4.4804548235137993</v>
      </c>
      <c r="Q29" s="29">
        <f t="shared" si="6"/>
        <v>2.0647257251215665E-2</v>
      </c>
      <c r="R29" s="24"/>
    </row>
    <row r="30" spans="1:18" x14ac:dyDescent="0.25">
      <c r="A30" s="25">
        <v>1995</v>
      </c>
      <c r="B30" s="76">
        <v>8.9396892708561584</v>
      </c>
      <c r="C30" s="27">
        <v>81.280419318607258</v>
      </c>
      <c r="D30" s="26">
        <f t="shared" si="0"/>
        <v>1.673472345723729</v>
      </c>
      <c r="E30" s="27">
        <v>6</v>
      </c>
      <c r="F30" s="26">
        <f t="shared" si="1"/>
        <v>1.5730640049803053</v>
      </c>
      <c r="G30" s="27">
        <v>0</v>
      </c>
      <c r="H30" s="26">
        <f t="shared" si="7"/>
        <v>1.5730640049803053</v>
      </c>
      <c r="I30" s="27">
        <v>26</v>
      </c>
      <c r="J30" s="28">
        <f t="shared" si="2"/>
        <v>86.978659678023206</v>
      </c>
      <c r="K30" s="26">
        <f t="shared" si="8"/>
        <v>1.164067363685426</v>
      </c>
      <c r="L30" s="26">
        <f t="shared" si="3"/>
        <v>5.1027610462922784E-2</v>
      </c>
      <c r="M30" s="26">
        <f t="shared" si="4"/>
        <v>1.4466072428186294</v>
      </c>
      <c r="N30" s="27">
        <v>217</v>
      </c>
      <c r="O30" s="27">
        <v>72.5</v>
      </c>
      <c r="P30" s="26">
        <f t="shared" si="5"/>
        <v>4.3298451267812768</v>
      </c>
      <c r="Q30" s="29">
        <f t="shared" si="6"/>
        <v>1.9953203349222473E-2</v>
      </c>
      <c r="R30" s="24"/>
    </row>
    <row r="31" spans="1:18" x14ac:dyDescent="0.25">
      <c r="A31" s="19">
        <v>1996</v>
      </c>
      <c r="B31" s="70">
        <v>7.0942190069222804</v>
      </c>
      <c r="C31" s="21">
        <v>77.614212288902024</v>
      </c>
      <c r="D31" s="20">
        <f t="shared" si="0"/>
        <v>1.5880968066499843</v>
      </c>
      <c r="E31" s="21">
        <v>6</v>
      </c>
      <c r="F31" s="20">
        <f t="shared" si="1"/>
        <v>1.4928109982509852</v>
      </c>
      <c r="G31" s="21">
        <v>0</v>
      </c>
      <c r="H31" s="20">
        <f t="shared" si="7"/>
        <v>1.4928109982509852</v>
      </c>
      <c r="I31" s="21">
        <v>26</v>
      </c>
      <c r="J31" s="22">
        <f t="shared" si="2"/>
        <v>84.428446068160255</v>
      </c>
      <c r="K31" s="20">
        <f t="shared" si="8"/>
        <v>1.104680138705729</v>
      </c>
      <c r="L31" s="20">
        <f t="shared" si="3"/>
        <v>4.842433484737442E-2</v>
      </c>
      <c r="M31" s="20">
        <f t="shared" si="4"/>
        <v>1.372805680755641</v>
      </c>
      <c r="N31" s="21">
        <v>217</v>
      </c>
      <c r="O31" s="21">
        <v>72.5</v>
      </c>
      <c r="P31" s="20">
        <f t="shared" si="5"/>
        <v>4.1089494168824015</v>
      </c>
      <c r="Q31" s="23">
        <f t="shared" si="6"/>
        <v>1.8935250769043323E-2</v>
      </c>
      <c r="R31" s="24"/>
    </row>
    <row r="32" spans="1:18" x14ac:dyDescent="0.25">
      <c r="A32" s="19">
        <v>1997</v>
      </c>
      <c r="B32" s="70">
        <v>7.0118895393813458</v>
      </c>
      <c r="C32" s="21">
        <v>77.218128446470004</v>
      </c>
      <c r="D32" s="20">
        <f t="shared" si="0"/>
        <v>1.5974396683372643</v>
      </c>
      <c r="E32" s="21">
        <v>6</v>
      </c>
      <c r="F32" s="20">
        <f t="shared" si="1"/>
        <v>1.5015932882370284</v>
      </c>
      <c r="G32" s="21">
        <v>0</v>
      </c>
      <c r="H32" s="20">
        <f t="shared" si="7"/>
        <v>1.5015932882370284</v>
      </c>
      <c r="I32" s="21">
        <v>26</v>
      </c>
      <c r="J32" s="22">
        <f t="shared" si="2"/>
        <v>84.152930147364543</v>
      </c>
      <c r="K32" s="20">
        <f t="shared" si="8"/>
        <v>1.111179033295401</v>
      </c>
      <c r="L32" s="20">
        <f t="shared" si="3"/>
        <v>4.8709217897880595E-2</v>
      </c>
      <c r="M32" s="20">
        <f t="shared" si="4"/>
        <v>1.3808819727959658</v>
      </c>
      <c r="N32" s="21">
        <v>217</v>
      </c>
      <c r="O32" s="21">
        <v>72.5</v>
      </c>
      <c r="P32" s="20">
        <f t="shared" si="5"/>
        <v>4.1331225944375802</v>
      </c>
      <c r="Q32" s="23">
        <f t="shared" si="6"/>
        <v>1.9046647900634012E-2</v>
      </c>
      <c r="R32" s="24"/>
    </row>
    <row r="33" spans="1:18" x14ac:dyDescent="0.25">
      <c r="A33" s="19">
        <v>1998</v>
      </c>
      <c r="B33" s="70">
        <v>8.2196053206034669</v>
      </c>
      <c r="C33" s="21">
        <v>80.02572686379942</v>
      </c>
      <c r="D33" s="20">
        <f t="shared" si="0"/>
        <v>1.6418064174550118</v>
      </c>
      <c r="E33" s="21">
        <v>6</v>
      </c>
      <c r="F33" s="20">
        <f t="shared" si="1"/>
        <v>1.543298032407711</v>
      </c>
      <c r="G33" s="21">
        <v>0</v>
      </c>
      <c r="H33" s="20">
        <f t="shared" si="7"/>
        <v>1.543298032407711</v>
      </c>
      <c r="I33" s="21">
        <v>26</v>
      </c>
      <c r="J33" s="22">
        <f t="shared" si="2"/>
        <v>86.105895606458887</v>
      </c>
      <c r="K33" s="20">
        <f t="shared" si="8"/>
        <v>1.1420405439817061</v>
      </c>
      <c r="L33" s="20">
        <f t="shared" si="3"/>
        <v>5.0062051243033694E-2</v>
      </c>
      <c r="M33" s="20">
        <f t="shared" si="4"/>
        <v>1.4192341217143836</v>
      </c>
      <c r="N33" s="21">
        <v>217</v>
      </c>
      <c r="O33" s="21">
        <v>72.5</v>
      </c>
      <c r="P33" s="20">
        <f t="shared" si="5"/>
        <v>4.2479145436140859</v>
      </c>
      <c r="Q33" s="23">
        <f t="shared" si="6"/>
        <v>1.9575643058129429E-2</v>
      </c>
      <c r="R33" s="24"/>
    </row>
    <row r="34" spans="1:18" x14ac:dyDescent="0.25">
      <c r="A34" s="19">
        <v>1999</v>
      </c>
      <c r="B34" s="70">
        <v>7.0403689392206044</v>
      </c>
      <c r="C34" s="21">
        <v>77.346669801887572</v>
      </c>
      <c r="D34" s="20">
        <f t="shared" si="0"/>
        <v>1.5948780229669888</v>
      </c>
      <c r="E34" s="21">
        <v>6</v>
      </c>
      <c r="F34" s="20">
        <f t="shared" si="1"/>
        <v>1.4991853415889695</v>
      </c>
      <c r="G34" s="21">
        <v>0</v>
      </c>
      <c r="H34" s="20">
        <f t="shared" si="7"/>
        <v>1.4991853415889695</v>
      </c>
      <c r="I34" s="21">
        <v>26</v>
      </c>
      <c r="J34" s="22">
        <f t="shared" si="2"/>
        <v>84.242343514192996</v>
      </c>
      <c r="K34" s="20">
        <f t="shared" si="8"/>
        <v>1.1093971527758375</v>
      </c>
      <c r="L34" s="20">
        <f t="shared" si="3"/>
        <v>4.8631108066886031E-2</v>
      </c>
      <c r="M34" s="20">
        <f t="shared" si="4"/>
        <v>1.3786675981421854</v>
      </c>
      <c r="N34" s="21">
        <v>217</v>
      </c>
      <c r="O34" s="21">
        <v>72.5</v>
      </c>
      <c r="P34" s="20">
        <f t="shared" si="5"/>
        <v>4.1264947420255753</v>
      </c>
      <c r="Q34" s="23">
        <f t="shared" si="6"/>
        <v>1.9016104801961177E-2</v>
      </c>
      <c r="R34" s="24"/>
    </row>
    <row r="35" spans="1:18" x14ac:dyDescent="0.25">
      <c r="A35" s="19">
        <v>2000</v>
      </c>
      <c r="B35" s="70">
        <v>7.1656383981664504</v>
      </c>
      <c r="C35" s="21">
        <v>78.730459407188121</v>
      </c>
      <c r="D35" s="20">
        <f t="shared" si="0"/>
        <v>1.5240983678321278</v>
      </c>
      <c r="E35" s="21">
        <v>6</v>
      </c>
      <c r="F35" s="20">
        <f t="shared" si="1"/>
        <v>1.4326524657622002</v>
      </c>
      <c r="G35" s="21">
        <v>0</v>
      </c>
      <c r="H35" s="20">
        <f t="shared" si="7"/>
        <v>1.4326524657622002</v>
      </c>
      <c r="I35" s="21">
        <v>26</v>
      </c>
      <c r="J35" s="22">
        <f t="shared" si="2"/>
        <v>85.204907563640063</v>
      </c>
      <c r="K35" s="20">
        <f t="shared" si="8"/>
        <v>1.0601628246640282</v>
      </c>
      <c r="L35" s="20">
        <f t="shared" si="3"/>
        <v>4.647289094417658E-2</v>
      </c>
      <c r="M35" s="20">
        <f t="shared" si="4"/>
        <v>1.3174832218219339</v>
      </c>
      <c r="N35" s="21">
        <v>217</v>
      </c>
      <c r="O35" s="21">
        <v>72.5</v>
      </c>
      <c r="P35" s="20">
        <f t="shared" si="5"/>
        <v>3.9433635742808226</v>
      </c>
      <c r="Q35" s="23">
        <f t="shared" si="6"/>
        <v>1.8172182369957709E-2</v>
      </c>
      <c r="R35" s="24"/>
    </row>
    <row r="36" spans="1:18" x14ac:dyDescent="0.25">
      <c r="A36" s="25">
        <v>2001</v>
      </c>
      <c r="B36" s="76">
        <v>6.5419588519207581</v>
      </c>
      <c r="C36" s="27">
        <v>77.325317077097324</v>
      </c>
      <c r="D36" s="26">
        <f t="shared" si="0"/>
        <v>1.483368426619796</v>
      </c>
      <c r="E36" s="27">
        <v>6</v>
      </c>
      <c r="F36" s="26">
        <f t="shared" si="1"/>
        <v>1.3943663210226083</v>
      </c>
      <c r="G36" s="27">
        <v>0</v>
      </c>
      <c r="H36" s="26">
        <f t="shared" si="7"/>
        <v>1.3943663210226083</v>
      </c>
      <c r="I36" s="27">
        <v>26</v>
      </c>
      <c r="J36" s="28">
        <f t="shared" si="2"/>
        <v>84.227490558828904</v>
      </c>
      <c r="K36" s="26">
        <f t="shared" si="8"/>
        <v>1.0318310775567301</v>
      </c>
      <c r="L36" s="26">
        <f t="shared" si="3"/>
        <v>4.5230951344952551E-2</v>
      </c>
      <c r="M36" s="26">
        <f t="shared" si="4"/>
        <v>1.2822748551537324</v>
      </c>
      <c r="N36" s="27">
        <v>217</v>
      </c>
      <c r="O36" s="27">
        <v>72.5</v>
      </c>
      <c r="P36" s="26">
        <f t="shared" si="5"/>
        <v>3.8379812905980684</v>
      </c>
      <c r="Q36" s="29">
        <f t="shared" si="6"/>
        <v>1.7686549726258379E-2</v>
      </c>
      <c r="R36" s="24"/>
    </row>
    <row r="37" spans="1:18" x14ac:dyDescent="0.25">
      <c r="A37" s="25">
        <v>2002</v>
      </c>
      <c r="B37" s="76">
        <v>7.0783844439652457</v>
      </c>
      <c r="C37" s="27">
        <v>78.132756038092737</v>
      </c>
      <c r="D37" s="26">
        <f t="shared" si="0"/>
        <v>1.5478475949235735</v>
      </c>
      <c r="E37" s="27">
        <v>6</v>
      </c>
      <c r="F37" s="26">
        <f t="shared" si="1"/>
        <v>1.4549767392281592</v>
      </c>
      <c r="G37" s="27">
        <v>0</v>
      </c>
      <c r="H37" s="26">
        <f t="shared" si="7"/>
        <v>1.4549767392281592</v>
      </c>
      <c r="I37" s="27">
        <v>26</v>
      </c>
      <c r="J37" s="28">
        <f t="shared" si="2"/>
        <v>84.789145100097301</v>
      </c>
      <c r="K37" s="26">
        <f t="shared" si="8"/>
        <v>1.0766827870288378</v>
      </c>
      <c r="L37" s="26">
        <f t="shared" si="3"/>
        <v>4.7197053677976449E-2</v>
      </c>
      <c r="M37" s="26">
        <f t="shared" si="4"/>
        <v>1.3380128732437933</v>
      </c>
      <c r="N37" s="27">
        <v>217</v>
      </c>
      <c r="O37" s="27">
        <v>72.5</v>
      </c>
      <c r="P37" s="26">
        <f t="shared" si="5"/>
        <v>4.0048109447434914</v>
      </c>
      <c r="Q37" s="29">
        <f t="shared" si="6"/>
        <v>1.8455349975776459E-2</v>
      </c>
      <c r="R37" s="24"/>
    </row>
    <row r="38" spans="1:18" x14ac:dyDescent="0.25">
      <c r="A38" s="25">
        <v>2003</v>
      </c>
      <c r="B38" s="76">
        <v>6.6122244779286126</v>
      </c>
      <c r="C38" s="27">
        <v>79.145586330182084</v>
      </c>
      <c r="D38" s="26">
        <f t="shared" si="0"/>
        <v>1.3789406454041906</v>
      </c>
      <c r="E38" s="27">
        <v>6</v>
      </c>
      <c r="F38" s="26">
        <f t="shared" si="1"/>
        <v>1.2962042066799391</v>
      </c>
      <c r="G38" s="27">
        <v>0</v>
      </c>
      <c r="H38" s="26">
        <f t="shared" si="7"/>
        <v>1.2962042066799391</v>
      </c>
      <c r="I38" s="27">
        <v>26</v>
      </c>
      <c r="J38" s="28">
        <f t="shared" si="2"/>
        <v>85.49366985127466</v>
      </c>
      <c r="K38" s="26">
        <f t="shared" si="8"/>
        <v>0.95919111294315496</v>
      </c>
      <c r="L38" s="26">
        <f t="shared" si="3"/>
        <v>4.204673371805611E-2</v>
      </c>
      <c r="M38" s="26">
        <f t="shared" ref="M38:M43" si="9">+L38*28.3495</f>
        <v>1.1920038775400317</v>
      </c>
      <c r="N38" s="27">
        <v>217</v>
      </c>
      <c r="O38" s="27">
        <v>72.5</v>
      </c>
      <c r="P38" s="26">
        <f t="shared" si="5"/>
        <v>3.5677909162232671</v>
      </c>
      <c r="Q38" s="29">
        <f t="shared" si="6"/>
        <v>1.6441432793655609E-2</v>
      </c>
      <c r="R38" s="24"/>
    </row>
    <row r="39" spans="1:18" x14ac:dyDescent="0.25">
      <c r="A39" s="25">
        <v>2004</v>
      </c>
      <c r="B39" s="76">
        <v>6.4135378150702289</v>
      </c>
      <c r="C39" s="27">
        <v>76.266423634844685</v>
      </c>
      <c r="D39" s="26">
        <f t="shared" si="0"/>
        <v>1.5221618950478062</v>
      </c>
      <c r="E39" s="27">
        <v>6</v>
      </c>
      <c r="F39" s="26">
        <f t="shared" si="1"/>
        <v>1.4308321813449378</v>
      </c>
      <c r="G39" s="27">
        <v>0</v>
      </c>
      <c r="H39" s="26">
        <f t="shared" si="7"/>
        <v>1.4308321813449378</v>
      </c>
      <c r="I39" s="27">
        <v>26</v>
      </c>
      <c r="J39" s="28">
        <f t="shared" si="2"/>
        <v>83.490924280397962</v>
      </c>
      <c r="K39" s="26">
        <f t="shared" si="8"/>
        <v>1.0588158141952539</v>
      </c>
      <c r="L39" s="26">
        <f t="shared" si="3"/>
        <v>4.6413843909928941E-2</v>
      </c>
      <c r="M39" s="26">
        <f t="shared" si="9"/>
        <v>1.3158092679245306</v>
      </c>
      <c r="N39" s="27">
        <v>217</v>
      </c>
      <c r="O39" s="27">
        <v>72.5</v>
      </c>
      <c r="P39" s="26">
        <f t="shared" si="5"/>
        <v>3.9383532570982505</v>
      </c>
      <c r="Q39" s="29">
        <f t="shared" si="6"/>
        <v>1.8149093350683182E-2</v>
      </c>
      <c r="R39" s="24"/>
    </row>
    <row r="40" spans="1:18" x14ac:dyDescent="0.25">
      <c r="A40" s="25">
        <v>2005</v>
      </c>
      <c r="B40" s="76">
        <v>7.0255722392815505</v>
      </c>
      <c r="C40" s="27">
        <v>79.272377541206509</v>
      </c>
      <c r="D40" s="26">
        <f t="shared" si="0"/>
        <v>1.4562340893280838</v>
      </c>
      <c r="E40" s="27">
        <v>6</v>
      </c>
      <c r="F40" s="26">
        <f t="shared" si="1"/>
        <v>1.3688600439683989</v>
      </c>
      <c r="G40" s="27">
        <v>0</v>
      </c>
      <c r="H40" s="26">
        <f t="shared" si="7"/>
        <v>1.3688600439683989</v>
      </c>
      <c r="I40" s="27">
        <v>26</v>
      </c>
      <c r="J40" s="28">
        <f t="shared" si="2"/>
        <v>85.581865817663243</v>
      </c>
      <c r="K40" s="26">
        <f t="shared" si="8"/>
        <v>1.0129564325366152</v>
      </c>
      <c r="L40" s="26">
        <f t="shared" si="3"/>
        <v>4.4403569645440663E-2</v>
      </c>
      <c r="M40" s="26">
        <f t="shared" si="9"/>
        <v>1.2588189976634201</v>
      </c>
      <c r="N40" s="27">
        <v>217</v>
      </c>
      <c r="O40" s="27">
        <v>72.5</v>
      </c>
      <c r="P40" s="26">
        <f t="shared" si="5"/>
        <v>3.767775482661547</v>
      </c>
      <c r="Q40" s="29">
        <f t="shared" si="6"/>
        <v>1.7363020657426485E-2</v>
      </c>
      <c r="R40" s="24"/>
    </row>
    <row r="41" spans="1:18" x14ac:dyDescent="0.25">
      <c r="A41" s="19">
        <v>2006</v>
      </c>
      <c r="B41" s="70">
        <v>7.5027942817072812</v>
      </c>
      <c r="C41" s="21">
        <v>79.734193684364115</v>
      </c>
      <c r="D41" s="20">
        <f t="shared" si="0"/>
        <v>1.5205017573914024</v>
      </c>
      <c r="E41" s="21">
        <v>6</v>
      </c>
      <c r="F41" s="20">
        <f t="shared" si="1"/>
        <v>1.4292716519479183</v>
      </c>
      <c r="G41" s="21">
        <v>0</v>
      </c>
      <c r="H41" s="20">
        <f t="shared" si="7"/>
        <v>1.4292716519479183</v>
      </c>
      <c r="I41" s="21">
        <v>26</v>
      </c>
      <c r="J41" s="22">
        <f t="shared" si="2"/>
        <v>85.903105126843684</v>
      </c>
      <c r="K41" s="20">
        <f t="shared" si="8"/>
        <v>1.0576610224414595</v>
      </c>
      <c r="L41" s="20">
        <f t="shared" si="3"/>
        <v>4.6363222901543433E-2</v>
      </c>
      <c r="M41" s="20">
        <f t="shared" si="9"/>
        <v>1.3143741876473054</v>
      </c>
      <c r="N41" s="21">
        <v>217</v>
      </c>
      <c r="O41" s="21">
        <v>72.5</v>
      </c>
      <c r="P41" s="20">
        <f t="shared" si="5"/>
        <v>3.9340579133719351</v>
      </c>
      <c r="Q41" s="23">
        <f t="shared" si="6"/>
        <v>1.8129299139962834E-2</v>
      </c>
      <c r="R41" s="24"/>
    </row>
    <row r="42" spans="1:18" x14ac:dyDescent="0.25">
      <c r="A42" s="19">
        <v>2007</v>
      </c>
      <c r="B42" s="70">
        <v>6.8709408432497625</v>
      </c>
      <c r="C42" s="21">
        <v>78.547907884716466</v>
      </c>
      <c r="D42" s="20">
        <f t="shared" si="0"/>
        <v>1.4739605588805782</v>
      </c>
      <c r="E42" s="21">
        <v>6</v>
      </c>
      <c r="F42" s="20">
        <f t="shared" si="1"/>
        <v>1.3855229253477435</v>
      </c>
      <c r="G42" s="21">
        <v>0</v>
      </c>
      <c r="H42" s="20">
        <f t="shared" si="7"/>
        <v>1.3855229253477435</v>
      </c>
      <c r="I42" s="21">
        <v>26</v>
      </c>
      <c r="J42" s="22">
        <f t="shared" si="2"/>
        <v>85.077924724608778</v>
      </c>
      <c r="K42" s="20">
        <f t="shared" si="8"/>
        <v>1.0252869647573302</v>
      </c>
      <c r="L42" s="20">
        <f t="shared" si="3"/>
        <v>4.4944086126348717E-2</v>
      </c>
      <c r="M42" s="20">
        <f t="shared" si="9"/>
        <v>1.2741423696389229</v>
      </c>
      <c r="N42" s="21">
        <v>217</v>
      </c>
      <c r="O42" s="21">
        <v>72.5</v>
      </c>
      <c r="P42" s="20">
        <f t="shared" si="5"/>
        <v>3.8136399201606386</v>
      </c>
      <c r="Q42" s="23">
        <f t="shared" si="6"/>
        <v>1.7574377512261007E-2</v>
      </c>
      <c r="R42" s="24"/>
    </row>
    <row r="43" spans="1:18" x14ac:dyDescent="0.25">
      <c r="A43" s="19">
        <v>2008</v>
      </c>
      <c r="B43" s="70">
        <v>6.9117900047053062</v>
      </c>
      <c r="C43" s="21">
        <v>80.035138156843956</v>
      </c>
      <c r="D43" s="20">
        <f t="shared" si="0"/>
        <v>1.379929325328483</v>
      </c>
      <c r="E43" s="21">
        <v>6</v>
      </c>
      <c r="F43" s="20">
        <f t="shared" si="1"/>
        <v>1.2971335658087739</v>
      </c>
      <c r="G43" s="21">
        <v>0</v>
      </c>
      <c r="H43" s="20">
        <f t="shared" si="7"/>
        <v>1.2971335658087739</v>
      </c>
      <c r="I43" s="21">
        <v>26</v>
      </c>
      <c r="J43" s="22">
        <f t="shared" si="2"/>
        <v>86.112442101900655</v>
      </c>
      <c r="K43" s="20">
        <f t="shared" si="8"/>
        <v>0.95987883869849266</v>
      </c>
      <c r="L43" s="20">
        <f t="shared" si="3"/>
        <v>4.207688060048187E-2</v>
      </c>
      <c r="M43" s="20">
        <f t="shared" si="9"/>
        <v>1.1928585265833607</v>
      </c>
      <c r="N43" s="21">
        <v>217</v>
      </c>
      <c r="O43" s="21">
        <v>72.5</v>
      </c>
      <c r="P43" s="20">
        <f t="shared" si="5"/>
        <v>3.5703489692219206</v>
      </c>
      <c r="Q43" s="23">
        <f t="shared" si="6"/>
        <v>1.6453221056322215E-2</v>
      </c>
      <c r="R43" s="24"/>
    </row>
    <row r="44" spans="1:18" x14ac:dyDescent="0.25">
      <c r="A44" s="19">
        <v>2009</v>
      </c>
      <c r="B44" s="70">
        <v>6.3236479459216355</v>
      </c>
      <c r="C44" s="21">
        <v>78.72657263811773</v>
      </c>
      <c r="D44" s="20">
        <f t="shared" si="0"/>
        <v>1.3452566523967997</v>
      </c>
      <c r="E44" s="21">
        <v>6</v>
      </c>
      <c r="F44" s="20">
        <f t="shared" si="1"/>
        <v>1.2645412532529918</v>
      </c>
      <c r="G44" s="21">
        <v>0</v>
      </c>
      <c r="H44" s="20">
        <f t="shared" si="7"/>
        <v>1.2645412532529918</v>
      </c>
      <c r="I44" s="21">
        <v>26</v>
      </c>
      <c r="J44" s="22">
        <f t="shared" si="2"/>
        <v>85.202203927074692</v>
      </c>
      <c r="K44" s="20">
        <f t="shared" si="8"/>
        <v>0.93576052740721394</v>
      </c>
      <c r="L44" s="20">
        <f t="shared" si="3"/>
        <v>4.1019639557576502E-2</v>
      </c>
      <c r="M44" s="20">
        <f t="shared" ref="M44:M49" si="10">+L44*28.3495</f>
        <v>1.162886271637515</v>
      </c>
      <c r="N44" s="21">
        <v>217</v>
      </c>
      <c r="O44" s="21">
        <v>72.5</v>
      </c>
      <c r="P44" s="20">
        <f t="shared" si="5"/>
        <v>3.4806389095909069</v>
      </c>
      <c r="Q44" s="23">
        <f t="shared" si="6"/>
        <v>1.6039810643276069E-2</v>
      </c>
      <c r="R44" s="24"/>
    </row>
    <row r="45" spans="1:18" x14ac:dyDescent="0.25">
      <c r="A45" s="19">
        <v>2010</v>
      </c>
      <c r="B45" s="70">
        <v>6.2725363896102202</v>
      </c>
      <c r="C45" s="21">
        <v>78.954235986151886</v>
      </c>
      <c r="D45" s="20">
        <f t="shared" si="0"/>
        <v>1.3201032062401152</v>
      </c>
      <c r="E45" s="21">
        <v>6</v>
      </c>
      <c r="F45" s="20">
        <f t="shared" si="1"/>
        <v>1.2408970138657083</v>
      </c>
      <c r="G45" s="21">
        <v>0</v>
      </c>
      <c r="H45" s="20">
        <f t="shared" si="7"/>
        <v>1.2408970138657083</v>
      </c>
      <c r="I45" s="21">
        <v>26</v>
      </c>
      <c r="J45" s="22">
        <f t="shared" si="2"/>
        <v>85.360566551967253</v>
      </c>
      <c r="K45" s="20">
        <f t="shared" si="8"/>
        <v>0.9182637902606241</v>
      </c>
      <c r="L45" s="20">
        <f t="shared" si="3"/>
        <v>4.0252659299095848E-2</v>
      </c>
      <c r="M45" s="20">
        <f t="shared" si="10"/>
        <v>1.1411427647997177</v>
      </c>
      <c r="N45" s="21">
        <v>217</v>
      </c>
      <c r="O45" s="21">
        <v>72.5</v>
      </c>
      <c r="P45" s="20">
        <f t="shared" si="5"/>
        <v>3.4155583442970863</v>
      </c>
      <c r="Q45" s="23">
        <f t="shared" si="6"/>
        <v>1.5739900204134037E-2</v>
      </c>
      <c r="R45" s="24"/>
    </row>
    <row r="46" spans="1:18" x14ac:dyDescent="0.25">
      <c r="A46" s="25">
        <v>2011</v>
      </c>
      <c r="B46" s="76">
        <v>6.6333589369776176</v>
      </c>
      <c r="C46" s="27">
        <v>80.029476492696773</v>
      </c>
      <c r="D46" s="26">
        <f t="shared" si="0"/>
        <v>1.3247165058329147</v>
      </c>
      <c r="E46" s="27">
        <v>6</v>
      </c>
      <c r="F46" s="26">
        <f t="shared" si="1"/>
        <v>1.2452335154829397</v>
      </c>
      <c r="G46" s="27">
        <v>0</v>
      </c>
      <c r="H46" s="26">
        <f t="shared" si="7"/>
        <v>1.2452335154829397</v>
      </c>
      <c r="I46" s="27">
        <v>26</v>
      </c>
      <c r="J46" s="28">
        <f t="shared" si="2"/>
        <v>86.10850384831987</v>
      </c>
      <c r="K46" s="26">
        <f t="shared" si="8"/>
        <v>0.92147280145737542</v>
      </c>
      <c r="L46" s="26">
        <f t="shared" si="3"/>
        <v>4.0393328283063031E-2</v>
      </c>
      <c r="M46" s="26">
        <f t="shared" si="10"/>
        <v>1.1451306601606954</v>
      </c>
      <c r="N46" s="27">
        <v>217</v>
      </c>
      <c r="O46" s="27">
        <v>72.5</v>
      </c>
      <c r="P46" s="26">
        <f t="shared" si="5"/>
        <v>3.4274945276533915</v>
      </c>
      <c r="Q46" s="29">
        <f t="shared" si="6"/>
        <v>1.5794905657388902E-2</v>
      </c>
      <c r="R46" s="24"/>
    </row>
    <row r="47" spans="1:18" x14ac:dyDescent="0.25">
      <c r="A47" s="25">
        <v>2012</v>
      </c>
      <c r="B47" s="76">
        <v>6.0196950835594967</v>
      </c>
      <c r="C47" s="27">
        <v>77.985787624490371</v>
      </c>
      <c r="D47" s="26">
        <f t="shared" ref="D47:D52" si="11">+B47-B47*(C47/100)</f>
        <v>1.3251884600528996</v>
      </c>
      <c r="E47" s="27">
        <v>6</v>
      </c>
      <c r="F47" s="26">
        <f t="shared" ref="F47:F52" si="12">+(D47-D47*(E47)/100)</f>
        <v>1.2456771524497257</v>
      </c>
      <c r="G47" s="27">
        <v>0</v>
      </c>
      <c r="H47" s="26">
        <f t="shared" si="7"/>
        <v>1.2456771524497257</v>
      </c>
      <c r="I47" s="27">
        <v>26</v>
      </c>
      <c r="J47" s="28">
        <f t="shared" ref="J47:J52" si="13">100-(K47/B47*100)</f>
        <v>84.686913871595493</v>
      </c>
      <c r="K47" s="26">
        <f t="shared" si="8"/>
        <v>0.92180109281279687</v>
      </c>
      <c r="L47" s="26">
        <f t="shared" ref="L47:L52" si="14">+(K47/365)*16</f>
        <v>4.0407719136999316E-2</v>
      </c>
      <c r="M47" s="26">
        <f t="shared" si="10"/>
        <v>1.145538633674362</v>
      </c>
      <c r="N47" s="27">
        <v>217</v>
      </c>
      <c r="O47" s="27">
        <v>72.5</v>
      </c>
      <c r="P47" s="26">
        <f t="shared" ref="P47:P52" si="15">+Q47*N47</f>
        <v>3.4287156345839525</v>
      </c>
      <c r="Q47" s="29">
        <f t="shared" ref="Q47:Q52" si="16">+M47/O47</f>
        <v>1.5800532878267062E-2</v>
      </c>
      <c r="R47" s="24"/>
    </row>
    <row r="48" spans="1:18" x14ac:dyDescent="0.25">
      <c r="A48" s="25">
        <v>2013</v>
      </c>
      <c r="B48" s="76">
        <v>6.7523067356738951</v>
      </c>
      <c r="C48" s="27">
        <v>79.490461013417345</v>
      </c>
      <c r="D48" s="26">
        <f t="shared" si="11"/>
        <v>1.3848669824466837</v>
      </c>
      <c r="E48" s="27">
        <v>6</v>
      </c>
      <c r="F48" s="26">
        <f t="shared" si="12"/>
        <v>1.3017749634998828</v>
      </c>
      <c r="G48" s="27">
        <v>0</v>
      </c>
      <c r="H48" s="26">
        <f t="shared" si="7"/>
        <v>1.3017749634998828</v>
      </c>
      <c r="I48" s="27">
        <v>26</v>
      </c>
      <c r="J48" s="28">
        <f t="shared" si="13"/>
        <v>85.733564680933114</v>
      </c>
      <c r="K48" s="26">
        <f t="shared" si="8"/>
        <v>0.96331347298991332</v>
      </c>
      <c r="L48" s="26">
        <f t="shared" si="14"/>
        <v>4.2227439911886613E-2</v>
      </c>
      <c r="M48" s="26">
        <f t="shared" si="10"/>
        <v>1.1971268077820294</v>
      </c>
      <c r="N48" s="27">
        <v>217</v>
      </c>
      <c r="O48" s="27">
        <v>72.5</v>
      </c>
      <c r="P48" s="26">
        <f t="shared" si="15"/>
        <v>3.5831243763958676</v>
      </c>
      <c r="Q48" s="29">
        <f t="shared" si="16"/>
        <v>1.6512093900441786E-2</v>
      </c>
      <c r="R48" s="24"/>
    </row>
    <row r="49" spans="1:18" x14ac:dyDescent="0.25">
      <c r="A49" s="25">
        <v>2014</v>
      </c>
      <c r="B49" s="76">
        <v>6.6171145674720862</v>
      </c>
      <c r="C49" s="27">
        <v>79.852670639317068</v>
      </c>
      <c r="D49" s="26">
        <f t="shared" si="11"/>
        <v>1.3331718660823313</v>
      </c>
      <c r="E49" s="27">
        <v>6</v>
      </c>
      <c r="F49" s="26">
        <f t="shared" si="12"/>
        <v>1.2531815541173914</v>
      </c>
      <c r="G49" s="27">
        <v>0</v>
      </c>
      <c r="H49" s="26">
        <f t="shared" si="7"/>
        <v>1.2531815541173914</v>
      </c>
      <c r="I49" s="27">
        <v>26</v>
      </c>
      <c r="J49" s="28">
        <f t="shared" si="13"/>
        <v>85.985517696708953</v>
      </c>
      <c r="K49" s="26">
        <f t="shared" si="8"/>
        <v>0.92735435004686961</v>
      </c>
      <c r="L49" s="26">
        <f t="shared" si="14"/>
        <v>4.0651149591095656E-2</v>
      </c>
      <c r="M49" s="26">
        <f t="shared" si="10"/>
        <v>1.1524397653327663</v>
      </c>
      <c r="N49" s="27">
        <v>217</v>
      </c>
      <c r="O49" s="27">
        <v>72.5</v>
      </c>
      <c r="P49" s="26">
        <f t="shared" si="15"/>
        <v>3.4493714355477283</v>
      </c>
      <c r="Q49" s="29">
        <f t="shared" si="16"/>
        <v>1.5895720901141604E-2</v>
      </c>
      <c r="R49" s="24"/>
    </row>
    <row r="50" spans="1:18" x14ac:dyDescent="0.25">
      <c r="A50" s="31">
        <v>2015</v>
      </c>
      <c r="B50" s="80">
        <v>7.0557140488775056</v>
      </c>
      <c r="C50" s="32">
        <v>80.502018277243025</v>
      </c>
      <c r="D50" s="33">
        <f t="shared" si="11"/>
        <v>1.3757218356601317</v>
      </c>
      <c r="E50" s="32">
        <v>6</v>
      </c>
      <c r="F50" s="33">
        <f t="shared" si="12"/>
        <v>1.2931785255205239</v>
      </c>
      <c r="G50" s="32">
        <v>0</v>
      </c>
      <c r="H50" s="33">
        <f t="shared" si="7"/>
        <v>1.2931785255205239</v>
      </c>
      <c r="I50" s="32">
        <v>26</v>
      </c>
      <c r="J50" s="34">
        <f t="shared" si="13"/>
        <v>86.437203913650251</v>
      </c>
      <c r="K50" s="33">
        <f t="shared" si="8"/>
        <v>0.95695210888518778</v>
      </c>
      <c r="L50" s="33">
        <f t="shared" si="14"/>
        <v>4.1948585594967135E-2</v>
      </c>
      <c r="M50" s="33">
        <f>+L50*28.3495</f>
        <v>1.1892214273245207</v>
      </c>
      <c r="N50" s="32">
        <v>217</v>
      </c>
      <c r="O50" s="32">
        <v>72.5</v>
      </c>
      <c r="P50" s="33">
        <f t="shared" si="15"/>
        <v>3.5594627548885658</v>
      </c>
      <c r="Q50" s="35">
        <f t="shared" si="16"/>
        <v>1.6403054169993391E-2</v>
      </c>
      <c r="R50" s="24"/>
    </row>
    <row r="51" spans="1:18" x14ac:dyDescent="0.25">
      <c r="A51" s="36">
        <v>2016</v>
      </c>
      <c r="B51" s="83">
        <v>6.1878804842292743</v>
      </c>
      <c r="C51" s="38">
        <v>78.322531814701605</v>
      </c>
      <c r="D51" s="37">
        <f t="shared" si="11"/>
        <v>1.341375823313089</v>
      </c>
      <c r="E51" s="38">
        <v>6</v>
      </c>
      <c r="F51" s="37">
        <f t="shared" si="12"/>
        <v>1.2608932739143037</v>
      </c>
      <c r="G51" s="38">
        <v>0</v>
      </c>
      <c r="H51" s="37">
        <f t="shared" si="7"/>
        <v>1.2608932739143037</v>
      </c>
      <c r="I51" s="38">
        <v>26</v>
      </c>
      <c r="J51" s="39">
        <f t="shared" si="13"/>
        <v>84.921153130306436</v>
      </c>
      <c r="K51" s="37">
        <f t="shared" si="8"/>
        <v>0.93306102269658475</v>
      </c>
      <c r="L51" s="37">
        <f t="shared" si="14"/>
        <v>4.0901305104507825E-2</v>
      </c>
      <c r="M51" s="37">
        <f>+L51*28.3495</f>
        <v>1.1595315490602445</v>
      </c>
      <c r="N51" s="38">
        <v>217</v>
      </c>
      <c r="O51" s="38">
        <v>72.5</v>
      </c>
      <c r="P51" s="37">
        <f t="shared" si="15"/>
        <v>3.4705978778768696</v>
      </c>
      <c r="Q51" s="40">
        <f t="shared" si="16"/>
        <v>1.5993538607727509E-2</v>
      </c>
      <c r="R51" s="24"/>
    </row>
    <row r="52" spans="1:18" x14ac:dyDescent="0.25">
      <c r="A52" s="41">
        <v>2017</v>
      </c>
      <c r="B52" s="86">
        <v>5.891389860107501</v>
      </c>
      <c r="C52" s="43">
        <v>78.777378577335597</v>
      </c>
      <c r="D52" s="42">
        <f t="shared" si="11"/>
        <v>1.2503073665438524</v>
      </c>
      <c r="E52" s="43">
        <v>6</v>
      </c>
      <c r="F52" s="42">
        <f t="shared" si="12"/>
        <v>1.1752889245512212</v>
      </c>
      <c r="G52" s="43">
        <v>0</v>
      </c>
      <c r="H52" s="42">
        <f>F52-(F52*G52/100)</f>
        <v>1.1752889245512212</v>
      </c>
      <c r="I52" s="43">
        <v>26</v>
      </c>
      <c r="J52" s="45">
        <f t="shared" si="13"/>
        <v>85.237544538394644</v>
      </c>
      <c r="K52" s="42">
        <f>+H52-H52*I52/100</f>
        <v>0.86971380416790378</v>
      </c>
      <c r="L52" s="42">
        <f t="shared" si="14"/>
        <v>3.8124440730647836E-2</v>
      </c>
      <c r="M52" s="42">
        <f>+L52*28.3495</f>
        <v>1.0808088324935008</v>
      </c>
      <c r="N52" s="43">
        <v>217</v>
      </c>
      <c r="O52" s="43">
        <v>72.5</v>
      </c>
      <c r="P52" s="42">
        <f t="shared" si="15"/>
        <v>3.2349726434633057</v>
      </c>
      <c r="Q52" s="47">
        <f t="shared" si="16"/>
        <v>1.4907708034393114E-2</v>
      </c>
      <c r="R52" s="24"/>
    </row>
    <row r="53" spans="1:18" x14ac:dyDescent="0.25">
      <c r="A53" s="41">
        <v>2018</v>
      </c>
      <c r="B53" s="86" t="s">
        <v>11</v>
      </c>
      <c r="C53" s="86" t="s">
        <v>11</v>
      </c>
      <c r="D53" s="86" t="s">
        <v>11</v>
      </c>
      <c r="E53" s="86" t="s">
        <v>11</v>
      </c>
      <c r="F53" s="86" t="s">
        <v>11</v>
      </c>
      <c r="G53" s="86" t="s">
        <v>11</v>
      </c>
      <c r="H53" s="86" t="s">
        <v>11</v>
      </c>
      <c r="I53" s="86" t="s">
        <v>11</v>
      </c>
      <c r="J53" s="104" t="s">
        <v>11</v>
      </c>
      <c r="K53" s="86" t="s">
        <v>11</v>
      </c>
      <c r="L53" s="86" t="s">
        <v>11</v>
      </c>
      <c r="M53" s="86" t="s">
        <v>11</v>
      </c>
      <c r="N53" s="86" t="s">
        <v>11</v>
      </c>
      <c r="O53" s="86" t="s">
        <v>11</v>
      </c>
      <c r="P53" s="86" t="s">
        <v>11</v>
      </c>
      <c r="Q53" s="88" t="s">
        <v>11</v>
      </c>
      <c r="R53" s="24"/>
    </row>
    <row r="54" spans="1:18" ht="13.2" customHeight="1" x14ac:dyDescent="0.25">
      <c r="A54" s="41">
        <v>2019</v>
      </c>
      <c r="B54" s="86" t="s">
        <v>11</v>
      </c>
      <c r="C54" s="87" t="s">
        <v>11</v>
      </c>
      <c r="D54" s="86" t="s">
        <v>11</v>
      </c>
      <c r="E54" s="87" t="s">
        <v>11</v>
      </c>
      <c r="F54" s="86" t="s">
        <v>11</v>
      </c>
      <c r="G54" s="87" t="s">
        <v>11</v>
      </c>
      <c r="H54" s="86" t="s">
        <v>11</v>
      </c>
      <c r="I54" s="87" t="s">
        <v>11</v>
      </c>
      <c r="J54" s="104" t="s">
        <v>11</v>
      </c>
      <c r="K54" s="86" t="s">
        <v>11</v>
      </c>
      <c r="L54" s="86" t="s">
        <v>11</v>
      </c>
      <c r="M54" s="86" t="s">
        <v>11</v>
      </c>
      <c r="N54" s="87" t="s">
        <v>11</v>
      </c>
      <c r="O54" s="87" t="s">
        <v>11</v>
      </c>
      <c r="P54" s="86" t="s">
        <v>11</v>
      </c>
      <c r="Q54" s="88" t="s">
        <v>11</v>
      </c>
    </row>
    <row r="55" spans="1:18" ht="13.2" customHeight="1" x14ac:dyDescent="0.25">
      <c r="A55" s="36">
        <v>2020</v>
      </c>
      <c r="B55" s="86" t="s">
        <v>11</v>
      </c>
      <c r="C55" s="86" t="s">
        <v>11</v>
      </c>
      <c r="D55" s="86" t="s">
        <v>11</v>
      </c>
      <c r="E55" s="86" t="s">
        <v>11</v>
      </c>
      <c r="F55" s="86" t="s">
        <v>11</v>
      </c>
      <c r="G55" s="86" t="s">
        <v>11</v>
      </c>
      <c r="H55" s="86" t="s">
        <v>11</v>
      </c>
      <c r="I55" s="86" t="s">
        <v>11</v>
      </c>
      <c r="J55" s="104" t="s">
        <v>11</v>
      </c>
      <c r="K55" s="86" t="s">
        <v>11</v>
      </c>
      <c r="L55" s="86" t="s">
        <v>11</v>
      </c>
      <c r="M55" s="86" t="s">
        <v>11</v>
      </c>
      <c r="N55" s="86" t="s">
        <v>11</v>
      </c>
      <c r="O55" s="86" t="s">
        <v>11</v>
      </c>
      <c r="P55" s="86" t="s">
        <v>11</v>
      </c>
      <c r="Q55" s="88" t="s">
        <v>11</v>
      </c>
    </row>
    <row r="56" spans="1:18" ht="13.8" customHeight="1" thickBot="1" x14ac:dyDescent="0.3">
      <c r="A56" s="151">
        <v>2021</v>
      </c>
      <c r="B56" s="162" t="s">
        <v>11</v>
      </c>
      <c r="C56" s="162" t="s">
        <v>11</v>
      </c>
      <c r="D56" s="162" t="s">
        <v>11</v>
      </c>
      <c r="E56" s="162" t="s">
        <v>11</v>
      </c>
      <c r="F56" s="162" t="s">
        <v>11</v>
      </c>
      <c r="G56" s="162" t="s">
        <v>11</v>
      </c>
      <c r="H56" s="162" t="s">
        <v>11</v>
      </c>
      <c r="I56" s="162" t="s">
        <v>11</v>
      </c>
      <c r="J56" s="183" t="s">
        <v>11</v>
      </c>
      <c r="K56" s="162" t="s">
        <v>11</v>
      </c>
      <c r="L56" s="162" t="s">
        <v>11</v>
      </c>
      <c r="M56" s="162" t="s">
        <v>11</v>
      </c>
      <c r="N56" s="162" t="s">
        <v>11</v>
      </c>
      <c r="O56" s="162" t="s">
        <v>11</v>
      </c>
      <c r="P56" s="162" t="s">
        <v>11</v>
      </c>
      <c r="Q56" s="159" t="s">
        <v>11</v>
      </c>
    </row>
    <row r="57" spans="1:18" ht="15" customHeight="1" thickTop="1" x14ac:dyDescent="0.25">
      <c r="A57" s="48" t="s">
        <v>195</v>
      </c>
      <c r="B57" s="48"/>
      <c r="C57" s="48"/>
    </row>
    <row r="58" spans="1:18" x14ac:dyDescent="0.25">
      <c r="A58" s="9"/>
    </row>
    <row r="59" spans="1:18" ht="15" customHeight="1" x14ac:dyDescent="0.25">
      <c r="A59" s="9" t="s">
        <v>84</v>
      </c>
    </row>
    <row r="60" spans="1:18" x14ac:dyDescent="0.25">
      <c r="A60" s="9"/>
    </row>
    <row r="61" spans="1:18" ht="15" customHeight="1" x14ac:dyDescent="0.25">
      <c r="A61" s="9" t="s">
        <v>97</v>
      </c>
    </row>
    <row r="62" spans="1:18" ht="15" customHeight="1" x14ac:dyDescent="0.25">
      <c r="A62" s="9" t="s">
        <v>104</v>
      </c>
    </row>
    <row r="63" spans="1:18" ht="15" customHeight="1" x14ac:dyDescent="0.25">
      <c r="A63" s="9" t="s">
        <v>196</v>
      </c>
    </row>
    <row r="64" spans="1:18" ht="15" customHeight="1" x14ac:dyDescent="0.25">
      <c r="A64" s="9" t="s">
        <v>99</v>
      </c>
    </row>
    <row r="65" spans="1:1" ht="15" customHeight="1" x14ac:dyDescent="0.25">
      <c r="A65" s="9" t="s">
        <v>154</v>
      </c>
    </row>
    <row r="66" spans="1:1" ht="15" customHeight="1" x14ac:dyDescent="0.25">
      <c r="A66" s="9" t="s">
        <v>173</v>
      </c>
    </row>
    <row r="67" spans="1:1" ht="13.2" customHeight="1" x14ac:dyDescent="0.25">
      <c r="A67" s="9"/>
    </row>
    <row r="68" spans="1:1" ht="15" customHeight="1" x14ac:dyDescent="0.25">
      <c r="A68" s="9" t="s">
        <v>192</v>
      </c>
    </row>
    <row r="69" spans="1:1" x14ac:dyDescent="0.25">
      <c r="A69" s="9"/>
    </row>
    <row r="70" spans="1:1" x14ac:dyDescent="0.25">
      <c r="A70" s="9"/>
    </row>
    <row r="71" spans="1:1" x14ac:dyDescent="0.25">
      <c r="A71"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pageSetUpPr fitToPage="1"/>
  </sheetPr>
  <dimension ref="A1:AD68"/>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208</v>
      </c>
      <c r="B1" s="52"/>
      <c r="C1" s="52"/>
      <c r="D1" s="52"/>
      <c r="E1" s="52"/>
      <c r="F1" s="52"/>
      <c r="G1" s="52"/>
      <c r="H1" s="52"/>
      <c r="I1" s="52"/>
      <c r="J1" s="52"/>
      <c r="K1" s="52"/>
    </row>
    <row r="2" spans="1:30" ht="60" customHeight="1" thickTop="1" x14ac:dyDescent="0.25">
      <c r="A2" s="59" t="s">
        <v>2</v>
      </c>
      <c r="B2" s="60" t="s">
        <v>92</v>
      </c>
      <c r="C2" s="179" t="s">
        <v>3</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M3" s="18"/>
      <c r="N3" s="18"/>
      <c r="O3" s="18"/>
      <c r="P3" s="18"/>
      <c r="Q3" s="18"/>
      <c r="R3" s="18"/>
      <c r="S3" s="18"/>
      <c r="T3" s="18"/>
      <c r="U3" s="18"/>
      <c r="V3" s="18"/>
      <c r="W3" s="18"/>
      <c r="X3" s="18"/>
      <c r="Y3" s="18"/>
      <c r="Z3" s="18"/>
      <c r="AA3" s="18"/>
      <c r="AB3" s="18"/>
      <c r="AC3" s="18"/>
      <c r="AD3" s="18"/>
    </row>
    <row r="4" spans="1:30" x14ac:dyDescent="0.25">
      <c r="A4" s="19">
        <v>1970</v>
      </c>
      <c r="B4" s="21">
        <f>SUM('Dried apples:Raisins'!B5)</f>
        <v>9.9548736076347382</v>
      </c>
      <c r="C4" s="21">
        <f>SUM('Dried apples:Raisins'!D5)</f>
        <v>2.6385237209895571</v>
      </c>
      <c r="D4" s="21">
        <f>SUM('Dried apples:Raisins'!F5)</f>
        <v>2.4802122977301835</v>
      </c>
      <c r="E4" s="21">
        <f>SUM('Dried apples:Raisins'!H5)</f>
        <v>2.4557722977301832</v>
      </c>
      <c r="F4" s="21">
        <f>100-(G4/B4*100)</f>
        <v>80.435939605821858</v>
      </c>
      <c r="G4" s="21">
        <f>SUM('Dried apples:Raisins'!K5)</f>
        <v>1.9475774847617606</v>
      </c>
      <c r="H4" s="20">
        <f>SUM('Dried apples:Raisins'!L5)</f>
        <v>8.5373259605994983E-2</v>
      </c>
      <c r="I4" s="21">
        <f>SUM('Dried apples:Raisins'!M5)</f>
        <v>2.4202892232001547</v>
      </c>
      <c r="J4" s="21">
        <f>SUM('Dried apples:Raisins'!P5)</f>
        <v>6.5679125452889418</v>
      </c>
      <c r="K4" s="23">
        <f>SUM('Dried apples:Raisins'!Q5)</f>
        <v>3.2789290618743951E-2</v>
      </c>
      <c r="V4" s="65"/>
      <c r="X4" s="24"/>
    </row>
    <row r="5" spans="1:30" x14ac:dyDescent="0.25">
      <c r="A5" s="25">
        <v>1971</v>
      </c>
      <c r="B5" s="27">
        <f>SUM('Dried apples:Raisins'!B6)</f>
        <v>9.959163413495066</v>
      </c>
      <c r="C5" s="27">
        <f>SUM('Dried apples:Raisins'!D6)</f>
        <v>2.5268748171611799</v>
      </c>
      <c r="D5" s="27">
        <f>SUM('Dried apples:Raisins'!F6)</f>
        <v>2.3752623281315088</v>
      </c>
      <c r="E5" s="27">
        <f>SUM('Dried apples:Raisins'!H6)</f>
        <v>2.3508223281315086</v>
      </c>
      <c r="F5" s="27">
        <f t="shared" ref="F5:F50" si="0">100-(G5/B5*100)</f>
        <v>81.484878245960317</v>
      </c>
      <c r="G5" s="27">
        <f>SUM('Dried apples:Raisins'!K6)</f>
        <v>1.8439512316923854</v>
      </c>
      <c r="H5" s="26">
        <f>SUM('Dried apples:Raisins'!L6)</f>
        <v>8.083073892350183E-2</v>
      </c>
      <c r="I5" s="27">
        <f>SUM('Dried apples:Raisins'!M6)</f>
        <v>2.2915110331118145</v>
      </c>
      <c r="J5" s="27">
        <f>SUM('Dried apples:Raisins'!P6)</f>
        <v>6.3022821254937718</v>
      </c>
      <c r="K5" s="29">
        <f>SUM('Dried apples:Raisins'!Q6)</f>
        <v>3.0729858839667105E-2</v>
      </c>
      <c r="V5" s="65"/>
      <c r="X5" s="24"/>
    </row>
    <row r="6" spans="1:30" x14ac:dyDescent="0.25">
      <c r="A6" s="25">
        <v>1972</v>
      </c>
      <c r="B6" s="27">
        <f>SUM('Dried apples:Raisins'!B7)</f>
        <v>7.2377768468854446</v>
      </c>
      <c r="C6" s="27">
        <f>SUM('Dried apples:Raisins'!D7)</f>
        <v>1.9860330849093184</v>
      </c>
      <c r="D6" s="27">
        <f>SUM('Dried apples:Raisins'!F7)</f>
        <v>1.8668710998147593</v>
      </c>
      <c r="E6" s="27">
        <f>SUM('Dried apples:Raisins'!H7)</f>
        <v>1.8433710998147594</v>
      </c>
      <c r="F6" s="27">
        <f t="shared" si="0"/>
        <v>79.859250804987568</v>
      </c>
      <c r="G6" s="27">
        <f>SUM('Dried apples:Raisins'!K7)</f>
        <v>1.4577424820258766</v>
      </c>
      <c r="H6" s="26">
        <f>SUM('Dried apples:Raisins'!L7)</f>
        <v>6.3901040307983631E-2</v>
      </c>
      <c r="I6" s="27">
        <f>SUM('Dried apples:Raisins'!M7)</f>
        <v>1.8115625422111821</v>
      </c>
      <c r="J6" s="27">
        <f>SUM('Dried apples:Raisins'!P7)</f>
        <v>4.9412712881093324</v>
      </c>
      <c r="K6" s="29">
        <f>SUM('Dried apples:Raisins'!Q7)</f>
        <v>2.4540191259099182E-2</v>
      </c>
      <c r="V6" s="65"/>
      <c r="X6" s="24"/>
    </row>
    <row r="7" spans="1:30" x14ac:dyDescent="0.25">
      <c r="A7" s="25">
        <v>1973</v>
      </c>
      <c r="B7" s="27">
        <f>SUM('Dried apples:Raisins'!B8)</f>
        <v>10.208138801547225</v>
      </c>
      <c r="C7" s="27">
        <f>SUM('Dried apples:Raisins'!D8)</f>
        <v>2.5926630329170317</v>
      </c>
      <c r="D7" s="27">
        <f>SUM('Dried apples:Raisins'!F8)</f>
        <v>2.4371032509420099</v>
      </c>
      <c r="E7" s="27">
        <f>SUM('Dried apples:Raisins'!H8)</f>
        <v>2.4060832509420096</v>
      </c>
      <c r="F7" s="27">
        <f t="shared" si="0"/>
        <v>81.462372091711273</v>
      </c>
      <c r="G7" s="27">
        <f>SUM('Dried apples:Raisins'!K8)</f>
        <v>1.8923467873924684</v>
      </c>
      <c r="H7" s="26">
        <f>SUM('Dried apples:Raisins'!L8)</f>
        <v>8.2952187940491778E-2</v>
      </c>
      <c r="I7" s="27">
        <f>SUM('Dried apples:Raisins'!M8)</f>
        <v>2.3516530520189711</v>
      </c>
      <c r="J7" s="27">
        <f>SUM('Dried apples:Raisins'!P8)</f>
        <v>6.4519651562431859</v>
      </c>
      <c r="K7" s="29">
        <f>SUM('Dried apples:Raisins'!Q8)</f>
        <v>3.2447631347266193E-2</v>
      </c>
      <c r="V7" s="65"/>
      <c r="X7" s="24"/>
    </row>
    <row r="8" spans="1:30" x14ac:dyDescent="0.25">
      <c r="A8" s="25">
        <v>1974</v>
      </c>
      <c r="B8" s="27">
        <f>SUM('Dried apples:Raisins'!B9)</f>
        <v>9.7011375388004346</v>
      </c>
      <c r="C8" s="27">
        <f>SUM('Dried apples:Raisins'!D9)</f>
        <v>2.4937810709522292</v>
      </c>
      <c r="D8" s="27">
        <f>SUM('Dried apples:Raisins'!F9)</f>
        <v>2.3441542066950953</v>
      </c>
      <c r="E8" s="27">
        <f>SUM('Dried apples:Raisins'!H9)</f>
        <v>2.3197142066950951</v>
      </c>
      <c r="F8" s="27">
        <f t="shared" si="0"/>
        <v>81.287121206413218</v>
      </c>
      <c r="G8" s="27">
        <f>SUM('Dried apples:Raisins'!K9)</f>
        <v>1.8153621092348733</v>
      </c>
      <c r="H8" s="26">
        <f>SUM('Dried apples:Raisins'!L9)</f>
        <v>7.9577517117145141E-2</v>
      </c>
      <c r="I8" s="27">
        <f>SUM('Dried apples:Raisins'!M9)</f>
        <v>2.255982821512506</v>
      </c>
      <c r="J8" s="27">
        <f>SUM('Dried apples:Raisins'!P9)</f>
        <v>6.2368825270152497</v>
      </c>
      <c r="K8" s="29">
        <f>SUM('Dried apples:Raisins'!Q9)</f>
        <v>3.0940069484636568E-2</v>
      </c>
      <c r="V8" s="65"/>
      <c r="X8" s="24"/>
    </row>
    <row r="9" spans="1:30" x14ac:dyDescent="0.25">
      <c r="A9" s="25">
        <v>1975</v>
      </c>
      <c r="B9" s="27">
        <f>SUM('Dried apples:Raisins'!B10)</f>
        <v>10.285928449060599</v>
      </c>
      <c r="C9" s="27">
        <f>SUM('Dried apples:Raisins'!D10)</f>
        <v>2.6166956790784028</v>
      </c>
      <c r="D9" s="27">
        <f>SUM('Dried apples:Raisins'!F10)</f>
        <v>2.4596939383336984</v>
      </c>
      <c r="E9" s="27">
        <f>SUM('Dried apples:Raisins'!H10)</f>
        <v>2.4277339383336987</v>
      </c>
      <c r="F9" s="27">
        <f t="shared" si="0"/>
        <v>81.379609508377214</v>
      </c>
      <c r="G9" s="27">
        <f>SUM('Dried apples:Raisins'!K10)</f>
        <v>1.9152800429040024</v>
      </c>
      <c r="H9" s="26">
        <f>SUM('Dried apples:Raisins'!L10)</f>
        <v>8.3957481332778194E-2</v>
      </c>
      <c r="I9" s="27">
        <f>SUM('Dried apples:Raisins'!M10)</f>
        <v>2.3801526170435947</v>
      </c>
      <c r="J9" s="27">
        <f>SUM('Dried apples:Raisins'!P10)</f>
        <v>6.5136850550009981</v>
      </c>
      <c r="K9" s="29">
        <f>SUM('Dried apples:Raisins'!Q10)</f>
        <v>3.2611980981740216E-2</v>
      </c>
      <c r="V9" s="65"/>
      <c r="X9" s="24"/>
    </row>
    <row r="10" spans="1:30" x14ac:dyDescent="0.25">
      <c r="A10" s="19">
        <v>1976</v>
      </c>
      <c r="B10" s="21">
        <f>SUM('Dried apples:Raisins'!B11)</f>
        <v>13.546410717831691</v>
      </c>
      <c r="C10" s="21">
        <f>SUM('Dried apples:Raisins'!D11)</f>
        <v>2.543520767405973</v>
      </c>
      <c r="D10" s="21">
        <f>SUM('Dried apples:Raisins'!F11)</f>
        <v>2.3909095213616149</v>
      </c>
      <c r="E10" s="21">
        <f>SUM('Dried apples:Raisins'!H11)</f>
        <v>2.3598895213616147</v>
      </c>
      <c r="F10" s="21">
        <f t="shared" si="0"/>
        <v>86.290064122095231</v>
      </c>
      <c r="G10" s="21">
        <f>SUM('Dried apples:Raisins'!K11)</f>
        <v>1.8572042231723431</v>
      </c>
      <c r="H10" s="20">
        <f>SUM('Dried apples:Raisins'!L11)</f>
        <v>8.1411691974678055E-2</v>
      </c>
      <c r="I10" s="21">
        <f>SUM('Dried apples:Raisins'!M11)</f>
        <v>2.3079807616361352</v>
      </c>
      <c r="J10" s="21">
        <f>SUM('Dried apples:Raisins'!P11)</f>
        <v>6.3292462644487291</v>
      </c>
      <c r="K10" s="23">
        <f>SUM('Dried apples:Raisins'!Q11)</f>
        <v>3.1839034011188122E-2</v>
      </c>
      <c r="V10" s="65"/>
      <c r="X10" s="24"/>
    </row>
    <row r="11" spans="1:30" x14ac:dyDescent="0.25">
      <c r="A11" s="19">
        <v>1977</v>
      </c>
      <c r="B11" s="21">
        <f>SUM('Dried apples:Raisins'!B12)</f>
        <v>9.9426444857660066</v>
      </c>
      <c r="C11" s="21">
        <f>SUM('Dried apples:Raisins'!D12)</f>
        <v>2.4911047180614934</v>
      </c>
      <c r="D11" s="21">
        <f>SUM('Dried apples:Raisins'!F12)</f>
        <v>2.3416384349778037</v>
      </c>
      <c r="E11" s="21">
        <f>SUM('Dried apples:Raisins'!H12)</f>
        <v>2.307798434977804</v>
      </c>
      <c r="F11" s="21">
        <f t="shared" si="0"/>
        <v>81.777493861110514</v>
      </c>
      <c r="G11" s="21">
        <f>SUM('Dried apples:Raisins'!K12)</f>
        <v>1.8117990017866676</v>
      </c>
      <c r="H11" s="20">
        <f>SUM('Dried apples:Raisins'!L12)</f>
        <v>7.942132610571695E-2</v>
      </c>
      <c r="I11" s="21">
        <f>SUM('Dried apples:Raisins'!M12)</f>
        <v>2.2515548844340225</v>
      </c>
      <c r="J11" s="21">
        <f>SUM('Dried apples:Raisins'!P12)</f>
        <v>6.1909306832366848</v>
      </c>
      <c r="K11" s="23">
        <f>SUM('Dried apples:Raisins'!Q12)</f>
        <v>3.1059031354144319E-2</v>
      </c>
      <c r="V11" s="65"/>
      <c r="X11" s="24"/>
    </row>
    <row r="12" spans="1:30" x14ac:dyDescent="0.25">
      <c r="A12" s="19">
        <v>1978</v>
      </c>
      <c r="B12" s="21">
        <f>SUM('Dried apples:Raisins'!B13)</f>
        <v>8.6383590988042585</v>
      </c>
      <c r="C12" s="21">
        <f>SUM('Dried apples:Raisins'!D13)</f>
        <v>2.2373703635140445</v>
      </c>
      <c r="D12" s="21">
        <f>SUM('Dried apples:Raisins'!F13)</f>
        <v>2.1031281417032019</v>
      </c>
      <c r="E12" s="21">
        <f>SUM('Dried apples:Raisins'!H13)</f>
        <v>2.0711681417032017</v>
      </c>
      <c r="F12" s="21">
        <f t="shared" si="0"/>
        <v>81.201913829032804</v>
      </c>
      <c r="G12" s="21">
        <f>SUM('Dried apples:Raisins'!K13)</f>
        <v>1.6238461871508103</v>
      </c>
      <c r="H12" s="20">
        <f>SUM('Dried apples:Raisins'!L13)</f>
        <v>7.1182298614830039E-2</v>
      </c>
      <c r="I12" s="21">
        <f>SUM('Dried apples:Raisins'!M13)</f>
        <v>2.017982574581124</v>
      </c>
      <c r="J12" s="21">
        <f>SUM('Dried apples:Raisins'!P13)</f>
        <v>5.5457696566449011</v>
      </c>
      <c r="K12" s="23">
        <f>SUM('Dried apples:Raisins'!Q13)</f>
        <v>2.7955146600806176E-2</v>
      </c>
      <c r="V12" s="65"/>
      <c r="X12" s="24"/>
    </row>
    <row r="13" spans="1:30" x14ac:dyDescent="0.25">
      <c r="A13" s="19">
        <v>1979</v>
      </c>
      <c r="B13" s="21">
        <f>SUM('Dried apples:Raisins'!B14)</f>
        <v>10.10947951166222</v>
      </c>
      <c r="C13" s="21">
        <f>SUM('Dried apples:Raisins'!D14)</f>
        <v>2.3576067987403122</v>
      </c>
      <c r="D13" s="21">
        <f>SUM('Dried apples:Raisins'!F14)</f>
        <v>2.2161503908158933</v>
      </c>
      <c r="E13" s="21">
        <f>SUM('Dried apples:Raisins'!H14)</f>
        <v>2.191710390815893</v>
      </c>
      <c r="F13" s="21">
        <f t="shared" si="0"/>
        <v>83.082964601954387</v>
      </c>
      <c r="G13" s="21">
        <f>SUM('Dried apples:Raisins'!K14)</f>
        <v>1.7102242275460657</v>
      </c>
      <c r="H13" s="20">
        <f>SUM('Dried apples:Raisins'!L14)</f>
        <v>7.4968733262293294E-2</v>
      </c>
      <c r="I13" s="21">
        <f>SUM('Dried apples:Raisins'!M14)</f>
        <v>2.1253261036193836</v>
      </c>
      <c r="J13" s="21">
        <f>SUM('Dried apples:Raisins'!P14)</f>
        <v>5.8880841071540724</v>
      </c>
      <c r="K13" s="23">
        <f>SUM('Dried apples:Raisins'!Q14)</f>
        <v>2.9745555341628718E-2</v>
      </c>
      <c r="V13" s="65"/>
      <c r="X13" s="24"/>
    </row>
    <row r="14" spans="1:30" x14ac:dyDescent="0.25">
      <c r="A14" s="19">
        <v>1980</v>
      </c>
      <c r="B14" s="21">
        <f>SUM('Dried apples:Raisins'!B15)</f>
        <v>11.311713354581256</v>
      </c>
      <c r="C14" s="21">
        <f>SUM('Dried apples:Raisins'!D15)</f>
        <v>2.3333967304185004</v>
      </c>
      <c r="D14" s="21">
        <f>SUM('Dried apples:Raisins'!F15)</f>
        <v>2.1933929265933907</v>
      </c>
      <c r="E14" s="21">
        <f>SUM('Dried apples:Raisins'!H15)</f>
        <v>2.1802329265933906</v>
      </c>
      <c r="F14" s="21">
        <f t="shared" si="0"/>
        <v>84.98874724744806</v>
      </c>
      <c r="G14" s="21">
        <f>SUM('Dried apples:Raisins'!K15)</f>
        <v>1.6980298823003648</v>
      </c>
      <c r="H14" s="20">
        <f>SUM('Dried apples:Raisins'!L15)</f>
        <v>7.4434186621385859E-2</v>
      </c>
      <c r="I14" s="21">
        <f>SUM('Dried apples:Raisins'!M15)</f>
        <v>2.110171973622978</v>
      </c>
      <c r="J14" s="21">
        <f>SUM('Dried apples:Raisins'!P15)</f>
        <v>5.8858885024782097</v>
      </c>
      <c r="K14" s="23">
        <f>SUM('Dried apples:Raisins'!Q15)</f>
        <v>2.9040203666219552E-2</v>
      </c>
      <c r="V14" s="65"/>
      <c r="X14" s="24"/>
    </row>
    <row r="15" spans="1:30" x14ac:dyDescent="0.25">
      <c r="A15" s="25">
        <v>1981</v>
      </c>
      <c r="B15" s="27">
        <f>SUM('Dried apples:Raisins'!B16)</f>
        <v>9.6857841140091274</v>
      </c>
      <c r="C15" s="27">
        <f>SUM('Dried apples:Raisins'!D16)</f>
        <v>2.4978114372076163</v>
      </c>
      <c r="D15" s="27">
        <f>SUM('Dried apples:Raisins'!F16)</f>
        <v>2.3479427509751596</v>
      </c>
      <c r="E15" s="27">
        <f>SUM('Dried apples:Raisins'!H16)</f>
        <v>2.3310227509751593</v>
      </c>
      <c r="F15" s="27">
        <f t="shared" si="0"/>
        <v>81.225185743205117</v>
      </c>
      <c r="G15" s="27">
        <f>SUM('Dried apples:Raisins'!K16)</f>
        <v>1.8184879767193598</v>
      </c>
      <c r="H15" s="26">
        <f>SUM('Dried apples:Raisins'!L16)</f>
        <v>7.9714541445232212E-2</v>
      </c>
      <c r="I15" s="27">
        <f>SUM('Dried apples:Raisins'!M16)</f>
        <v>2.2598673927016106</v>
      </c>
      <c r="J15" s="27">
        <f>SUM('Dried apples:Raisins'!P16)</f>
        <v>6.2873609414119924</v>
      </c>
      <c r="K15" s="29">
        <f>SUM('Dried apples:Raisins'!Q16)</f>
        <v>3.1042443215495447E-2</v>
      </c>
      <c r="V15" s="65"/>
      <c r="X15" s="24"/>
    </row>
    <row r="16" spans="1:30" x14ac:dyDescent="0.25">
      <c r="A16" s="25">
        <v>1982</v>
      </c>
      <c r="B16" s="27">
        <f>SUM('Dried apples:Raisins'!B17)</f>
        <v>12.082546374958161</v>
      </c>
      <c r="C16" s="27">
        <f>SUM('Dried apples:Raisins'!D17)</f>
        <v>2.5708590222229906</v>
      </c>
      <c r="D16" s="27">
        <f>SUM('Dried apples:Raisins'!F17)</f>
        <v>2.4166074808896107</v>
      </c>
      <c r="E16" s="27">
        <f>SUM('Dried apples:Raisins'!H17)</f>
        <v>2.392167480889611</v>
      </c>
      <c r="F16" s="27">
        <f t="shared" si="0"/>
        <v>84.575665364462765</v>
      </c>
      <c r="G16" s="27">
        <f>SUM('Dried apples:Raisins'!K17)</f>
        <v>1.8636523853675202</v>
      </c>
      <c r="H16" s="26">
        <f>SUM('Dried apples:Raisins'!L17)</f>
        <v>8.1694351139398158E-2</v>
      </c>
      <c r="I16" s="27">
        <f>SUM('Dried apples:Raisins'!M17)</f>
        <v>2.3159940076263679</v>
      </c>
      <c r="J16" s="27">
        <f>SUM('Dried apples:Raisins'!P17)</f>
        <v>6.4479974600493399</v>
      </c>
      <c r="K16" s="29">
        <f>SUM('Dried apples:Raisins'!Q17)</f>
        <v>3.1995393091800842E-2</v>
      </c>
      <c r="V16" s="65"/>
      <c r="X16" s="24"/>
    </row>
    <row r="17" spans="1:24" x14ac:dyDescent="0.25">
      <c r="A17" s="25">
        <v>1983</v>
      </c>
      <c r="B17" s="27">
        <f>SUM('Dried apples:Raisins'!B18)</f>
        <v>11.78995982213954</v>
      </c>
      <c r="C17" s="27">
        <f>SUM('Dried apples:Raisins'!D18)</f>
        <v>2.7476630493481102</v>
      </c>
      <c r="D17" s="27">
        <f>SUM('Dried apples:Raisins'!F18)</f>
        <v>2.5828032663872236</v>
      </c>
      <c r="E17" s="27">
        <f>SUM('Dried apples:Raisins'!H18)</f>
        <v>2.5593032663872237</v>
      </c>
      <c r="F17" s="27">
        <f t="shared" si="0"/>
        <v>82.995494983783757</v>
      </c>
      <c r="G17" s="27">
        <f>SUM('Dried apples:Raisins'!K18)</f>
        <v>2.0048243093655973</v>
      </c>
      <c r="H17" s="26">
        <f>SUM('Dried apples:Raisins'!L18)</f>
        <v>8.7882709451642615E-2</v>
      </c>
      <c r="I17" s="27">
        <f>SUM('Dried apples:Raisins'!M18)</f>
        <v>2.4914308715993423</v>
      </c>
      <c r="J17" s="27">
        <f>SUM('Dried apples:Raisins'!P18)</f>
        <v>6.8985112942290208</v>
      </c>
      <c r="K17" s="29">
        <f>SUM('Dried apples:Raisins'!Q18)</f>
        <v>3.4726142522098213E-2</v>
      </c>
      <c r="V17" s="65"/>
      <c r="X17" s="24"/>
    </row>
    <row r="18" spans="1:24" x14ac:dyDescent="0.25">
      <c r="A18" s="25">
        <v>1984</v>
      </c>
      <c r="B18" s="27">
        <f>SUM('Dried apples:Raisins'!B19)</f>
        <v>12.80462591646585</v>
      </c>
      <c r="C18" s="27">
        <f>SUM('Dried apples:Raisins'!D19)</f>
        <v>3.1473568664103486</v>
      </c>
      <c r="D18" s="27">
        <f>SUM('Dried apples:Raisins'!F19)</f>
        <v>2.9585154544257275</v>
      </c>
      <c r="E18" s="27">
        <f>SUM('Dried apples:Raisins'!H19)</f>
        <v>2.9284354544257276</v>
      </c>
      <c r="F18" s="27">
        <f t="shared" si="0"/>
        <v>82.187477020206288</v>
      </c>
      <c r="G18" s="27">
        <f>SUM('Dried apples:Raisins'!K19)</f>
        <v>2.2808269338471012</v>
      </c>
      <c r="H18" s="26">
        <f>SUM('Dried apples:Raisins'!L19)</f>
        <v>9.998145463439348E-2</v>
      </c>
      <c r="I18" s="27">
        <f>SUM('Dried apples:Raisins'!M19)</f>
        <v>2.8344242481577382</v>
      </c>
      <c r="J18" s="27">
        <f>SUM('Dried apples:Raisins'!P19)</f>
        <v>7.9096084072904569</v>
      </c>
      <c r="K18" s="29">
        <f>SUM('Dried apples:Raisins'!Q19)</f>
        <v>3.9491421248242925E-2</v>
      </c>
      <c r="V18" s="65"/>
      <c r="X18" s="24"/>
    </row>
    <row r="19" spans="1:24" x14ac:dyDescent="0.25">
      <c r="A19" s="25">
        <v>1985</v>
      </c>
      <c r="B19" s="27">
        <f>SUM('Dried apples:Raisins'!B20)</f>
        <v>12.886638945140259</v>
      </c>
      <c r="C19" s="27">
        <f>SUM('Dried apples:Raisins'!D20)</f>
        <v>3.0036587498105005</v>
      </c>
      <c r="D19" s="27">
        <f>SUM('Dried apples:Raisins'!F20)</f>
        <v>2.8234392248218709</v>
      </c>
      <c r="E19" s="27">
        <f>SUM('Dried apples:Raisins'!H20)</f>
        <v>2.8008792248218706</v>
      </c>
      <c r="F19" s="27">
        <f t="shared" si="0"/>
        <v>83.130184714373087</v>
      </c>
      <c r="G19" s="27">
        <f>SUM('Dried apples:Raisins'!K20)</f>
        <v>2.1739521865708222</v>
      </c>
      <c r="H19" s="26">
        <f>SUM('Dried apples:Raisins'!L20)</f>
        <v>9.5296534205844274E-2</v>
      </c>
      <c r="I19" s="27">
        <f>SUM('Dried apples:Raisins'!M20)</f>
        <v>2.7016090964685819</v>
      </c>
      <c r="J19" s="27">
        <f>SUM('Dried apples:Raisins'!P20)</f>
        <v>7.5739203296653237</v>
      </c>
      <c r="K19" s="29">
        <f>SUM('Dried apples:Raisins'!Q20)</f>
        <v>3.743993183443204E-2</v>
      </c>
      <c r="V19" s="65"/>
      <c r="X19" s="24"/>
    </row>
    <row r="20" spans="1:24" x14ac:dyDescent="0.25">
      <c r="A20" s="19">
        <v>1986</v>
      </c>
      <c r="B20" s="21">
        <f>SUM('Dried apples:Raisins'!B21)</f>
        <v>11.569372602538451</v>
      </c>
      <c r="C20" s="21">
        <f>SUM('Dried apples:Raisins'!D21)</f>
        <v>2.7990743079144371</v>
      </c>
      <c r="D20" s="21">
        <f>SUM('Dried apples:Raisins'!F21)</f>
        <v>2.6311298494395712</v>
      </c>
      <c r="E20" s="21">
        <f>SUM('Dried apples:Raisins'!H21)</f>
        <v>2.6170298494395712</v>
      </c>
      <c r="F20" s="21">
        <f t="shared" si="0"/>
        <v>82.428532337898645</v>
      </c>
      <c r="G20" s="21">
        <f>SUM('Dried apples:Raisins'!K21)</f>
        <v>2.0329085655630572</v>
      </c>
      <c r="H20" s="20">
        <f>SUM('Dried apples:Raisins'!L21)</f>
        <v>8.9113800134271004E-2</v>
      </c>
      <c r="I20" s="21">
        <f>SUM('Dried apples:Raisins'!M21)</f>
        <v>2.5263316769065156</v>
      </c>
      <c r="J20" s="21">
        <f>SUM('Dried apples:Raisins'!P21)</f>
        <v>7.0764891895025404</v>
      </c>
      <c r="K20" s="23">
        <f>SUM('Dried apples:Raisins'!Q21)</f>
        <v>3.4799926510561519E-2</v>
      </c>
      <c r="V20" s="65"/>
      <c r="X20" s="24"/>
    </row>
    <row r="21" spans="1:24" x14ac:dyDescent="0.25">
      <c r="A21" s="19">
        <v>1987</v>
      </c>
      <c r="B21" s="21">
        <f>SUM('Dried apples:Raisins'!B22)</f>
        <v>12.15030127961143</v>
      </c>
      <c r="C21" s="21">
        <f>SUM('Dried apples:Raisins'!D22)</f>
        <v>3.1192734382754854</v>
      </c>
      <c r="D21" s="21">
        <f>SUM('Dried apples:Raisins'!F22)</f>
        <v>2.9321170319789562</v>
      </c>
      <c r="E21" s="21">
        <f>SUM('Dried apples:Raisins'!H22)</f>
        <v>2.9161370319789564</v>
      </c>
      <c r="F21" s="21">
        <f t="shared" si="0"/>
        <v>81.201863927408084</v>
      </c>
      <c r="G21" s="21">
        <f>SUM('Dried apples:Raisins'!K22)</f>
        <v>2.2840301677712338</v>
      </c>
      <c r="H21" s="20">
        <f>SUM('Dried apples:Raisins'!L22)</f>
        <v>0.10012187036805409</v>
      </c>
      <c r="I21" s="21">
        <f>SUM('Dried apples:Raisins'!M22)</f>
        <v>2.8384049639991491</v>
      </c>
      <c r="J21" s="21">
        <f>SUM('Dried apples:Raisins'!P22)</f>
        <v>7.8632468412700138</v>
      </c>
      <c r="K21" s="23">
        <f>SUM('Dried apples:Raisins'!Q22)</f>
        <v>3.9061043626237593E-2</v>
      </c>
      <c r="V21" s="65"/>
      <c r="X21" s="24"/>
    </row>
    <row r="22" spans="1:24" x14ac:dyDescent="0.25">
      <c r="A22" s="19">
        <v>1988</v>
      </c>
      <c r="B22" s="21">
        <f>SUM('Dried apples:Raisins'!B23)</f>
        <v>15.044159145914461</v>
      </c>
      <c r="C22" s="21">
        <f>SUM('Dried apples:Raisins'!D23)</f>
        <v>3.3358110910275789</v>
      </c>
      <c r="D22" s="21">
        <f>SUM('Dried apples:Raisins'!F23)</f>
        <v>3.1356624255659238</v>
      </c>
      <c r="E22" s="21">
        <f>SUM('Dried apples:Raisins'!H23)</f>
        <v>3.1140424255659238</v>
      </c>
      <c r="F22" s="21">
        <f t="shared" si="0"/>
        <v>83.851890021254022</v>
      </c>
      <c r="G22" s="21">
        <f>SUM('Dried apples:Raisins'!K23)</f>
        <v>2.4293473642598391</v>
      </c>
      <c r="H22" s="20">
        <f>SUM('Dried apples:Raisins'!L23)</f>
        <v>0.10649193925522582</v>
      </c>
      <c r="I22" s="21">
        <f>SUM('Dried apples:Raisins'!M23)</f>
        <v>3.0189932319160242</v>
      </c>
      <c r="J22" s="21">
        <f>SUM('Dried apples:Raisins'!P23)</f>
        <v>8.4147834056414048</v>
      </c>
      <c r="K22" s="23">
        <f>SUM('Dried apples:Raisins'!Q23)</f>
        <v>4.170161053932387E-2</v>
      </c>
      <c r="V22" s="65"/>
      <c r="X22" s="24"/>
    </row>
    <row r="23" spans="1:24" x14ac:dyDescent="0.25">
      <c r="A23" s="19">
        <v>1989</v>
      </c>
      <c r="B23" s="21">
        <f>SUM('Dried apples:Raisins'!B24)</f>
        <v>13.343434836941976</v>
      </c>
      <c r="C23" s="21">
        <f>SUM('Dried apples:Raisins'!D24)</f>
        <v>3.3298250373643516</v>
      </c>
      <c r="D23" s="21">
        <f>SUM('Dried apples:Raisins'!F24)</f>
        <v>3.1300355351224907</v>
      </c>
      <c r="E23" s="21">
        <f>SUM('Dried apples:Raisins'!H24)</f>
        <v>3.1084155351224902</v>
      </c>
      <c r="F23" s="21">
        <f t="shared" si="0"/>
        <v>81.679244236338093</v>
      </c>
      <c r="G23" s="21">
        <f>SUM('Dried apples:Raisins'!K24)</f>
        <v>2.444618106959517</v>
      </c>
      <c r="H23" s="20">
        <f>SUM('Dried apples:Raisins'!L24)</f>
        <v>0.10716134167493774</v>
      </c>
      <c r="I23" s="21">
        <f>SUM('Dried apples:Raisins'!M24)</f>
        <v>3.0379704558136473</v>
      </c>
      <c r="J23" s="21">
        <f>SUM('Dried apples:Raisins'!P24)</f>
        <v>8.3831899297494576</v>
      </c>
      <c r="K23" s="23">
        <f>SUM('Dried apples:Raisins'!Q24)</f>
        <v>4.154581095243666E-2</v>
      </c>
      <c r="V23" s="65"/>
      <c r="X23" s="24"/>
    </row>
    <row r="24" spans="1:24" x14ac:dyDescent="0.25">
      <c r="A24" s="19">
        <v>1990</v>
      </c>
      <c r="B24" s="21">
        <f>SUM('Dried apples:Raisins'!B25)</f>
        <v>12.20489263231832</v>
      </c>
      <c r="C24" s="21">
        <f>SUM('Dried apples:Raisins'!D25)</f>
        <v>3.0633552334723455</v>
      </c>
      <c r="D24" s="21">
        <f>SUM('Dried apples:Raisins'!F25)</f>
        <v>2.8795539194640045</v>
      </c>
      <c r="E24" s="21">
        <f>SUM('Dried apples:Raisins'!H25)</f>
        <v>2.8579339194640045</v>
      </c>
      <c r="F24" s="21">
        <f t="shared" si="0"/>
        <v>81.697549535603798</v>
      </c>
      <c r="G24" s="21">
        <f>SUM('Dried apples:Raisins'!K25)</f>
        <v>2.2337944282628013</v>
      </c>
      <c r="H24" s="20">
        <f>SUM('Dried apples:Raisins'!L25)</f>
        <v>9.7919755759465266E-2</v>
      </c>
      <c r="I24" s="21">
        <f>SUM('Dried apples:Raisins'!M25)</f>
        <v>2.7759761159029606</v>
      </c>
      <c r="J24" s="21">
        <f>SUM('Dried apples:Raisins'!P25)</f>
        <v>7.6930540027360914</v>
      </c>
      <c r="K24" s="23">
        <f>SUM('Dried apples:Raisins'!Q25)</f>
        <v>3.7706538737352774E-2</v>
      </c>
      <c r="V24" s="65"/>
      <c r="X24" s="24"/>
    </row>
    <row r="25" spans="1:24" x14ac:dyDescent="0.25">
      <c r="A25" s="25">
        <v>1991</v>
      </c>
      <c r="B25" s="27">
        <f>SUM('Dried apples:Raisins'!B26)</f>
        <v>12.390130710787925</v>
      </c>
      <c r="C25" s="27">
        <f>SUM('Dried apples:Raisins'!D26)</f>
        <v>3.0238586043852647</v>
      </c>
      <c r="D25" s="27">
        <f>SUM('Dried apples:Raisins'!F26)</f>
        <v>2.8424270881221485</v>
      </c>
      <c r="E25" s="27">
        <f>SUM('Dried apples:Raisins'!H26)</f>
        <v>2.8214916760954227</v>
      </c>
      <c r="F25" s="27">
        <f t="shared" si="0"/>
        <v>82.150420105986058</v>
      </c>
      <c r="G25" s="27">
        <f>SUM('Dried apples:Raisins'!K26)</f>
        <v>2.2115862801948478</v>
      </c>
      <c r="H25" s="26">
        <f>SUM('Dried apples:Raisins'!L26)</f>
        <v>9.6946247898952231E-2</v>
      </c>
      <c r="I25" s="27">
        <f>SUM('Dried apples:Raisins'!M26)</f>
        <v>2.7483776548113461</v>
      </c>
      <c r="J25" s="27">
        <f>SUM('Dried apples:Raisins'!P26)</f>
        <v>7.6082472394598764</v>
      </c>
      <c r="K25" s="29">
        <f>SUM('Dried apples:Raisins'!Q26)</f>
        <v>3.73541767319246E-2</v>
      </c>
      <c r="V25" s="65"/>
      <c r="X25" s="24"/>
    </row>
    <row r="26" spans="1:24" x14ac:dyDescent="0.25">
      <c r="A26" s="25">
        <v>1992</v>
      </c>
      <c r="B26" s="27">
        <f>SUM('Dried apples:Raisins'!B27)</f>
        <v>10.89422068836349</v>
      </c>
      <c r="C26" s="27">
        <f>SUM('Dried apples:Raisins'!D27)</f>
        <v>2.762721088968473</v>
      </c>
      <c r="D26" s="27">
        <f>SUM('Dried apples:Raisins'!F27)</f>
        <v>2.5969578236303645</v>
      </c>
      <c r="E26" s="27">
        <f>SUM('Dried apples:Raisins'!H27)</f>
        <v>2.5816873447381408</v>
      </c>
      <c r="F26" s="27">
        <f t="shared" si="0"/>
        <v>81.384588322571659</v>
      </c>
      <c r="G26" s="27">
        <f>SUM('Dried apples:Raisins'!K27)</f>
        <v>2.0280040301864313</v>
      </c>
      <c r="H26" s="26">
        <f>SUM('Dried apples:Raisins'!L27)</f>
        <v>8.8898806802692881E-2</v>
      </c>
      <c r="I26" s="27">
        <f>SUM('Dried apples:Raisins'!M27)</f>
        <v>2.5202367234529417</v>
      </c>
      <c r="J26" s="27">
        <f>SUM('Dried apples:Raisins'!P27)</f>
        <v>6.958743852372999</v>
      </c>
      <c r="K26" s="29">
        <f>SUM('Dried apples:Raisins'!Q27)</f>
        <v>3.5011306669539874E-2</v>
      </c>
      <c r="V26" s="65"/>
      <c r="X26" s="24"/>
    </row>
    <row r="27" spans="1:24" x14ac:dyDescent="0.25">
      <c r="A27" s="25">
        <v>1993</v>
      </c>
      <c r="B27" s="27">
        <f>SUM('Dried apples:Raisins'!B28)</f>
        <v>12.679961789048082</v>
      </c>
      <c r="C27" s="27">
        <f>SUM('Dried apples:Raisins'!D28)</f>
        <v>3.0272898364382117</v>
      </c>
      <c r="D27" s="27">
        <f>SUM('Dried apples:Raisins'!F28)</f>
        <v>2.8456524462519193</v>
      </c>
      <c r="E27" s="27">
        <f>SUM('Dried apples:Raisins'!H28)</f>
        <v>2.8255583605317796</v>
      </c>
      <c r="F27" s="27">
        <f t="shared" si="0"/>
        <v>82.659680029237819</v>
      </c>
      <c r="G27" s="27">
        <f>SUM('Dried apples:Raisins'!K28)</f>
        <v>2.1987459463913193</v>
      </c>
      <c r="H27" s="26">
        <f>SUM('Dried apples:Raisins'!L28)</f>
        <v>9.6383383951400309E-2</v>
      </c>
      <c r="I27" s="27">
        <f>SUM('Dried apples:Raisins'!M28)</f>
        <v>2.7324207433302226</v>
      </c>
      <c r="J27" s="27">
        <f>SUM('Dried apples:Raisins'!P28)</f>
        <v>7.611294052255773</v>
      </c>
      <c r="K27" s="29">
        <f>SUM('Dried apples:Raisins'!Q28)</f>
        <v>3.843829643491907E-2</v>
      </c>
      <c r="V27" s="65"/>
      <c r="X27" s="24"/>
    </row>
    <row r="28" spans="1:24" x14ac:dyDescent="0.25">
      <c r="A28" s="25">
        <v>1994</v>
      </c>
      <c r="B28" s="27">
        <f>SUM('Dried apples:Raisins'!B29)</f>
        <v>12.848246428432379</v>
      </c>
      <c r="C28" s="27">
        <f>SUM('Dried apples:Raisins'!D29)</f>
        <v>2.9672607233534034</v>
      </c>
      <c r="D28" s="27">
        <f>SUM('Dried apples:Raisins'!F29)</f>
        <v>2.7892250799521996</v>
      </c>
      <c r="E28" s="27">
        <f>SUM('Dried apples:Raisins'!H29)</f>
        <v>2.7752427419011223</v>
      </c>
      <c r="F28" s="27">
        <f t="shared" si="0"/>
        <v>83.025431078561923</v>
      </c>
      <c r="G28" s="27">
        <f>SUM('Dried apples:Raisins'!K29)</f>
        <v>2.1809344451904602</v>
      </c>
      <c r="H28" s="26">
        <f>SUM('Dried apples:Raisins'!L29)</f>
        <v>9.5602605816568098E-2</v>
      </c>
      <c r="I28" s="27">
        <f>SUM('Dried apples:Raisins'!M29)</f>
        <v>2.7102860735967971</v>
      </c>
      <c r="J28" s="27">
        <f>SUM('Dried apples:Raisins'!P29)</f>
        <v>7.4683715217922382</v>
      </c>
      <c r="K28" s="29">
        <f>SUM('Dried apples:Raisins'!Q29)</f>
        <v>3.8167167637833503E-2</v>
      </c>
      <c r="V28" s="65"/>
      <c r="X28" s="24"/>
    </row>
    <row r="29" spans="1:24" x14ac:dyDescent="0.25">
      <c r="A29" s="25">
        <v>1995</v>
      </c>
      <c r="B29" s="27">
        <f>SUM('Dried apples:Raisins'!B30)</f>
        <v>12.804488326522389</v>
      </c>
      <c r="C29" s="27">
        <f>SUM('Dried apples:Raisins'!D30)</f>
        <v>2.7641101039827354</v>
      </c>
      <c r="D29" s="27">
        <f>SUM('Dried apples:Raisins'!F30)</f>
        <v>2.5982634977437713</v>
      </c>
      <c r="E29" s="27">
        <f>SUM('Dried apples:Raisins'!H30)</f>
        <v>2.5822602605454192</v>
      </c>
      <c r="F29" s="27">
        <f t="shared" si="0"/>
        <v>84.176754942617848</v>
      </c>
      <c r="G29" s="27">
        <f>SUM('Dried apples:Raisins'!K30)</f>
        <v>2.0260855662495287</v>
      </c>
      <c r="H29" s="26">
        <f>SUM('Dried apples:Raisins'!L30)</f>
        <v>8.8814709753403998E-2</v>
      </c>
      <c r="I29" s="27">
        <f>SUM('Dried apples:Raisins'!M30)</f>
        <v>2.5178526141541266</v>
      </c>
      <c r="J29" s="27">
        <f>SUM('Dried apples:Raisins'!P30)</f>
        <v>6.9743706542583164</v>
      </c>
      <c r="K29" s="29">
        <f>SUM('Dried apples:Raisins'!Q30)</f>
        <v>3.5126632424522901E-2</v>
      </c>
      <c r="V29" s="65"/>
      <c r="X29" s="24"/>
    </row>
    <row r="30" spans="1:24" x14ac:dyDescent="0.25">
      <c r="A30" s="19">
        <v>1996</v>
      </c>
      <c r="B30" s="21">
        <f>SUM('Dried apples:Raisins'!B31)</f>
        <v>11.254696678532678</v>
      </c>
      <c r="C30" s="21">
        <f>SUM('Dried apples:Raisins'!D31)</f>
        <v>2.8074851661936742</v>
      </c>
      <c r="D30" s="21">
        <f>SUM('Dried apples:Raisins'!F31)</f>
        <v>2.6390360562220536</v>
      </c>
      <c r="E30" s="21">
        <f>SUM('Dried apples:Raisins'!H31)</f>
        <v>2.6239063718278128</v>
      </c>
      <c r="F30" s="21">
        <f t="shared" si="0"/>
        <v>81.545314192904073</v>
      </c>
      <c r="G30" s="21">
        <f>SUM('Dried apples:Raisins'!K31)</f>
        <v>2.0770189105648678</v>
      </c>
      <c r="H30" s="20">
        <f>SUM('Dried apples:Raisins'!L31)</f>
        <v>9.1047404298733925E-2</v>
      </c>
      <c r="I30" s="21">
        <f>SUM('Dried apples:Raisins'!M31)</f>
        <v>2.581148388166957</v>
      </c>
      <c r="J30" s="21">
        <f>SUM('Dried apples:Raisins'!P31)</f>
        <v>7.0788675729458461</v>
      </c>
      <c r="K30" s="23">
        <f>SUM('Dried apples:Raisins'!Q31)</f>
        <v>3.5606659461193374E-2</v>
      </c>
      <c r="V30" s="65"/>
      <c r="X30" s="24"/>
    </row>
    <row r="31" spans="1:24" x14ac:dyDescent="0.25">
      <c r="A31" s="19">
        <v>1997</v>
      </c>
      <c r="B31" s="21">
        <f>SUM('Dried apples:Raisins'!B32)</f>
        <v>10.71287299016628</v>
      </c>
      <c r="C31" s="21">
        <f>SUM('Dried apples:Raisins'!D32)</f>
        <v>2.6849792725530657</v>
      </c>
      <c r="D31" s="21">
        <f>SUM('Dried apples:Raisins'!F32)</f>
        <v>2.5238805161998821</v>
      </c>
      <c r="E31" s="21">
        <f>SUM('Dried apples:Raisins'!H32)</f>
        <v>2.5099963254569575</v>
      </c>
      <c r="F31" s="21">
        <f t="shared" si="0"/>
        <v>81.612422516563043</v>
      </c>
      <c r="G31" s="21">
        <f>SUM('Dried apples:Raisins'!K32)</f>
        <v>1.9698378217690151</v>
      </c>
      <c r="H31" s="20">
        <f>SUM('Dried apples:Raisins'!L32)</f>
        <v>8.6349055200833552E-2</v>
      </c>
      <c r="I31" s="21">
        <f>SUM('Dried apples:Raisins'!M32)</f>
        <v>2.4479525404160301</v>
      </c>
      <c r="J31" s="21">
        <f>SUM('Dried apples:Raisins'!P32)</f>
        <v>6.76282613381</v>
      </c>
      <c r="K31" s="23">
        <f>SUM('Dried apples:Raisins'!Q32)</f>
        <v>3.3755838473936289E-2</v>
      </c>
      <c r="V31" s="65"/>
      <c r="X31" s="24"/>
    </row>
    <row r="32" spans="1:24" x14ac:dyDescent="0.25">
      <c r="A32" s="19">
        <v>1998</v>
      </c>
      <c r="B32" s="21">
        <f>SUM('Dried apples:Raisins'!B33)</f>
        <v>12.222503627318783</v>
      </c>
      <c r="C32" s="21">
        <f>SUM('Dried apples:Raisins'!D33)</f>
        <v>2.8070659922949761</v>
      </c>
      <c r="D32" s="21">
        <f>SUM('Dried apples:Raisins'!F33)</f>
        <v>2.6386420327572777</v>
      </c>
      <c r="E32" s="21">
        <f>SUM('Dried apples:Raisins'!H33)</f>
        <v>2.6201543703873638</v>
      </c>
      <c r="F32" s="21">
        <f t="shared" si="0"/>
        <v>83.147756983846548</v>
      </c>
      <c r="G32" s="21">
        <f>SUM('Dried apples:Raisins'!K33)</f>
        <v>2.059766013933932</v>
      </c>
      <c r="H32" s="20">
        <f>SUM('Dried apples:Raisins'!L33)</f>
        <v>9.0291112939569637E-2</v>
      </c>
      <c r="I32" s="21">
        <f>SUM('Dried apples:Raisins'!M33)</f>
        <v>2.5597079062803294</v>
      </c>
      <c r="J32" s="21">
        <f>SUM('Dried apples:Raisins'!P33)</f>
        <v>7.0686161734426651</v>
      </c>
      <c r="K32" s="23">
        <f>SUM('Dried apples:Raisins'!Q33)</f>
        <v>3.5552907354517188E-2</v>
      </c>
      <c r="V32" s="65"/>
      <c r="X32" s="24"/>
    </row>
    <row r="33" spans="1:24" x14ac:dyDescent="0.25">
      <c r="A33" s="19">
        <v>1999</v>
      </c>
      <c r="B33" s="21">
        <f>SUM('Dried apples:Raisins'!B34)</f>
        <v>10.270310166748594</v>
      </c>
      <c r="C33" s="21">
        <f>SUM('Dried apples:Raisins'!D34)</f>
        <v>2.5270939486662582</v>
      </c>
      <c r="D33" s="21">
        <f>SUM('Dried apples:Raisins'!F34)</f>
        <v>2.3754683117462827</v>
      </c>
      <c r="E33" s="21">
        <f>SUM('Dried apples:Raisins'!H34)</f>
        <v>2.3590586069836919</v>
      </c>
      <c r="F33" s="21">
        <f t="shared" si="0"/>
        <v>82.097744212931758</v>
      </c>
      <c r="G33" s="21">
        <f>SUM('Dried apples:Raisins'!K34)</f>
        <v>1.838617196176608</v>
      </c>
      <c r="H33" s="20">
        <f>SUM('Dried apples:Raisins'!L34)</f>
        <v>8.059691818856364E-2</v>
      </c>
      <c r="I33" s="21">
        <f>SUM('Dried apples:Raisins'!M34)</f>
        <v>2.2848823321866849</v>
      </c>
      <c r="J33" s="21">
        <f>SUM('Dried apples:Raisins'!P34)</f>
        <v>6.3750109198932332</v>
      </c>
      <c r="K33" s="23">
        <f>SUM('Dried apples:Raisins'!Q34)</f>
        <v>3.184589955727516E-2</v>
      </c>
      <c r="V33" s="65"/>
      <c r="X33" s="24"/>
    </row>
    <row r="34" spans="1:24" x14ac:dyDescent="0.25">
      <c r="A34" s="19">
        <v>2000</v>
      </c>
      <c r="B34" s="21">
        <f>SUM('Dried apples:Raisins'!B35)</f>
        <v>10.545825746338537</v>
      </c>
      <c r="C34" s="21">
        <f>SUM('Dried apples:Raisins'!D35)</f>
        <v>2.494529867319629</v>
      </c>
      <c r="D34" s="21">
        <f>SUM('Dried apples:Raisins'!F35)</f>
        <v>2.3448580752804515</v>
      </c>
      <c r="E34" s="21">
        <f>SUM('Dried apples:Raisins'!H35)</f>
        <v>2.3333490171900806</v>
      </c>
      <c r="F34" s="21">
        <f t="shared" si="0"/>
        <v>82.642836333759391</v>
      </c>
      <c r="G34" s="21">
        <f>SUM('Dried apples:Raisins'!K35)</f>
        <v>1.8304562347485198</v>
      </c>
      <c r="H34" s="20">
        <f>SUM('Dried apples:Raisins'!L35)</f>
        <v>8.0239177413633733E-2</v>
      </c>
      <c r="I34" s="21">
        <f>SUM('Dried apples:Raisins'!M35)</f>
        <v>2.2747405600878094</v>
      </c>
      <c r="J34" s="21">
        <f>SUM('Dried apples:Raisins'!P35)</f>
        <v>6.2979119921543738</v>
      </c>
      <c r="K34" s="23">
        <f>SUM('Dried apples:Raisins'!Q35)</f>
        <v>3.137215570320797E-2</v>
      </c>
      <c r="V34" s="65"/>
      <c r="X34" s="24"/>
    </row>
    <row r="35" spans="1:24" x14ac:dyDescent="0.25">
      <c r="A35" s="25">
        <v>2001</v>
      </c>
      <c r="B35" s="27">
        <f>SUM('Dried apples:Raisins'!B36)</f>
        <v>9.9101038081609936</v>
      </c>
      <c r="C35" s="27">
        <f>SUM('Dried apples:Raisins'!D36)</f>
        <v>2.4604619924425153</v>
      </c>
      <c r="D35" s="27">
        <f>SUM('Dried apples:Raisins'!F36)</f>
        <v>2.3128342728959645</v>
      </c>
      <c r="E35" s="27">
        <f>SUM('Dried apples:Raisins'!H36)</f>
        <v>2.2993178723873458</v>
      </c>
      <c r="F35" s="27">
        <f t="shared" si="0"/>
        <v>81.803450451168629</v>
      </c>
      <c r="G35" s="27">
        <f>SUM('Dried apples:Raisins'!K36)</f>
        <v>1.8032969497926392</v>
      </c>
      <c r="H35" s="26">
        <f>SUM('Dried apples:Raisins'!L36)</f>
        <v>7.9048633415567754E-2</v>
      </c>
      <c r="I35" s="27">
        <f>SUM('Dried apples:Raisins'!M36)</f>
        <v>2.2409892330146377</v>
      </c>
      <c r="J35" s="27">
        <f>SUM('Dried apples:Raisins'!P36)</f>
        <v>6.2028734738211355</v>
      </c>
      <c r="K35" s="29">
        <f>SUM('Dried apples:Raisins'!Q36)</f>
        <v>3.0986971780083975E-2</v>
      </c>
      <c r="V35" s="65"/>
      <c r="X35" s="24"/>
    </row>
    <row r="36" spans="1:24" x14ac:dyDescent="0.25">
      <c r="A36" s="25">
        <v>2002</v>
      </c>
      <c r="B36" s="27">
        <f>SUM('Dried apples:Raisins'!B37)</f>
        <v>10.498303669994437</v>
      </c>
      <c r="C36" s="27">
        <f>SUM('Dried apples:Raisins'!D37)</f>
        <v>2.6220835799153912</v>
      </c>
      <c r="D36" s="27">
        <f>SUM('Dried apples:Raisins'!F37)</f>
        <v>2.4647585651204684</v>
      </c>
      <c r="E36" s="27">
        <f>SUM('Dried apples:Raisins'!H37)</f>
        <v>2.4476262358032548</v>
      </c>
      <c r="F36" s="27">
        <f t="shared" si="0"/>
        <v>81.727572997967883</v>
      </c>
      <c r="G36" s="27">
        <f>SUM('Dried apples:Raisins'!K37)</f>
        <v>1.918294874551393</v>
      </c>
      <c r="H36" s="26">
        <f>SUM('Dried apples:Raisins'!L37)</f>
        <v>8.408963833649942E-2</v>
      </c>
      <c r="I36" s="27">
        <f>SUM('Dried apples:Raisins'!M37)</f>
        <v>2.38389920202059</v>
      </c>
      <c r="J36" s="27">
        <f>SUM('Dried apples:Raisins'!P37)</f>
        <v>6.5930161584672451</v>
      </c>
      <c r="K36" s="29">
        <f>SUM('Dried apples:Raisins'!Q37)</f>
        <v>3.2639983505699063E-2</v>
      </c>
      <c r="V36" s="65"/>
      <c r="X36" s="24"/>
    </row>
    <row r="37" spans="1:24" x14ac:dyDescent="0.25">
      <c r="A37" s="25">
        <v>2003</v>
      </c>
      <c r="B37" s="27">
        <f>SUM('Dried apples:Raisins'!B38)</f>
        <v>9.9441082902879963</v>
      </c>
      <c r="C37" s="27">
        <f>SUM('Dried apples:Raisins'!D38)</f>
        <v>2.3430607139004622</v>
      </c>
      <c r="D37" s="27">
        <f>SUM('Dried apples:Raisins'!F38)</f>
        <v>2.2024770710664345</v>
      </c>
      <c r="E37" s="27">
        <f>SUM('Dried apples:Raisins'!H38)</f>
        <v>2.1895870779782429</v>
      </c>
      <c r="F37" s="27">
        <f t="shared" si="0"/>
        <v>82.684085032411843</v>
      </c>
      <c r="G37" s="27">
        <f>SUM('Dried apples:Raisins'!K38)</f>
        <v>1.7219133358311531</v>
      </c>
      <c r="H37" s="26">
        <f>SUM('Dried apples:Raisins'!L38)</f>
        <v>7.5481132529584799E-2</v>
      </c>
      <c r="I37" s="27">
        <f>SUM('Dried apples:Raisins'!M38)</f>
        <v>2.1398523666474643</v>
      </c>
      <c r="J37" s="27">
        <f>SUM('Dried apples:Raisins'!P38)</f>
        <v>5.9032064160914324</v>
      </c>
      <c r="K37" s="29">
        <f>SUM('Dried apples:Raisins'!Q38)</f>
        <v>2.9342353576590437E-2</v>
      </c>
      <c r="V37" s="65"/>
      <c r="X37" s="24"/>
    </row>
    <row r="38" spans="1:24" x14ac:dyDescent="0.25">
      <c r="A38" s="25">
        <v>2004</v>
      </c>
      <c r="B38" s="27">
        <f>SUM('Dried apples:Raisins'!B39)</f>
        <v>9.3544083292653042</v>
      </c>
      <c r="C38" s="27">
        <f>SUM('Dried apples:Raisins'!D39)</f>
        <v>2.3624034460024661</v>
      </c>
      <c r="D38" s="27">
        <f>SUM('Dried apples:Raisins'!F39)</f>
        <v>2.2206592392423183</v>
      </c>
      <c r="E38" s="27">
        <f>SUM('Dried apples:Raisins'!H39)</f>
        <v>2.2086151510987353</v>
      </c>
      <c r="F38" s="27">
        <f t="shared" si="0"/>
        <v>81.616459794476569</v>
      </c>
      <c r="G38" s="27">
        <f>SUM('Dried apples:Raisins'!K39)</f>
        <v>1.7196714161993196</v>
      </c>
      <c r="H38" s="26">
        <f>SUM('Dried apples:Raisins'!L39)</f>
        <v>7.5382856600518119E-2</v>
      </c>
      <c r="I38" s="27">
        <f>SUM('Dried apples:Raisins'!M39)</f>
        <v>2.1370662931963889</v>
      </c>
      <c r="J38" s="27">
        <f>SUM('Dried apples:Raisins'!P39)</f>
        <v>5.96645066984415</v>
      </c>
      <c r="K38" s="29">
        <f>SUM('Dried apples:Raisins'!Q39)</f>
        <v>2.9518698562910388E-2</v>
      </c>
      <c r="V38" s="65"/>
      <c r="X38" s="24"/>
    </row>
    <row r="39" spans="1:24" x14ac:dyDescent="0.25">
      <c r="A39" s="25">
        <v>2005</v>
      </c>
      <c r="B39" s="27">
        <f>SUM('Dried apples:Raisins'!B40)</f>
        <v>10.139680870803982</v>
      </c>
      <c r="C39" s="27">
        <f>SUM('Dried apples:Raisins'!D40)</f>
        <v>2.3149373724659252</v>
      </c>
      <c r="D39" s="27">
        <f>SUM('Dried apples:Raisins'!F40)</f>
        <v>2.1760411301179698</v>
      </c>
      <c r="E39" s="27">
        <f>SUM('Dried apples:Raisins'!H40)</f>
        <v>2.1636232401009501</v>
      </c>
      <c r="F39" s="27">
        <f t="shared" si="0"/>
        <v>83.320033312362426</v>
      </c>
      <c r="G39" s="27">
        <f>SUM('Dried apples:Raisins'!K40)</f>
        <v>1.6912953914828628</v>
      </c>
      <c r="H39" s="26">
        <f>SUM('Dried apples:Raisins'!L40)</f>
        <v>7.4138976065002193E-2</v>
      </c>
      <c r="I39" s="27">
        <f>SUM('Dried apples:Raisins'!M40)</f>
        <v>2.1018029019547799</v>
      </c>
      <c r="J39" s="27">
        <f>SUM('Dried apples:Raisins'!P40)</f>
        <v>5.8478517554180751</v>
      </c>
      <c r="K39" s="29">
        <f>SUM('Dried apples:Raisins'!Q40)</f>
        <v>2.9166358471129548E-2</v>
      </c>
      <c r="V39" s="65"/>
      <c r="X39" s="24"/>
    </row>
    <row r="40" spans="1:24" x14ac:dyDescent="0.25">
      <c r="A40" s="19">
        <v>2006</v>
      </c>
      <c r="B40" s="21">
        <f>SUM('Dried apples:Raisins'!B41)</f>
        <v>10.59027584603183</v>
      </c>
      <c r="C40" s="21">
        <f>SUM('Dried apples:Raisins'!D41)</f>
        <v>2.3619994912315989</v>
      </c>
      <c r="D40" s="21">
        <f>SUM('Dried apples:Raisins'!F41)</f>
        <v>2.2202795217577029</v>
      </c>
      <c r="E40" s="21">
        <f>SUM('Dried apples:Raisins'!H41)</f>
        <v>2.2048571510161525</v>
      </c>
      <c r="F40" s="21">
        <f t="shared" si="0"/>
        <v>83.808766982794523</v>
      </c>
      <c r="G40" s="21">
        <f>SUM('Dried apples:Raisins'!K41)</f>
        <v>1.7146962393958427</v>
      </c>
      <c r="H40" s="20">
        <f>SUM('Dried apples:Raisins'!L41)</f>
        <v>7.5164766658447901E-2</v>
      </c>
      <c r="I40" s="21">
        <f>SUM('Dried apples:Raisins'!M41)</f>
        <v>2.1308835523836684</v>
      </c>
      <c r="J40" s="21">
        <f>SUM('Dried apples:Raisins'!P41)</f>
        <v>5.961216321403894</v>
      </c>
      <c r="K40" s="23">
        <f>SUM('Dried apples:Raisins'!Q41)</f>
        <v>2.9994045292945394E-2</v>
      </c>
      <c r="L40" s="67"/>
      <c r="M40" s="67"/>
      <c r="N40" s="67"/>
      <c r="O40" s="67"/>
      <c r="P40" s="67"/>
      <c r="Q40" s="67"/>
      <c r="R40" s="67"/>
      <c r="S40" s="67"/>
      <c r="T40" s="67"/>
      <c r="V40" s="65"/>
      <c r="X40" s="24"/>
    </row>
    <row r="41" spans="1:24" x14ac:dyDescent="0.25">
      <c r="A41" s="19">
        <v>2007</v>
      </c>
      <c r="B41" s="21">
        <f>SUM('Dried apples:Raisins'!B42)</f>
        <v>9.928507632564914</v>
      </c>
      <c r="C41" s="21">
        <f>SUM('Dried apples:Raisins'!D42)</f>
        <v>2.2698397314480205</v>
      </c>
      <c r="D41" s="21">
        <f>SUM('Dried apples:Raisins'!F42)</f>
        <v>2.1336493475611391</v>
      </c>
      <c r="E41" s="21">
        <f>SUM('Dried apples:Raisins'!H42)</f>
        <v>2.1219800249615273</v>
      </c>
      <c r="F41" s="21">
        <f t="shared" si="0"/>
        <v>83.342667142558696</v>
      </c>
      <c r="G41" s="21">
        <f>SUM('Dried apples:Raisins'!K42)</f>
        <v>1.6538245641328031</v>
      </c>
      <c r="H41" s="20">
        <f>SUM('Dried apples:Raisins'!L42)</f>
        <v>7.2496419249657121E-2</v>
      </c>
      <c r="I41" s="21">
        <f>SUM('Dried apples:Raisins'!M42)</f>
        <v>2.0552372375181545</v>
      </c>
      <c r="J41" s="21">
        <f>SUM('Dried apples:Raisins'!P42)</f>
        <v>5.7411480495455551</v>
      </c>
      <c r="K41" s="23">
        <f>SUM('Dried apples:Raisins'!Q42)</f>
        <v>2.8863229597269661E-2</v>
      </c>
      <c r="L41" s="67"/>
      <c r="M41" s="67"/>
      <c r="N41" s="67"/>
      <c r="O41" s="67"/>
      <c r="P41" s="67"/>
      <c r="Q41" s="67"/>
      <c r="R41" s="67"/>
      <c r="S41" s="67"/>
      <c r="T41" s="67"/>
      <c r="V41" s="65"/>
      <c r="X41" s="24"/>
    </row>
    <row r="42" spans="1:24" x14ac:dyDescent="0.25">
      <c r="A42" s="19">
        <v>2008</v>
      </c>
      <c r="B42" s="21">
        <f>SUM('Dried apples:Raisins'!B43)</f>
        <v>9.9144723785654261</v>
      </c>
      <c r="C42" s="21">
        <f>SUM('Dried apples:Raisins'!D43)</f>
        <v>2.2346707648363466</v>
      </c>
      <c r="D42" s="21">
        <f>SUM('Dried apples:Raisins'!F43)</f>
        <v>2.100590518946166</v>
      </c>
      <c r="E42" s="21">
        <f>SUM('Dried apples:Raisins'!H43)</f>
        <v>2.0810782299412156</v>
      </c>
      <c r="F42" s="21">
        <f t="shared" si="0"/>
        <v>83.655093191350915</v>
      </c>
      <c r="G42" s="21">
        <f>SUM('Dried apples:Raisins'!K43)</f>
        <v>1.6205112708457732</v>
      </c>
      <c r="H42" s="20">
        <f>SUM('Dried apples:Raisins'!L43)</f>
        <v>7.1036110502828417E-2</v>
      </c>
      <c r="I42" s="21">
        <f>SUM('Dried apples:Raisins'!M43)</f>
        <v>2.0138382146999341</v>
      </c>
      <c r="J42" s="21">
        <f>SUM('Dried apples:Raisins'!P43)</f>
        <v>5.6208131118458393</v>
      </c>
      <c r="K42" s="23">
        <f>SUM('Dried apples:Raisins'!Q43)</f>
        <v>2.8222780083836961E-2</v>
      </c>
      <c r="L42" s="67"/>
      <c r="M42" s="67"/>
      <c r="N42" s="67"/>
      <c r="O42" s="67"/>
      <c r="P42" s="67"/>
      <c r="Q42" s="67"/>
      <c r="R42" s="67"/>
      <c r="S42" s="67"/>
      <c r="T42" s="67"/>
      <c r="V42" s="65"/>
      <c r="X42" s="24"/>
    </row>
    <row r="43" spans="1:24" x14ac:dyDescent="0.25">
      <c r="A43" s="19">
        <v>2009</v>
      </c>
      <c r="B43" s="21">
        <f>SUM('Dried apples:Raisins'!B44)</f>
        <v>8.9747269719837632</v>
      </c>
      <c r="C43" s="21">
        <f>SUM('Dried apples:Raisins'!D44)</f>
        <v>2.1633157737082813</v>
      </c>
      <c r="D43" s="21">
        <f>SUM('Dried apples:Raisins'!F44)</f>
        <v>2.0335168272857844</v>
      </c>
      <c r="E43" s="21">
        <f>SUM('Dried apples:Raisins'!H44)</f>
        <v>2.0134165164376441</v>
      </c>
      <c r="F43" s="21">
        <f t="shared" si="0"/>
        <v>82.536794930363115</v>
      </c>
      <c r="G43" s="21">
        <f>SUM('Dried apples:Raisins'!K44)</f>
        <v>1.5672749755575377</v>
      </c>
      <c r="H43" s="20">
        <f>SUM('Dried apples:Raisins'!L44)</f>
        <v>6.870246468197426E-2</v>
      </c>
      <c r="I43" s="21">
        <f>SUM('Dried apples:Raisins'!M44)</f>
        <v>1.9476805225016292</v>
      </c>
      <c r="J43" s="21">
        <f>SUM('Dried apples:Raisins'!P44)</f>
        <v>5.4441125501374321</v>
      </c>
      <c r="K43" s="23">
        <f>SUM('Dried apples:Raisins'!Q44)</f>
        <v>2.6935086693925827E-2</v>
      </c>
      <c r="L43" s="67"/>
      <c r="M43" s="67"/>
      <c r="N43" s="67"/>
      <c r="O43" s="67"/>
      <c r="P43" s="67"/>
      <c r="Q43" s="67"/>
      <c r="R43" s="67"/>
      <c r="S43" s="67"/>
      <c r="T43" s="67"/>
      <c r="V43" s="65"/>
      <c r="X43" s="24"/>
    </row>
    <row r="44" spans="1:24" x14ac:dyDescent="0.25">
      <c r="A44" s="19">
        <v>2010</v>
      </c>
      <c r="B44" s="21">
        <f>SUM('Dried apples:Raisins'!B45)</f>
        <v>9.2872411777264556</v>
      </c>
      <c r="C44" s="21">
        <f>SUM('Dried apples:Raisins'!D45)</f>
        <v>2.2763530507421752</v>
      </c>
      <c r="D44" s="21">
        <f>SUM('Dried apples:Raisins'!F45)</f>
        <v>2.1397718676976445</v>
      </c>
      <c r="E44" s="21">
        <f>SUM('Dried apples:Raisins'!H45)</f>
        <v>2.1118310192727154</v>
      </c>
      <c r="F44" s="21">
        <f t="shared" si="0"/>
        <v>82.249423754390591</v>
      </c>
      <c r="G44" s="21">
        <f>SUM('Dried apples:Raisins'!K45)</f>
        <v>1.6485388263659686</v>
      </c>
      <c r="H44" s="20">
        <f>SUM('Dried apples:Raisins'!L45)</f>
        <v>7.2264715676316427E-2</v>
      </c>
      <c r="I44" s="21">
        <f>SUM('Dried apples:Raisins'!M45)</f>
        <v>2.0486685570657324</v>
      </c>
      <c r="J44" s="21">
        <f>SUM('Dried apples:Raisins'!P45)</f>
        <v>5.7006429884359466</v>
      </c>
      <c r="K44" s="23">
        <f>SUM('Dried apples:Raisins'!Q45)</f>
        <v>2.8272936532209903E-2</v>
      </c>
      <c r="L44" s="67"/>
      <c r="M44" s="67"/>
      <c r="N44" s="67"/>
      <c r="O44" s="67"/>
      <c r="P44" s="67"/>
      <c r="Q44" s="67"/>
      <c r="R44" s="67"/>
      <c r="S44" s="67"/>
      <c r="T44" s="67"/>
      <c r="V44" s="65"/>
      <c r="X44" s="24"/>
    </row>
    <row r="45" spans="1:24" x14ac:dyDescent="0.25">
      <c r="A45" s="108">
        <v>2011</v>
      </c>
      <c r="B45" s="27">
        <f>SUM('Dried apples:Raisins'!B46)</f>
        <v>9.557974736365054</v>
      </c>
      <c r="C45" s="27">
        <f>SUM('Dried apples:Raisins'!D46)</f>
        <v>2.3252957649818962</v>
      </c>
      <c r="D45" s="27">
        <f>SUM('Dried apples:Raisins'!F46)</f>
        <v>2.1857780190829823</v>
      </c>
      <c r="E45" s="27">
        <f>SUM('Dried apples:Raisins'!H46)</f>
        <v>2.1547649102043045</v>
      </c>
      <c r="F45" s="27">
        <f t="shared" si="0"/>
        <v>82.384421638569606</v>
      </c>
      <c r="G45" s="27">
        <f>SUM('Dried apples:Raisins'!K46)</f>
        <v>1.6836925294501057</v>
      </c>
      <c r="H45" s="26">
        <f>SUM('Dried apples:Raisins'!L46)</f>
        <v>7.3805699921100518E-2</v>
      </c>
      <c r="I45" s="27">
        <f>SUM('Dried apples:Raisins'!M46)</f>
        <v>2.0923546899132388</v>
      </c>
      <c r="J45" s="27">
        <f>SUM('Dried apples:Raisins'!P46)</f>
        <v>5.8181573902032726</v>
      </c>
      <c r="K45" s="29">
        <f>SUM('Dried apples:Raisins'!Q46)</f>
        <v>2.8710072415341563E-2</v>
      </c>
      <c r="L45" s="67"/>
      <c r="M45" s="67"/>
      <c r="N45" s="67"/>
      <c r="O45" s="67"/>
      <c r="P45" s="67"/>
      <c r="Q45" s="67"/>
      <c r="R45" s="67"/>
      <c r="S45" s="67"/>
      <c r="T45" s="67"/>
      <c r="V45" s="65"/>
      <c r="X45" s="24"/>
    </row>
    <row r="46" spans="1:24" x14ac:dyDescent="0.25">
      <c r="A46" s="25">
        <v>2012</v>
      </c>
      <c r="B46" s="27">
        <f>SUM('Dried apples:Raisins'!B47)</f>
        <v>9.1331127021815366</v>
      </c>
      <c r="C46" s="27">
        <f>SUM('Dried apples:Raisins'!D47)</f>
        <v>2.3151193787408593</v>
      </c>
      <c r="D46" s="27">
        <f>SUM('Dried apples:Raisins'!F47)</f>
        <v>2.1762122160164079</v>
      </c>
      <c r="E46" s="27">
        <f>SUM('Dried apples:Raisins'!H47)</f>
        <v>2.1452325315856906</v>
      </c>
      <c r="F46" s="27">
        <f t="shared" si="0"/>
        <v>81.671759646387954</v>
      </c>
      <c r="G46" s="27">
        <f>SUM('Dried apples:Raisins'!K47)</f>
        <v>1.6739388478221038</v>
      </c>
      <c r="H46" s="26">
        <f>SUM('Dried apples:Raisins'!L47)</f>
        <v>7.3378141274393599E-2</v>
      </c>
      <c r="I46" s="27">
        <f>SUM('Dried apples:Raisins'!M47)</f>
        <v>2.0802336160584209</v>
      </c>
      <c r="J46" s="27">
        <f>SUM('Dried apples:Raisins'!P47)</f>
        <v>5.7905565451990464</v>
      </c>
      <c r="K46" s="29">
        <f>SUM('Dried apples:Raisins'!Q47)</f>
        <v>2.9032322344227215E-2</v>
      </c>
      <c r="L46" s="67"/>
      <c r="M46" s="67"/>
      <c r="N46" s="67"/>
      <c r="O46" s="67"/>
      <c r="P46" s="67"/>
      <c r="Q46" s="67"/>
      <c r="R46" s="67"/>
      <c r="S46" s="67"/>
      <c r="T46" s="67"/>
      <c r="V46" s="65"/>
      <c r="X46" s="24"/>
    </row>
    <row r="47" spans="1:24" x14ac:dyDescent="0.25">
      <c r="A47" s="25">
        <v>2013</v>
      </c>
      <c r="B47" s="27">
        <f>SUM('Dried apples:Raisins'!B48)</f>
        <v>9.9498103101205153</v>
      </c>
      <c r="C47" s="27">
        <f>SUM('Dried apples:Raisins'!D48)</f>
        <v>2.4561217280225991</v>
      </c>
      <c r="D47" s="27">
        <f>SUM('Dried apples:Raisins'!F48)</f>
        <v>2.3087544243412434</v>
      </c>
      <c r="E47" s="27">
        <f>SUM('Dried apples:Raisins'!H48)</f>
        <v>2.2760677461336161</v>
      </c>
      <c r="F47" s="27">
        <f t="shared" si="0"/>
        <v>82.141149444797449</v>
      </c>
      <c r="G47" s="27">
        <f>SUM('Dried apples:Raisins'!K48)</f>
        <v>1.7769217538105582</v>
      </c>
      <c r="H47" s="26">
        <f>SUM('Dried apples:Raisins'!L48)</f>
        <v>7.789246044101078E-2</v>
      </c>
      <c r="I47" s="27">
        <f>SUM('Dried apples:Raisins'!M48)</f>
        <v>2.2082123072724347</v>
      </c>
      <c r="J47" s="27">
        <f>SUM('Dried apples:Raisins'!P48)</f>
        <v>6.1357598216192804</v>
      </c>
      <c r="K47" s="29">
        <f>SUM('Dried apples:Raisins'!Q48)</f>
        <v>3.0378120509275172E-2</v>
      </c>
      <c r="L47" s="67"/>
      <c r="M47" s="67"/>
      <c r="N47" s="67"/>
      <c r="O47" s="67"/>
      <c r="P47" s="67"/>
      <c r="Q47" s="67"/>
      <c r="R47" s="67"/>
      <c r="S47" s="67"/>
      <c r="T47" s="67"/>
      <c r="V47" s="65"/>
      <c r="X47" s="24"/>
    </row>
    <row r="48" spans="1:24" x14ac:dyDescent="0.25">
      <c r="A48" s="25">
        <v>2014</v>
      </c>
      <c r="B48" s="27">
        <f>SUM('Dried apples:Raisins'!B49)</f>
        <v>9.3415122284164909</v>
      </c>
      <c r="C48" s="27">
        <f>SUM('Dried apples:Raisins'!D49)</f>
        <v>2.2889320213493995</v>
      </c>
      <c r="D48" s="27">
        <f>SUM('Dried apples:Raisins'!F49)</f>
        <v>2.1515961000684358</v>
      </c>
      <c r="E48" s="27">
        <f>SUM('Dried apples:Raisins'!H49)</f>
        <v>2.1151929102115679</v>
      </c>
      <c r="F48" s="27">
        <f t="shared" si="0"/>
        <v>82.458427594981842</v>
      </c>
      <c r="G48" s="27">
        <f>SUM('Dried apples:Raisins'!K49)</f>
        <v>1.6386481312713044</v>
      </c>
      <c r="H48" s="26">
        <f>SUM('Dried apples:Raisins'!L49)</f>
        <v>7.1831150959837997E-2</v>
      </c>
      <c r="I48" s="27">
        <f>SUM('Dried apples:Raisins'!M49)</f>
        <v>2.0363772141359275</v>
      </c>
      <c r="J48" s="27">
        <f>SUM('Dried apples:Raisins'!P49)</f>
        <v>5.7077438197342723</v>
      </c>
      <c r="K48" s="29">
        <f>SUM('Dried apples:Raisins'!Q49)</f>
        <v>2.8259500324754581E-2</v>
      </c>
      <c r="L48" s="67"/>
      <c r="M48" s="67"/>
      <c r="N48" s="67"/>
      <c r="O48" s="67"/>
      <c r="P48" s="67"/>
      <c r="Q48" s="67"/>
      <c r="R48" s="67"/>
      <c r="S48" s="67"/>
      <c r="T48" s="67"/>
      <c r="V48" s="65"/>
      <c r="X48" s="24"/>
    </row>
    <row r="49" spans="1:24" x14ac:dyDescent="0.25">
      <c r="A49" s="31">
        <v>2015</v>
      </c>
      <c r="B49" s="27">
        <f>SUM('Dried apples:Raisins'!B50)</f>
        <v>10.211460688512039</v>
      </c>
      <c r="C49" s="27">
        <f>SUM('Dried apples:Raisins'!D50)</f>
        <v>2.4370159654132322</v>
      </c>
      <c r="D49" s="27">
        <f>SUM('Dried apples:Raisins'!F50)</f>
        <v>2.2907950074884385</v>
      </c>
      <c r="E49" s="27">
        <f>SUM('Dried apples:Raisins'!H50)</f>
        <v>2.2551225806440982</v>
      </c>
      <c r="F49" s="27">
        <f t="shared" si="0"/>
        <v>82.833748030585056</v>
      </c>
      <c r="G49" s="27">
        <f>SUM('Dried apples:Raisins'!K50)</f>
        <v>1.7529250715477305</v>
      </c>
      <c r="H49" s="26">
        <f>SUM('Dried apples:Raisins'!L50)</f>
        <v>7.6840551081544348E-2</v>
      </c>
      <c r="I49" s="27">
        <f>SUM('Dried apples:Raisins'!M50)</f>
        <v>2.1783912028862416</v>
      </c>
      <c r="J49" s="27">
        <f>SUM('Dried apples:Raisins'!P50)</f>
        <v>6.0712166477990017</v>
      </c>
      <c r="K49" s="29">
        <f>SUM('Dried apples:Raisins'!Q50)</f>
        <v>3.0113539406688383E-2</v>
      </c>
      <c r="L49" s="67"/>
      <c r="M49" s="67"/>
      <c r="N49" s="67"/>
      <c r="O49" s="67"/>
      <c r="P49" s="67"/>
      <c r="Q49" s="67"/>
      <c r="R49" s="67"/>
      <c r="S49" s="67"/>
      <c r="T49" s="67"/>
      <c r="V49" s="65"/>
      <c r="X49" s="24"/>
    </row>
    <row r="50" spans="1:24" x14ac:dyDescent="0.25">
      <c r="A50" s="36">
        <v>2016</v>
      </c>
      <c r="B50" s="21">
        <f>SUM('Dried apples:Raisins'!B51)</f>
        <v>9.7349053526594638</v>
      </c>
      <c r="C50" s="21">
        <f>SUM('Dried apples:Raisins'!D51)</f>
        <v>2.4339311336707121</v>
      </c>
      <c r="D50" s="21">
        <f>SUM('Dried apples:Raisins'!F51)</f>
        <v>2.2878952656504694</v>
      </c>
      <c r="E50" s="21">
        <f>SUM('Dried apples:Raisins'!H51)</f>
        <v>2.2564544290800583</v>
      </c>
      <c r="F50" s="38">
        <f t="shared" si="0"/>
        <v>81.845596305204182</v>
      </c>
      <c r="G50" s="21">
        <f>SUM('Dried apples:Raisins'!K51)</f>
        <v>1.7673140170280854</v>
      </c>
      <c r="H50" s="20">
        <f>SUM('Dried apples:Raisins'!L51)</f>
        <v>7.7471299376573613E-2</v>
      </c>
      <c r="I50" s="21">
        <f>SUM('Dried apples:Raisins'!M51)</f>
        <v>2.1962726016761733</v>
      </c>
      <c r="J50" s="21">
        <f>SUM('Dried apples:Raisins'!P51)</f>
        <v>6.0812518554602111</v>
      </c>
      <c r="K50" s="23">
        <f>SUM('Dried apples:Raisins'!Q51)</f>
        <v>3.0858247043899056E-2</v>
      </c>
      <c r="L50" s="67"/>
      <c r="M50" s="67"/>
      <c r="N50" s="67"/>
      <c r="O50" s="67"/>
      <c r="P50" s="67"/>
      <c r="Q50" s="67"/>
      <c r="R50" s="67"/>
      <c r="S50" s="67"/>
      <c r="T50" s="67"/>
      <c r="V50" s="65"/>
      <c r="X50" s="24"/>
    </row>
    <row r="51" spans="1:24" x14ac:dyDescent="0.25">
      <c r="A51" s="41">
        <v>2017</v>
      </c>
      <c r="B51" s="21">
        <f>SUM('Dried apples:Raisins'!B52)</f>
        <v>9.5084240997959828</v>
      </c>
      <c r="C51" s="21">
        <f>SUM('Dried apples:Raisins'!D52)</f>
        <v>2.3626500094363032</v>
      </c>
      <c r="D51" s="21">
        <f>SUM('Dried apples:Raisins'!F52)</f>
        <v>2.220891008870125</v>
      </c>
      <c r="E51" s="21">
        <f>SUM('Dried apples:Raisins'!H52)</f>
        <v>2.1801761664102504</v>
      </c>
      <c r="F51" s="43">
        <f>100-(G51/B51*100)</f>
        <v>82.153025312520128</v>
      </c>
      <c r="G51" s="21">
        <f>SUM('Dried apples:Raisins'!K52)</f>
        <v>1.6969660422688246</v>
      </c>
      <c r="H51" s="20">
        <f>SUM('Dried apples:Raisins'!L52)</f>
        <v>7.4387552537811485E-2</v>
      </c>
      <c r="I51" s="21">
        <f>SUM('Dried apples:Raisins'!M52)</f>
        <v>2.108849920670687</v>
      </c>
      <c r="J51" s="21">
        <f>SUM('Dried apples:Raisins'!P52)</f>
        <v>5.8597868211881021</v>
      </c>
      <c r="K51" s="23">
        <f>SUM('Dried apples:Raisins'!Q52)</f>
        <v>3.0191579511233912E-2</v>
      </c>
      <c r="L51" s="67"/>
      <c r="M51" s="67"/>
      <c r="N51" s="67"/>
      <c r="O51" s="67"/>
      <c r="P51" s="67"/>
      <c r="Q51" s="67"/>
      <c r="R51" s="67"/>
      <c r="S51" s="67"/>
      <c r="T51" s="67"/>
      <c r="V51" s="65"/>
      <c r="X51" s="24"/>
    </row>
    <row r="52" spans="1:24" ht="13.2" customHeight="1" x14ac:dyDescent="0.25">
      <c r="A52" s="41">
        <v>2018</v>
      </c>
      <c r="B52" s="21">
        <f>SUM('Dried apples:Raisins'!B53)</f>
        <v>2.8231920198006319</v>
      </c>
      <c r="C52" s="21">
        <f>SUM('Dried apples:Raisins'!D53)</f>
        <v>0.96327861072404164</v>
      </c>
      <c r="D52" s="21">
        <f>SUM('Dried apples:Raisins'!F53)</f>
        <v>0.90548189408059909</v>
      </c>
      <c r="E52" s="21">
        <f>SUM('Dried apples:Raisins'!H53)</f>
        <v>0.87013256169977837</v>
      </c>
      <c r="F52" s="43">
        <f>100-(G52/B52*100)</f>
        <v>74.656088905523106</v>
      </c>
      <c r="G52" s="21">
        <f>SUM('Dried apples:Raisins'!K53)</f>
        <v>0.71550727552463878</v>
      </c>
      <c r="H52" s="20">
        <f>SUM('Dried apples:Raisins'!L53)</f>
        <v>3.1364702488751284E-2</v>
      </c>
      <c r="I52" s="21">
        <f>SUM('Dried apples:Raisins'!M53)</f>
        <v>0.88917363320485454</v>
      </c>
      <c r="J52" s="21">
        <f>SUM('Dried apples:Raisins'!P53)</f>
        <v>2.2708584355230856</v>
      </c>
      <c r="K52" s="23">
        <f>SUM('Dried apples:Raisins'!Q53)</f>
        <v>1.2741942653836432E-2</v>
      </c>
      <c r="L52" s="67"/>
      <c r="M52" s="67"/>
      <c r="N52" s="67"/>
      <c r="O52" s="67"/>
      <c r="P52" s="67"/>
      <c r="Q52" s="67"/>
      <c r="R52" s="67"/>
      <c r="S52" s="67"/>
      <c r="T52" s="67"/>
      <c r="V52" s="65"/>
      <c r="X52" s="24"/>
    </row>
    <row r="53" spans="1:24" ht="13.2" customHeight="1" x14ac:dyDescent="0.25">
      <c r="A53" s="41">
        <v>2019</v>
      </c>
      <c r="B53" s="21">
        <f>SUM('Dried apples:Raisins'!B54)</f>
        <v>3.1980426026577127</v>
      </c>
      <c r="C53" s="21">
        <f>SUM('Dried apples:Raisins'!D54)</f>
        <v>1.0986946476195336</v>
      </c>
      <c r="D53" s="21">
        <f>SUM('Dried apples:Raisins'!F54)</f>
        <v>1.0327729687623617</v>
      </c>
      <c r="E53" s="21">
        <f>SUM('Dried apples:Raisins'!H54)</f>
        <v>0.99343435984769868</v>
      </c>
      <c r="F53" s="43">
        <f>100-(G53/B53*100)</f>
        <v>74.431069566106302</v>
      </c>
      <c r="G53" s="21">
        <f>SUM('Dried apples:Raisins'!K54)</f>
        <v>0.81770528831983413</v>
      </c>
      <c r="H53" s="20">
        <f>SUM('Dried apples:Raisins'!L54)</f>
        <v>3.5844615378403687E-2</v>
      </c>
      <c r="I53" s="21">
        <f>SUM('Dried apples:Raisins'!M54)</f>
        <v>1.0161769236700553</v>
      </c>
      <c r="J53" s="21">
        <f>SUM('Dried apples:Raisins'!P54)</f>
        <v>2.5916942172468334</v>
      </c>
      <c r="K53" s="23">
        <f>SUM('Dried apples:Raisins'!Q54)</f>
        <v>1.4456888486509369E-2</v>
      </c>
      <c r="L53" s="67"/>
      <c r="M53" s="67"/>
      <c r="N53" s="67"/>
      <c r="O53" s="67"/>
      <c r="P53" s="67"/>
      <c r="Q53" s="67"/>
      <c r="R53" s="67"/>
      <c r="S53" s="67"/>
      <c r="T53" s="67"/>
      <c r="V53" s="65"/>
      <c r="X53" s="24"/>
    </row>
    <row r="54" spans="1:24" ht="13.2" customHeight="1" x14ac:dyDescent="0.25">
      <c r="A54" s="41">
        <v>2020</v>
      </c>
      <c r="B54" s="21">
        <f>SUM('Dried apples:Raisins'!B55)</f>
        <v>3.0850593613995949</v>
      </c>
      <c r="C54" s="21">
        <f>SUM('Dried apples:Raisins'!D55)</f>
        <v>1.0709792648307348</v>
      </c>
      <c r="D54" s="21">
        <f>SUM('Dried apples:Raisins'!F55)</f>
        <v>1.0067205089408906</v>
      </c>
      <c r="E54" s="21">
        <f>SUM('Dried apples:Raisins'!H55)</f>
        <v>0.96668242760916268</v>
      </c>
      <c r="F54" s="43">
        <f t="shared" ref="F54:F55" si="1">100-(G54/B54*100)</f>
        <v>74.323642137637449</v>
      </c>
      <c r="G54" s="21">
        <f>SUM('Dried apples:Raisins'!K55)</f>
        <v>0.79213088189927705</v>
      </c>
      <c r="H54" s="20">
        <f>SUM('Dried apples:Raisins'!L55)</f>
        <v>3.4723545507913511E-2</v>
      </c>
      <c r="I54" s="21">
        <f>SUM('Dried apples:Raisins'!M55)</f>
        <v>0.98439515337659422</v>
      </c>
      <c r="J54" s="21">
        <f>SUM('Dried apples:Raisins'!P55)</f>
        <v>2.5182261246735238</v>
      </c>
      <c r="K54" s="23">
        <f>SUM('Dried apples:Raisins'!Q55)</f>
        <v>1.4050634512953901E-2</v>
      </c>
      <c r="L54" s="67"/>
      <c r="M54" s="67"/>
      <c r="N54" s="67"/>
      <c r="O54" s="67"/>
      <c r="P54" s="67"/>
      <c r="Q54" s="67"/>
      <c r="R54" s="67"/>
      <c r="S54" s="67"/>
      <c r="T54" s="67"/>
      <c r="V54" s="65"/>
      <c r="X54" s="24"/>
    </row>
    <row r="55" spans="1:24" ht="13.8" customHeight="1" thickBot="1" x14ac:dyDescent="0.3">
      <c r="A55" s="132">
        <v>2021</v>
      </c>
      <c r="B55" s="134">
        <f>SUM('Dried apples:Raisins'!B56)</f>
        <v>2.9832492718949415</v>
      </c>
      <c r="C55" s="134">
        <f>SUM('Dried apples:Raisins'!D56)</f>
        <v>1.0029368323188241</v>
      </c>
      <c r="D55" s="134">
        <f>SUM('Dried apples:Raisins'!F56)</f>
        <v>0.94276062237969471</v>
      </c>
      <c r="E55" s="134">
        <f>SUM('Dried apples:Raisins'!H56)</f>
        <v>0.90523356900119811</v>
      </c>
      <c r="F55" s="134">
        <f t="shared" si="1"/>
        <v>75.198454349673881</v>
      </c>
      <c r="G55" s="134">
        <f>SUM('Dried apples:Raisins'!K56)</f>
        <v>0.73989193003204534</v>
      </c>
      <c r="H55" s="133">
        <f>SUM('Dried apples:Raisins'!L56)</f>
        <v>3.2433618850719798E-2</v>
      </c>
      <c r="I55" s="134">
        <f>SUM('Dried apples:Raisins'!M56)</f>
        <v>0.91947687760848074</v>
      </c>
      <c r="J55" s="134">
        <f>SUM('Dried apples:Raisins'!P56)</f>
        <v>2.3540893935508524</v>
      </c>
      <c r="K55" s="136">
        <f>SUM('Dried apples:Raisins'!Q56)</f>
        <v>1.332734437984672E-2</v>
      </c>
      <c r="L55" s="67"/>
      <c r="M55" s="67"/>
      <c r="N55" s="67"/>
      <c r="O55" s="67"/>
      <c r="P55" s="67"/>
      <c r="Q55" s="67"/>
      <c r="R55" s="67"/>
      <c r="S55" s="67"/>
      <c r="T55" s="67"/>
      <c r="V55" s="65"/>
      <c r="X55" s="24"/>
    </row>
    <row r="56" spans="1:24" ht="15" customHeight="1" thickTop="1" x14ac:dyDescent="0.25">
      <c r="A56" s="9" t="s">
        <v>195</v>
      </c>
      <c r="J56" s="9"/>
      <c r="K56" s="9"/>
      <c r="M56" s="67"/>
      <c r="N56" s="67"/>
      <c r="O56" s="67"/>
      <c r="P56" s="67"/>
      <c r="Q56" s="67"/>
      <c r="R56" s="67"/>
      <c r="S56" s="67"/>
      <c r="T56" s="67"/>
      <c r="V56" s="65"/>
      <c r="X56" s="24"/>
    </row>
    <row r="57" spans="1:24" x14ac:dyDescent="0.25">
      <c r="A57" s="9"/>
      <c r="J57" s="9"/>
      <c r="K57" s="9"/>
      <c r="M57" s="67"/>
      <c r="N57" s="67"/>
      <c r="O57" s="67"/>
      <c r="P57" s="67"/>
      <c r="Q57" s="67"/>
      <c r="R57" s="67"/>
      <c r="S57" s="67"/>
      <c r="T57" s="67"/>
      <c r="V57" s="65"/>
      <c r="X57" s="24"/>
    </row>
    <row r="58" spans="1:24" ht="15" customHeight="1" x14ac:dyDescent="0.25">
      <c r="A58" s="9" t="s">
        <v>97</v>
      </c>
      <c r="J58" s="9"/>
      <c r="K58" s="9"/>
      <c r="M58" s="103"/>
      <c r="N58" s="103"/>
      <c r="O58" s="103"/>
      <c r="P58" s="103"/>
      <c r="Q58" s="103"/>
      <c r="R58" s="103"/>
      <c r="S58" s="103"/>
      <c r="T58" s="103"/>
      <c r="U58" s="103"/>
    </row>
    <row r="59" spans="1:24" ht="15" customHeight="1" x14ac:dyDescent="0.25">
      <c r="A59" s="9" t="s">
        <v>104</v>
      </c>
      <c r="J59" s="9"/>
      <c r="K59" s="9"/>
      <c r="M59" s="103"/>
      <c r="N59" s="103"/>
      <c r="O59" s="103"/>
      <c r="P59" s="103"/>
      <c r="Q59" s="103"/>
      <c r="R59" s="103"/>
      <c r="S59" s="103"/>
      <c r="T59" s="103"/>
      <c r="U59" s="103"/>
    </row>
    <row r="60" spans="1:24" ht="15" customHeight="1" x14ac:dyDescent="0.25">
      <c r="A60" s="9" t="s">
        <v>111</v>
      </c>
      <c r="J60" s="9"/>
      <c r="K60" s="9"/>
    </row>
    <row r="61" spans="1:24" ht="15" customHeight="1" x14ac:dyDescent="0.25">
      <c r="A61" s="9" t="s">
        <v>175</v>
      </c>
      <c r="J61" s="9"/>
      <c r="K61" s="9"/>
    </row>
    <row r="62" spans="1:24" ht="15" customHeight="1" x14ac:dyDescent="0.25">
      <c r="A62" s="9" t="s">
        <v>174</v>
      </c>
      <c r="J62" s="9"/>
      <c r="K62" s="9"/>
    </row>
    <row r="63" spans="1:24" ht="13.2" customHeight="1" x14ac:dyDescent="0.25">
      <c r="A63" s="9"/>
      <c r="J63" s="9"/>
      <c r="K63" s="9"/>
    </row>
    <row r="64" spans="1:24" ht="15" customHeight="1" x14ac:dyDescent="0.25">
      <c r="A64" s="9" t="s">
        <v>192</v>
      </c>
      <c r="J64" s="9"/>
      <c r="K64" s="9"/>
    </row>
    <row r="65" s="9" customFormat="1" x14ac:dyDescent="0.25"/>
    <row r="66" s="9" customFormat="1" x14ac:dyDescent="0.25"/>
    <row r="67" s="9" customFormat="1" x14ac:dyDescent="0.25"/>
    <row r="68"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8">
    <pageSetUpPr fitToPage="1"/>
  </sheetPr>
  <dimension ref="A1:U73"/>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176</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11.23680147751436</v>
      </c>
      <c r="C5" s="21">
        <f>100*(1-(D5/B5))</f>
        <v>55.798010065265046</v>
      </c>
      <c r="D5" s="20">
        <v>4.966889858077046</v>
      </c>
      <c r="E5" s="21">
        <v>6</v>
      </c>
      <c r="F5" s="20">
        <f t="shared" ref="F5:F46" si="0">+(D5-D5*(E5)/100)</f>
        <v>4.6688764665924234</v>
      </c>
      <c r="G5" s="21">
        <v>0</v>
      </c>
      <c r="H5" s="20">
        <f>F5-(F5*G5/100)</f>
        <v>4.6688764665924234</v>
      </c>
      <c r="I5" s="21">
        <v>10</v>
      </c>
      <c r="J5" s="22">
        <f t="shared" ref="J5:J46" si="1">100-(K5/B5*100)</f>
        <v>62.605116515214235</v>
      </c>
      <c r="K5" s="20">
        <f>+H5-H5*I5/100</f>
        <v>4.201988819933181</v>
      </c>
      <c r="L5" s="20">
        <f t="shared" ref="L5:L46" si="2">K5/8.7</f>
        <v>0.48298722068197486</v>
      </c>
      <c r="M5" s="20">
        <f t="shared" ref="M5:M46" si="3">+(K5/365)*16</f>
        <v>0.18419677018885178</v>
      </c>
      <c r="N5" s="20">
        <f t="shared" ref="N5:N37" si="4">+M5*28.3495</f>
        <v>5.2218863364688533</v>
      </c>
      <c r="O5" s="21">
        <v>96</v>
      </c>
      <c r="P5" s="21">
        <v>247</v>
      </c>
      <c r="Q5" s="20">
        <f t="shared" ref="Q5:Q46" si="5">+R5*O5</f>
        <v>2.0295590619474084</v>
      </c>
      <c r="R5" s="23">
        <f t="shared" ref="R5:R46" si="6">+N5/P5</f>
        <v>2.1141240228618838E-2</v>
      </c>
    </row>
    <row r="6" spans="1:21" x14ac:dyDescent="0.25">
      <c r="A6" s="25">
        <v>1971</v>
      </c>
      <c r="B6" s="26">
        <v>12.656009353386425</v>
      </c>
      <c r="C6" s="27">
        <f t="shared" ref="C6:C53" si="7">100*(1-(D6/B6))</f>
        <v>53.543210768861179</v>
      </c>
      <c r="D6" s="26">
        <v>5.8795755903759463</v>
      </c>
      <c r="E6" s="27">
        <v>6</v>
      </c>
      <c r="F6" s="26">
        <f t="shared" si="0"/>
        <v>5.5268010549533892</v>
      </c>
      <c r="G6" s="27">
        <v>0</v>
      </c>
      <c r="H6" s="26">
        <f t="shared" ref="H6:H52" si="8">F6-(F6*G6/100)</f>
        <v>5.5268010549533892</v>
      </c>
      <c r="I6" s="27">
        <v>10</v>
      </c>
      <c r="J6" s="28">
        <f t="shared" si="1"/>
        <v>60.697556310456562</v>
      </c>
      <c r="K6" s="26">
        <f t="shared" ref="K6:K52" si="9">+H6-H6*I6/100</f>
        <v>4.9741209494580501</v>
      </c>
      <c r="L6" s="26">
        <f t="shared" si="2"/>
        <v>0.571738040167592</v>
      </c>
      <c r="M6" s="26">
        <f t="shared" si="3"/>
        <v>0.21804365805843506</v>
      </c>
      <c r="N6" s="26">
        <f t="shared" si="4"/>
        <v>6.1814286841276047</v>
      </c>
      <c r="O6" s="27">
        <v>96</v>
      </c>
      <c r="P6" s="27">
        <v>247</v>
      </c>
      <c r="Q6" s="26">
        <f t="shared" si="5"/>
        <v>2.4024985978795548</v>
      </c>
      <c r="R6" s="29">
        <f t="shared" si="6"/>
        <v>2.5026027061245362E-2</v>
      </c>
    </row>
    <row r="7" spans="1:21" x14ac:dyDescent="0.25">
      <c r="A7" s="25">
        <v>1972</v>
      </c>
      <c r="B7" s="26">
        <v>12.471515642498291</v>
      </c>
      <c r="C7" s="27">
        <f t="shared" si="7"/>
        <v>53.315460519452351</v>
      </c>
      <c r="D7" s="26">
        <v>5.8222696439447912</v>
      </c>
      <c r="E7" s="27">
        <v>6</v>
      </c>
      <c r="F7" s="26">
        <f t="shared" si="0"/>
        <v>5.4729334653081034</v>
      </c>
      <c r="G7" s="27">
        <v>0</v>
      </c>
      <c r="H7" s="26">
        <f t="shared" si="8"/>
        <v>5.4729334653081034</v>
      </c>
      <c r="I7" s="27">
        <v>10</v>
      </c>
      <c r="J7" s="28">
        <f t="shared" si="1"/>
        <v>60.504879599456686</v>
      </c>
      <c r="K7" s="26">
        <f t="shared" si="9"/>
        <v>4.9256401187772934</v>
      </c>
      <c r="L7" s="26">
        <f t="shared" si="2"/>
        <v>0.56616553089394184</v>
      </c>
      <c r="M7" s="26">
        <f t="shared" si="3"/>
        <v>0.21591847096010053</v>
      </c>
      <c r="N7" s="26">
        <f t="shared" si="4"/>
        <v>6.12118069248337</v>
      </c>
      <c r="O7" s="27">
        <v>96</v>
      </c>
      <c r="P7" s="27">
        <v>247</v>
      </c>
      <c r="Q7" s="26">
        <f t="shared" si="5"/>
        <v>2.379082374406492</v>
      </c>
      <c r="R7" s="29">
        <f t="shared" si="6"/>
        <v>2.4782108066734292E-2</v>
      </c>
    </row>
    <row r="8" spans="1:21" x14ac:dyDescent="0.25">
      <c r="A8" s="25">
        <v>1973</v>
      </c>
      <c r="B8" s="26">
        <v>13.042433948819294</v>
      </c>
      <c r="C8" s="27">
        <f t="shared" si="7"/>
        <v>52.313518402805805</v>
      </c>
      <c r="D8" s="26">
        <v>6.2194778648299209</v>
      </c>
      <c r="E8" s="27">
        <v>6</v>
      </c>
      <c r="F8" s="26">
        <f t="shared" si="0"/>
        <v>5.8463091929401259</v>
      </c>
      <c r="G8" s="27">
        <v>0</v>
      </c>
      <c r="H8" s="26">
        <f t="shared" si="8"/>
        <v>5.8463091929401259</v>
      </c>
      <c r="I8" s="27">
        <v>10</v>
      </c>
      <c r="J8" s="28">
        <f t="shared" si="1"/>
        <v>59.657236568773712</v>
      </c>
      <c r="K8" s="26">
        <f t="shared" si="9"/>
        <v>5.2616782736461136</v>
      </c>
      <c r="L8" s="26">
        <f t="shared" si="2"/>
        <v>0.60479060616622005</v>
      </c>
      <c r="M8" s="26">
        <f t="shared" si="3"/>
        <v>0.23064891062558307</v>
      </c>
      <c r="N8" s="26">
        <f t="shared" si="4"/>
        <v>6.5387812917799666</v>
      </c>
      <c r="O8" s="27">
        <v>96</v>
      </c>
      <c r="P8" s="27">
        <v>247</v>
      </c>
      <c r="Q8" s="26">
        <f t="shared" si="5"/>
        <v>2.5413886802059791</v>
      </c>
      <c r="R8" s="29">
        <f t="shared" si="6"/>
        <v>2.6472798752145615E-2</v>
      </c>
    </row>
    <row r="9" spans="1:21" x14ac:dyDescent="0.25">
      <c r="A9" s="25">
        <v>1974</v>
      </c>
      <c r="B9" s="26">
        <v>12.294701064359607</v>
      </c>
      <c r="C9" s="27">
        <f t="shared" si="7"/>
        <v>51.764800504332811</v>
      </c>
      <c r="D9" s="26">
        <v>5.9303735857897744</v>
      </c>
      <c r="E9" s="27">
        <v>6</v>
      </c>
      <c r="F9" s="26">
        <f t="shared" si="0"/>
        <v>5.5745511706423878</v>
      </c>
      <c r="G9" s="27">
        <v>0</v>
      </c>
      <c r="H9" s="26">
        <f t="shared" si="8"/>
        <v>5.5745511706423878</v>
      </c>
      <c r="I9" s="27">
        <v>10</v>
      </c>
      <c r="J9" s="28">
        <f t="shared" si="1"/>
        <v>59.193021226665557</v>
      </c>
      <c r="K9" s="26">
        <f t="shared" si="9"/>
        <v>5.0170960535781486</v>
      </c>
      <c r="L9" s="26">
        <f t="shared" si="2"/>
        <v>0.57667770730783319</v>
      </c>
      <c r="M9" s="26">
        <f t="shared" si="3"/>
        <v>0.21992749823904212</v>
      </c>
      <c r="N9" s="26">
        <f t="shared" si="4"/>
        <v>6.2348346113277247</v>
      </c>
      <c r="O9" s="27">
        <v>96</v>
      </c>
      <c r="P9" s="27">
        <v>247</v>
      </c>
      <c r="Q9" s="26">
        <f t="shared" si="5"/>
        <v>2.4232555574391159</v>
      </c>
      <c r="R9" s="29">
        <f t="shared" si="6"/>
        <v>2.524224538999079E-2</v>
      </c>
    </row>
    <row r="10" spans="1:21" x14ac:dyDescent="0.25">
      <c r="A10" s="25">
        <v>1975</v>
      </c>
      <c r="B10" s="26">
        <v>13.190326850237584</v>
      </c>
      <c r="C10" s="27">
        <f t="shared" si="7"/>
        <v>53.27506999745453</v>
      </c>
      <c r="D10" s="26">
        <v>6.1631709878804726</v>
      </c>
      <c r="E10" s="27">
        <v>6</v>
      </c>
      <c r="F10" s="26">
        <f t="shared" si="0"/>
        <v>5.7933807286076444</v>
      </c>
      <c r="G10" s="27">
        <v>0</v>
      </c>
      <c r="H10" s="26">
        <f t="shared" si="8"/>
        <v>5.7933807286076444</v>
      </c>
      <c r="I10" s="27">
        <v>10</v>
      </c>
      <c r="J10" s="28">
        <f t="shared" si="1"/>
        <v>60.470709217846526</v>
      </c>
      <c r="K10" s="26">
        <f t="shared" si="9"/>
        <v>5.21404265574688</v>
      </c>
      <c r="L10" s="26">
        <f t="shared" si="2"/>
        <v>0.59931524778699774</v>
      </c>
      <c r="M10" s="26">
        <f t="shared" si="3"/>
        <v>0.22856077395054816</v>
      </c>
      <c r="N10" s="26">
        <f t="shared" si="4"/>
        <v>6.4795836611110653</v>
      </c>
      <c r="O10" s="27">
        <v>96</v>
      </c>
      <c r="P10" s="27">
        <v>247</v>
      </c>
      <c r="Q10" s="26">
        <f t="shared" si="5"/>
        <v>2.5183806941970133</v>
      </c>
      <c r="R10" s="29">
        <f t="shared" si="6"/>
        <v>2.6233132231218887E-2</v>
      </c>
    </row>
    <row r="11" spans="1:21" x14ac:dyDescent="0.25">
      <c r="A11" s="19">
        <v>1976</v>
      </c>
      <c r="B11" s="20">
        <v>10.448555961605278</v>
      </c>
      <c r="C11" s="21">
        <f t="shared" si="7"/>
        <v>53.432175092581247</v>
      </c>
      <c r="D11" s="20">
        <v>4.8656652455540099</v>
      </c>
      <c r="E11" s="21">
        <v>6</v>
      </c>
      <c r="F11" s="20">
        <f t="shared" si="0"/>
        <v>4.5737253308207695</v>
      </c>
      <c r="G11" s="21">
        <v>0</v>
      </c>
      <c r="H11" s="20">
        <f t="shared" si="8"/>
        <v>4.5737253308207695</v>
      </c>
      <c r="I11" s="21">
        <v>10</v>
      </c>
      <c r="J11" s="22">
        <f t="shared" si="1"/>
        <v>60.603620128323726</v>
      </c>
      <c r="K11" s="20">
        <f t="shared" si="9"/>
        <v>4.1163527977386929</v>
      </c>
      <c r="L11" s="20">
        <f t="shared" si="2"/>
        <v>0.4731439997400797</v>
      </c>
      <c r="M11" s="20">
        <f t="shared" si="3"/>
        <v>0.18044286236662763</v>
      </c>
      <c r="N11" s="20">
        <f t="shared" si="4"/>
        <v>5.1154649266627095</v>
      </c>
      <c r="O11" s="21">
        <v>96</v>
      </c>
      <c r="P11" s="21">
        <v>247</v>
      </c>
      <c r="Q11" s="20">
        <f t="shared" si="5"/>
        <v>1.9881968945733606</v>
      </c>
      <c r="R11" s="23">
        <f t="shared" si="6"/>
        <v>2.0710384318472507E-2</v>
      </c>
    </row>
    <row r="12" spans="1:21" x14ac:dyDescent="0.25">
      <c r="A12" s="19">
        <v>1977</v>
      </c>
      <c r="B12" s="20">
        <v>14.378876363868955</v>
      </c>
      <c r="C12" s="21">
        <f t="shared" si="7"/>
        <v>54.850338075092672</v>
      </c>
      <c r="D12" s="20">
        <v>6.4920140668872399</v>
      </c>
      <c r="E12" s="21">
        <v>6</v>
      </c>
      <c r="F12" s="20">
        <f t="shared" si="0"/>
        <v>6.1024932228740054</v>
      </c>
      <c r="G12" s="21">
        <v>0</v>
      </c>
      <c r="H12" s="20">
        <f t="shared" si="8"/>
        <v>6.1024932228740054</v>
      </c>
      <c r="I12" s="21">
        <v>10</v>
      </c>
      <c r="J12" s="22">
        <f t="shared" si="1"/>
        <v>61.803386011528403</v>
      </c>
      <c r="K12" s="20">
        <f t="shared" si="9"/>
        <v>5.4922439005866046</v>
      </c>
      <c r="L12" s="20">
        <f t="shared" si="2"/>
        <v>0.63129240236627648</v>
      </c>
      <c r="M12" s="20">
        <f t="shared" si="3"/>
        <v>0.24075589701201555</v>
      </c>
      <c r="N12" s="20">
        <f t="shared" si="4"/>
        <v>6.8253093023421343</v>
      </c>
      <c r="O12" s="21">
        <v>96</v>
      </c>
      <c r="P12" s="21">
        <v>247</v>
      </c>
      <c r="Q12" s="20">
        <f t="shared" si="5"/>
        <v>2.652751793622854</v>
      </c>
      <c r="R12" s="23">
        <f t="shared" si="6"/>
        <v>2.7632831183571394E-2</v>
      </c>
    </row>
    <row r="13" spans="1:21" x14ac:dyDescent="0.25">
      <c r="A13" s="19">
        <v>1978</v>
      </c>
      <c r="B13" s="20">
        <v>16.009805266950419</v>
      </c>
      <c r="C13" s="21">
        <f t="shared" si="7"/>
        <v>56.938074576936515</v>
      </c>
      <c r="D13" s="20">
        <v>6.8941304044318796</v>
      </c>
      <c r="E13" s="21">
        <v>6</v>
      </c>
      <c r="F13" s="20">
        <f t="shared" si="0"/>
        <v>6.4804825801659671</v>
      </c>
      <c r="G13" s="21">
        <v>0</v>
      </c>
      <c r="H13" s="20">
        <f t="shared" si="8"/>
        <v>6.4804825801659671</v>
      </c>
      <c r="I13" s="21">
        <v>10</v>
      </c>
      <c r="J13" s="22">
        <f t="shared" si="1"/>
        <v>63.569611092088287</v>
      </c>
      <c r="K13" s="20">
        <f t="shared" si="9"/>
        <v>5.8324343221493704</v>
      </c>
      <c r="L13" s="20">
        <f t="shared" si="2"/>
        <v>0.67039474967234147</v>
      </c>
      <c r="M13" s="20">
        <f t="shared" si="3"/>
        <v>0.25566835384764364</v>
      </c>
      <c r="N13" s="20">
        <f t="shared" si="4"/>
        <v>7.248069997403773</v>
      </c>
      <c r="O13" s="21">
        <v>96</v>
      </c>
      <c r="P13" s="21">
        <v>247</v>
      </c>
      <c r="Q13" s="20">
        <f t="shared" si="5"/>
        <v>2.8170636427156364</v>
      </c>
      <c r="R13" s="23">
        <f t="shared" si="6"/>
        <v>2.9344412944954545E-2</v>
      </c>
    </row>
    <row r="14" spans="1:21" x14ac:dyDescent="0.25">
      <c r="A14" s="19">
        <v>1979</v>
      </c>
      <c r="B14" s="20">
        <v>14.086415692614468</v>
      </c>
      <c r="C14" s="21">
        <f t="shared" si="7"/>
        <v>53.015043190838874</v>
      </c>
      <c r="D14" s="20">
        <v>6.6184963291338024</v>
      </c>
      <c r="E14" s="21">
        <v>6</v>
      </c>
      <c r="F14" s="20">
        <f t="shared" si="0"/>
        <v>6.2213865493857741</v>
      </c>
      <c r="G14" s="21">
        <v>0</v>
      </c>
      <c r="H14" s="20">
        <f t="shared" si="8"/>
        <v>6.2213865493857741</v>
      </c>
      <c r="I14" s="21">
        <v>10</v>
      </c>
      <c r="J14" s="22">
        <f t="shared" si="1"/>
        <v>60.250726539449694</v>
      </c>
      <c r="K14" s="20">
        <f t="shared" si="9"/>
        <v>5.5992478944471964</v>
      </c>
      <c r="L14" s="20">
        <f t="shared" si="2"/>
        <v>0.64359171200542498</v>
      </c>
      <c r="M14" s="20">
        <f t="shared" si="3"/>
        <v>0.24544648304426067</v>
      </c>
      <c r="N14" s="20">
        <f t="shared" si="4"/>
        <v>6.9582850710632673</v>
      </c>
      <c r="O14" s="21">
        <v>96</v>
      </c>
      <c r="P14" s="21">
        <v>247</v>
      </c>
      <c r="Q14" s="20">
        <f t="shared" si="5"/>
        <v>2.7044346834901769</v>
      </c>
      <c r="R14" s="23">
        <f t="shared" si="6"/>
        <v>2.8171194619689342E-2</v>
      </c>
    </row>
    <row r="15" spans="1:21" x14ac:dyDescent="0.25">
      <c r="A15" s="19">
        <v>1980</v>
      </c>
      <c r="B15" s="20">
        <v>10.201889213918321</v>
      </c>
      <c r="C15" s="21">
        <f t="shared" si="7"/>
        <v>50.752377372479273</v>
      </c>
      <c r="D15" s="20">
        <v>5.0241879009482355</v>
      </c>
      <c r="E15" s="21">
        <v>6</v>
      </c>
      <c r="F15" s="20">
        <f t="shared" si="0"/>
        <v>4.7227366268913418</v>
      </c>
      <c r="G15" s="21">
        <v>0</v>
      </c>
      <c r="H15" s="20">
        <f t="shared" si="8"/>
        <v>4.7227366268913418</v>
      </c>
      <c r="I15" s="21">
        <v>10</v>
      </c>
      <c r="J15" s="22">
        <f t="shared" si="1"/>
        <v>58.336511257117465</v>
      </c>
      <c r="K15" s="20">
        <f t="shared" si="9"/>
        <v>4.2504629642022076</v>
      </c>
      <c r="L15" s="20">
        <f t="shared" si="2"/>
        <v>0.48855896140255262</v>
      </c>
      <c r="M15" s="20">
        <f t="shared" si="3"/>
        <v>0.18632166418420637</v>
      </c>
      <c r="N15" s="20">
        <f t="shared" si="4"/>
        <v>5.2821260187901586</v>
      </c>
      <c r="O15" s="21">
        <v>96</v>
      </c>
      <c r="P15" s="21">
        <v>247</v>
      </c>
      <c r="Q15" s="20">
        <f t="shared" si="5"/>
        <v>2.0529720558860536</v>
      </c>
      <c r="R15" s="23">
        <f t="shared" si="6"/>
        <v>2.1385125582146391E-2</v>
      </c>
    </row>
    <row r="16" spans="1:21" x14ac:dyDescent="0.25">
      <c r="A16" s="25">
        <v>1981</v>
      </c>
      <c r="B16" s="26">
        <v>13.034268922100777</v>
      </c>
      <c r="C16" s="27">
        <f t="shared" si="7"/>
        <v>52.013154402093356</v>
      </c>
      <c r="D16" s="26">
        <v>6.2547345024644301</v>
      </c>
      <c r="E16" s="27">
        <v>6</v>
      </c>
      <c r="F16" s="26">
        <f t="shared" si="0"/>
        <v>5.8794504323165642</v>
      </c>
      <c r="G16" s="27">
        <v>0</v>
      </c>
      <c r="H16" s="26">
        <f t="shared" si="8"/>
        <v>5.8794504323165642</v>
      </c>
      <c r="I16" s="27">
        <v>10</v>
      </c>
      <c r="J16" s="28">
        <f t="shared" si="1"/>
        <v>59.403128624170989</v>
      </c>
      <c r="K16" s="26">
        <f t="shared" si="9"/>
        <v>5.2915053890849073</v>
      </c>
      <c r="L16" s="26">
        <f t="shared" si="2"/>
        <v>0.60821901023964453</v>
      </c>
      <c r="M16" s="26">
        <f t="shared" si="3"/>
        <v>0.23195640061742059</v>
      </c>
      <c r="N16" s="26">
        <f t="shared" si="4"/>
        <v>6.5758479793035649</v>
      </c>
      <c r="O16" s="27">
        <v>96</v>
      </c>
      <c r="P16" s="27">
        <v>247</v>
      </c>
      <c r="Q16" s="26">
        <f t="shared" si="5"/>
        <v>2.5557951660451104</v>
      </c>
      <c r="R16" s="29">
        <f t="shared" si="6"/>
        <v>2.6622866312969899E-2</v>
      </c>
    </row>
    <row r="17" spans="1:18" x14ac:dyDescent="0.25">
      <c r="A17" s="25">
        <v>1982</v>
      </c>
      <c r="B17" s="26">
        <v>12.192624458632116</v>
      </c>
      <c r="C17" s="27">
        <f t="shared" si="7"/>
        <v>50.829718995629534</v>
      </c>
      <c r="D17" s="26">
        <v>5.995147708117015</v>
      </c>
      <c r="E17" s="27">
        <v>6</v>
      </c>
      <c r="F17" s="26">
        <f t="shared" si="0"/>
        <v>5.6354388456299942</v>
      </c>
      <c r="G17" s="27">
        <v>0</v>
      </c>
      <c r="H17" s="26">
        <f t="shared" si="8"/>
        <v>5.6354388456299942</v>
      </c>
      <c r="I17" s="27">
        <v>10</v>
      </c>
      <c r="J17" s="28">
        <f t="shared" si="1"/>
        <v>58.401942270302577</v>
      </c>
      <c r="K17" s="26">
        <f t="shared" si="9"/>
        <v>5.0718949610669952</v>
      </c>
      <c r="L17" s="26">
        <f t="shared" si="2"/>
        <v>0.58297643230655127</v>
      </c>
      <c r="M17" s="26">
        <f t="shared" si="3"/>
        <v>0.22232964212896417</v>
      </c>
      <c r="N17" s="26">
        <f t="shared" si="4"/>
        <v>6.302934189535069</v>
      </c>
      <c r="O17" s="27">
        <v>96</v>
      </c>
      <c r="P17" s="27">
        <v>247</v>
      </c>
      <c r="Q17" s="26">
        <f t="shared" si="5"/>
        <v>2.4497234096978406</v>
      </c>
      <c r="R17" s="29">
        <f t="shared" si="6"/>
        <v>2.5517952184352505E-2</v>
      </c>
    </row>
    <row r="18" spans="1:18" x14ac:dyDescent="0.25">
      <c r="A18" s="25">
        <v>1983</v>
      </c>
      <c r="B18" s="26">
        <v>11.534205481337303</v>
      </c>
      <c r="C18" s="27">
        <f t="shared" si="7"/>
        <v>50.742830686906395</v>
      </c>
      <c r="D18" s="26">
        <v>5.681423122862439</v>
      </c>
      <c r="E18" s="27">
        <v>6</v>
      </c>
      <c r="F18" s="26">
        <f t="shared" si="0"/>
        <v>5.3405377354906927</v>
      </c>
      <c r="G18" s="27">
        <v>0</v>
      </c>
      <c r="H18" s="26">
        <f t="shared" si="8"/>
        <v>5.3405377354906927</v>
      </c>
      <c r="I18" s="27">
        <v>10</v>
      </c>
      <c r="J18" s="28">
        <f t="shared" si="1"/>
        <v>58.328434761122807</v>
      </c>
      <c r="K18" s="26">
        <f t="shared" si="9"/>
        <v>4.8064839619416233</v>
      </c>
      <c r="L18" s="26">
        <f t="shared" si="2"/>
        <v>0.55246942091283036</v>
      </c>
      <c r="M18" s="26">
        <f t="shared" si="3"/>
        <v>0.21069518737278348</v>
      </c>
      <c r="N18" s="26">
        <f t="shared" si="4"/>
        <v>5.9731032144247251</v>
      </c>
      <c r="O18" s="27">
        <v>96</v>
      </c>
      <c r="P18" s="27">
        <v>247</v>
      </c>
      <c r="Q18" s="26">
        <f t="shared" si="5"/>
        <v>2.3215299942703385</v>
      </c>
      <c r="R18" s="29">
        <f t="shared" si="6"/>
        <v>2.4182604106982693E-2</v>
      </c>
    </row>
    <row r="19" spans="1:18" x14ac:dyDescent="0.25">
      <c r="A19" s="25">
        <v>1984</v>
      </c>
      <c r="B19" s="26">
        <v>6.2284173118078421</v>
      </c>
      <c r="C19" s="27">
        <f t="shared" si="7"/>
        <v>53.392777891082432</v>
      </c>
      <c r="D19" s="26">
        <v>2.9028922903845533</v>
      </c>
      <c r="E19" s="27">
        <v>6</v>
      </c>
      <c r="F19" s="26">
        <f t="shared" si="0"/>
        <v>2.72871875296148</v>
      </c>
      <c r="G19" s="27">
        <v>0</v>
      </c>
      <c r="H19" s="26">
        <f t="shared" si="8"/>
        <v>2.72871875296148</v>
      </c>
      <c r="I19" s="27">
        <v>10</v>
      </c>
      <c r="J19" s="28">
        <f t="shared" si="1"/>
        <v>60.570290095855746</v>
      </c>
      <c r="K19" s="26">
        <f t="shared" si="9"/>
        <v>2.4558468776653322</v>
      </c>
      <c r="L19" s="26">
        <f t="shared" si="2"/>
        <v>0.28228125030636003</v>
      </c>
      <c r="M19" s="26">
        <f t="shared" si="3"/>
        <v>0.10765356176067209</v>
      </c>
      <c r="N19" s="26">
        <f t="shared" si="4"/>
        <v>3.0519246491341732</v>
      </c>
      <c r="O19" s="27">
        <v>96</v>
      </c>
      <c r="P19" s="27">
        <v>247</v>
      </c>
      <c r="Q19" s="26">
        <f t="shared" si="5"/>
        <v>1.1861731429833222</v>
      </c>
      <c r="R19" s="29">
        <f t="shared" si="6"/>
        <v>1.2355970239409608E-2</v>
      </c>
    </row>
    <row r="20" spans="1:18" x14ac:dyDescent="0.25">
      <c r="A20" s="25">
        <v>1985</v>
      </c>
      <c r="B20" s="26">
        <v>11.11924596995744</v>
      </c>
      <c r="C20" s="27">
        <f t="shared" si="7"/>
        <v>52.547521750287942</v>
      </c>
      <c r="D20" s="26">
        <v>5.2763577754260389</v>
      </c>
      <c r="E20" s="27">
        <v>6</v>
      </c>
      <c r="F20" s="26">
        <f t="shared" si="0"/>
        <v>4.9597763089004765</v>
      </c>
      <c r="G20" s="27">
        <v>0</v>
      </c>
      <c r="H20" s="26">
        <f t="shared" si="8"/>
        <v>4.9597763089004765</v>
      </c>
      <c r="I20" s="27">
        <v>10</v>
      </c>
      <c r="J20" s="28">
        <f t="shared" si="1"/>
        <v>59.855203400743598</v>
      </c>
      <c r="K20" s="26">
        <f t="shared" si="9"/>
        <v>4.4637986780104288</v>
      </c>
      <c r="L20" s="26">
        <f t="shared" si="2"/>
        <v>0.51308030781729075</v>
      </c>
      <c r="M20" s="26">
        <f t="shared" si="3"/>
        <v>0.19567336670730648</v>
      </c>
      <c r="N20" s="26">
        <f t="shared" si="4"/>
        <v>5.5472421094687849</v>
      </c>
      <c r="O20" s="27">
        <v>96</v>
      </c>
      <c r="P20" s="27">
        <v>247</v>
      </c>
      <c r="Q20" s="26">
        <f t="shared" si="5"/>
        <v>2.1560131275668155</v>
      </c>
      <c r="R20" s="29">
        <f t="shared" si="6"/>
        <v>2.2458470078820993E-2</v>
      </c>
    </row>
    <row r="21" spans="1:18" x14ac:dyDescent="0.25">
      <c r="A21" s="19">
        <v>1986</v>
      </c>
      <c r="B21" s="20">
        <v>8.485345455247618</v>
      </c>
      <c r="C21" s="21">
        <f t="shared" si="7"/>
        <v>50.975300044017622</v>
      </c>
      <c r="D21" s="20">
        <v>4.1599151496637319</v>
      </c>
      <c r="E21" s="21">
        <v>6</v>
      </c>
      <c r="F21" s="20">
        <f t="shared" si="0"/>
        <v>3.9103202406839079</v>
      </c>
      <c r="G21" s="21">
        <v>0</v>
      </c>
      <c r="H21" s="20">
        <f t="shared" si="8"/>
        <v>3.9103202406839079</v>
      </c>
      <c r="I21" s="21">
        <v>10</v>
      </c>
      <c r="J21" s="22">
        <f t="shared" si="1"/>
        <v>58.525103837238909</v>
      </c>
      <c r="K21" s="20">
        <f t="shared" si="9"/>
        <v>3.5192882166155171</v>
      </c>
      <c r="L21" s="20">
        <f t="shared" si="2"/>
        <v>0.40451588696730084</v>
      </c>
      <c r="M21" s="20">
        <f t="shared" si="3"/>
        <v>0.1542701683995843</v>
      </c>
      <c r="N21" s="20">
        <f t="shared" si="4"/>
        <v>4.3734821390440146</v>
      </c>
      <c r="O21" s="21">
        <v>96</v>
      </c>
      <c r="P21" s="21">
        <v>247</v>
      </c>
      <c r="Q21" s="20">
        <f t="shared" si="5"/>
        <v>1.6998149204381596</v>
      </c>
      <c r="R21" s="23">
        <f t="shared" si="6"/>
        <v>1.7706405421230829E-2</v>
      </c>
    </row>
    <row r="22" spans="1:18" x14ac:dyDescent="0.25">
      <c r="A22" s="19">
        <v>1987</v>
      </c>
      <c r="B22" s="20">
        <v>11.535279954982041</v>
      </c>
      <c r="C22" s="21">
        <f t="shared" si="7"/>
        <v>48.641025482843425</v>
      </c>
      <c r="D22" s="20">
        <v>5.9244014925618966</v>
      </c>
      <c r="E22" s="21">
        <v>6</v>
      </c>
      <c r="F22" s="20">
        <f t="shared" si="0"/>
        <v>5.5689374030081833</v>
      </c>
      <c r="G22" s="21">
        <v>0</v>
      </c>
      <c r="H22" s="20">
        <f t="shared" si="8"/>
        <v>5.5689374030081833</v>
      </c>
      <c r="I22" s="21">
        <v>10</v>
      </c>
      <c r="J22" s="22">
        <f t="shared" si="1"/>
        <v>56.550307558485535</v>
      </c>
      <c r="K22" s="20">
        <f t="shared" si="9"/>
        <v>5.0120436627073648</v>
      </c>
      <c r="L22" s="20">
        <f t="shared" si="2"/>
        <v>0.5760969727249845</v>
      </c>
      <c r="M22" s="20">
        <f t="shared" si="3"/>
        <v>0.21970602357073379</v>
      </c>
      <c r="N22" s="20">
        <f t="shared" si="4"/>
        <v>6.228555915218517</v>
      </c>
      <c r="O22" s="21">
        <v>96</v>
      </c>
      <c r="P22" s="21">
        <v>247</v>
      </c>
      <c r="Q22" s="20">
        <f t="shared" si="5"/>
        <v>2.4208152544978851</v>
      </c>
      <c r="R22" s="23">
        <f t="shared" si="6"/>
        <v>2.5216825567686302E-2</v>
      </c>
    </row>
    <row r="23" spans="1:18" x14ac:dyDescent="0.25">
      <c r="A23" s="19">
        <v>1988</v>
      </c>
      <c r="B23" s="20">
        <v>6.0656850593814982</v>
      </c>
      <c r="C23" s="21">
        <f t="shared" si="7"/>
        <v>47.602608948613288</v>
      </c>
      <c r="D23" s="20">
        <v>3.1782607205096616</v>
      </c>
      <c r="E23" s="21">
        <v>6</v>
      </c>
      <c r="F23" s="20">
        <f t="shared" si="0"/>
        <v>2.9875650772790818</v>
      </c>
      <c r="G23" s="21">
        <v>0</v>
      </c>
      <c r="H23" s="20">
        <f t="shared" si="8"/>
        <v>2.9875650772790818</v>
      </c>
      <c r="I23" s="21">
        <v>10</v>
      </c>
      <c r="J23" s="22">
        <f t="shared" si="1"/>
        <v>55.671807170526847</v>
      </c>
      <c r="K23" s="20">
        <f t="shared" si="9"/>
        <v>2.6888085695511736</v>
      </c>
      <c r="L23" s="20">
        <f t="shared" si="2"/>
        <v>0.30905845627024986</v>
      </c>
      <c r="M23" s="20">
        <f t="shared" si="3"/>
        <v>0.11786558113101035</v>
      </c>
      <c r="N23" s="20">
        <f t="shared" si="4"/>
        <v>3.3414302922735777</v>
      </c>
      <c r="O23" s="21">
        <v>96</v>
      </c>
      <c r="P23" s="21">
        <v>247</v>
      </c>
      <c r="Q23" s="20">
        <f t="shared" si="5"/>
        <v>1.2986935548917549</v>
      </c>
      <c r="R23" s="23">
        <f t="shared" si="6"/>
        <v>1.352805786345578E-2</v>
      </c>
    </row>
    <row r="24" spans="1:18" x14ac:dyDescent="0.25">
      <c r="A24" s="19">
        <v>1989</v>
      </c>
      <c r="B24" s="20">
        <v>9.7049151715438899</v>
      </c>
      <c r="C24" s="21">
        <f t="shared" si="7"/>
        <v>46.222714361472718</v>
      </c>
      <c r="D24" s="20">
        <v>5.2190399527779281</v>
      </c>
      <c r="E24" s="21">
        <v>6</v>
      </c>
      <c r="F24" s="20">
        <f t="shared" si="0"/>
        <v>4.9058975556112525</v>
      </c>
      <c r="G24" s="21">
        <v>0</v>
      </c>
      <c r="H24" s="20">
        <f t="shared" si="8"/>
        <v>4.9058975556112525</v>
      </c>
      <c r="I24" s="21">
        <v>10</v>
      </c>
      <c r="J24" s="22">
        <f t="shared" si="1"/>
        <v>54.504416349805915</v>
      </c>
      <c r="K24" s="20">
        <f t="shared" si="9"/>
        <v>4.4153078000501269</v>
      </c>
      <c r="L24" s="20">
        <f t="shared" si="2"/>
        <v>0.50750664368392262</v>
      </c>
      <c r="M24" s="20">
        <f t="shared" si="3"/>
        <v>0.19354773918027954</v>
      </c>
      <c r="N24" s="20">
        <f t="shared" si="4"/>
        <v>5.4869816318913349</v>
      </c>
      <c r="O24" s="21">
        <v>96</v>
      </c>
      <c r="P24" s="21">
        <v>247</v>
      </c>
      <c r="Q24" s="20">
        <f t="shared" si="5"/>
        <v>2.1325920512614096</v>
      </c>
      <c r="R24" s="23">
        <f t="shared" si="6"/>
        <v>2.2214500533973017E-2</v>
      </c>
    </row>
    <row r="25" spans="1:18" x14ac:dyDescent="0.25">
      <c r="A25" s="19">
        <v>1990</v>
      </c>
      <c r="B25" s="20">
        <v>14.652925405130025</v>
      </c>
      <c r="C25" s="21">
        <f t="shared" si="7"/>
        <v>46.060109236034343</v>
      </c>
      <c r="D25" s="20">
        <v>7.9037719572525074</v>
      </c>
      <c r="E25" s="21">
        <v>6</v>
      </c>
      <c r="F25" s="20">
        <f t="shared" si="0"/>
        <v>7.4295456398173574</v>
      </c>
      <c r="G25" s="21">
        <v>0</v>
      </c>
      <c r="H25" s="20">
        <f t="shared" si="8"/>
        <v>7.4295456398173574</v>
      </c>
      <c r="I25" s="21">
        <v>10</v>
      </c>
      <c r="J25" s="22">
        <f t="shared" si="1"/>
        <v>54.366852413685052</v>
      </c>
      <c r="K25" s="20">
        <f t="shared" si="9"/>
        <v>6.6865910758356222</v>
      </c>
      <c r="L25" s="20">
        <f t="shared" si="2"/>
        <v>0.76857368687765781</v>
      </c>
      <c r="M25" s="20">
        <f t="shared" si="3"/>
        <v>0.29311084168046564</v>
      </c>
      <c r="N25" s="20">
        <f t="shared" si="4"/>
        <v>8.3095458062203598</v>
      </c>
      <c r="O25" s="21">
        <v>96</v>
      </c>
      <c r="P25" s="21">
        <v>247</v>
      </c>
      <c r="Q25" s="20">
        <f t="shared" si="5"/>
        <v>3.2296210420937426</v>
      </c>
      <c r="R25" s="23">
        <f t="shared" si="6"/>
        <v>3.3641885855143154E-2</v>
      </c>
    </row>
    <row r="26" spans="1:18" x14ac:dyDescent="0.25">
      <c r="A26" s="25">
        <v>1991</v>
      </c>
      <c r="B26" s="26">
        <v>8.5538333562369395</v>
      </c>
      <c r="C26" s="27">
        <f t="shared" si="7"/>
        <v>47.111779563061809</v>
      </c>
      <c r="D26" s="26">
        <v>4.5239702412549416</v>
      </c>
      <c r="E26" s="27">
        <v>6</v>
      </c>
      <c r="F26" s="26">
        <f t="shared" si="0"/>
        <v>4.2525320267796456</v>
      </c>
      <c r="G26" s="27">
        <v>0</v>
      </c>
      <c r="H26" s="26">
        <f t="shared" si="8"/>
        <v>4.2525320267796456</v>
      </c>
      <c r="I26" s="27">
        <v>10</v>
      </c>
      <c r="J26" s="28">
        <f t="shared" si="1"/>
        <v>55.256565510350278</v>
      </c>
      <c r="K26" s="26">
        <f t="shared" si="9"/>
        <v>3.8272788241016809</v>
      </c>
      <c r="L26" s="26">
        <f t="shared" si="2"/>
        <v>0.43991710621858404</v>
      </c>
      <c r="M26" s="26">
        <f t="shared" si="3"/>
        <v>0.1677711265359641</v>
      </c>
      <c r="N26" s="26">
        <f t="shared" si="4"/>
        <v>4.756227551731314</v>
      </c>
      <c r="O26" s="27">
        <v>96</v>
      </c>
      <c r="P26" s="27">
        <v>247</v>
      </c>
      <c r="Q26" s="26">
        <f t="shared" si="5"/>
        <v>1.8485742711182436</v>
      </c>
      <c r="R26" s="29">
        <f t="shared" si="6"/>
        <v>1.9255981990815036E-2</v>
      </c>
    </row>
    <row r="27" spans="1:18" x14ac:dyDescent="0.25">
      <c r="A27" s="25">
        <v>1992</v>
      </c>
      <c r="B27" s="26">
        <v>6.5618165451641559</v>
      </c>
      <c r="C27" s="27">
        <f t="shared" si="7"/>
        <v>46.565616145653721</v>
      </c>
      <c r="D27" s="26">
        <v>3.5062662405610183</v>
      </c>
      <c r="E27" s="27">
        <v>6</v>
      </c>
      <c r="F27" s="26">
        <f t="shared" si="0"/>
        <v>3.295890266127357</v>
      </c>
      <c r="G27" s="27">
        <v>0</v>
      </c>
      <c r="H27" s="26">
        <f t="shared" si="8"/>
        <v>3.295890266127357</v>
      </c>
      <c r="I27" s="27">
        <v>10</v>
      </c>
      <c r="J27" s="28">
        <f t="shared" si="1"/>
        <v>54.794511259223057</v>
      </c>
      <c r="K27" s="26">
        <f t="shared" si="9"/>
        <v>2.9663012395146211</v>
      </c>
      <c r="L27" s="26">
        <f t="shared" si="2"/>
        <v>0.34095416546145074</v>
      </c>
      <c r="M27" s="26">
        <f t="shared" si="3"/>
        <v>0.13002964337598338</v>
      </c>
      <c r="N27" s="26">
        <f t="shared" si="4"/>
        <v>3.6862753748874408</v>
      </c>
      <c r="O27" s="27">
        <v>96</v>
      </c>
      <c r="P27" s="27">
        <v>247</v>
      </c>
      <c r="Q27" s="26">
        <f t="shared" si="5"/>
        <v>1.4327224129117178</v>
      </c>
      <c r="R27" s="29">
        <f t="shared" si="6"/>
        <v>1.4924191801163727E-2</v>
      </c>
    </row>
    <row r="28" spans="1:18" x14ac:dyDescent="0.25">
      <c r="A28" s="25">
        <v>1993</v>
      </c>
      <c r="B28" s="26">
        <v>8.4675122668646683</v>
      </c>
      <c r="C28" s="27">
        <f t="shared" si="7"/>
        <v>46.975063131677743</v>
      </c>
      <c r="D28" s="26">
        <v>4.4898930338224332</v>
      </c>
      <c r="E28" s="27">
        <v>6</v>
      </c>
      <c r="F28" s="26">
        <f t="shared" si="0"/>
        <v>4.2204994517930876</v>
      </c>
      <c r="G28" s="27">
        <v>0</v>
      </c>
      <c r="H28" s="26">
        <f t="shared" si="8"/>
        <v>4.2204994517930876</v>
      </c>
      <c r="I28" s="27">
        <v>10</v>
      </c>
      <c r="J28" s="28">
        <f t="shared" si="1"/>
        <v>55.140903409399364</v>
      </c>
      <c r="K28" s="26">
        <f t="shared" si="9"/>
        <v>3.7984495066137787</v>
      </c>
      <c r="L28" s="26">
        <f t="shared" si="2"/>
        <v>0.43660339156480216</v>
      </c>
      <c r="M28" s="26">
        <f t="shared" si="3"/>
        <v>0.16650737563238482</v>
      </c>
      <c r="N28" s="26">
        <f t="shared" si="4"/>
        <v>4.7204008454902935</v>
      </c>
      <c r="O28" s="27">
        <v>96</v>
      </c>
      <c r="P28" s="27">
        <v>247</v>
      </c>
      <c r="Q28" s="26">
        <f t="shared" si="5"/>
        <v>1.8346497213241628</v>
      </c>
      <c r="R28" s="29">
        <f t="shared" si="6"/>
        <v>1.9110934597126695E-2</v>
      </c>
    </row>
    <row r="29" spans="1:18" x14ac:dyDescent="0.25">
      <c r="A29" s="25">
        <v>1994</v>
      </c>
      <c r="B29" s="26">
        <v>10.123993858284249</v>
      </c>
      <c r="C29" s="27">
        <f t="shared" si="7"/>
        <v>46.832729629476447</v>
      </c>
      <c r="D29" s="26">
        <v>5.382651186929186</v>
      </c>
      <c r="E29" s="27">
        <v>6</v>
      </c>
      <c r="F29" s="26">
        <f t="shared" si="0"/>
        <v>5.0596921157134345</v>
      </c>
      <c r="G29" s="27">
        <v>0</v>
      </c>
      <c r="H29" s="26">
        <f t="shared" si="8"/>
        <v>5.0596921157134345</v>
      </c>
      <c r="I29" s="27">
        <v>10</v>
      </c>
      <c r="J29" s="28">
        <f t="shared" si="1"/>
        <v>55.020489266537076</v>
      </c>
      <c r="K29" s="26">
        <f t="shared" si="9"/>
        <v>4.5537229041420915</v>
      </c>
      <c r="L29" s="26">
        <f t="shared" si="2"/>
        <v>0.52341642576345881</v>
      </c>
      <c r="M29" s="26">
        <f t="shared" si="3"/>
        <v>0.19961525059253005</v>
      </c>
      <c r="N29" s="26">
        <f t="shared" si="4"/>
        <v>5.6589925466729305</v>
      </c>
      <c r="O29" s="27">
        <v>96</v>
      </c>
      <c r="P29" s="27">
        <v>247</v>
      </c>
      <c r="Q29" s="26">
        <f t="shared" si="5"/>
        <v>2.1994464958728797</v>
      </c>
      <c r="R29" s="29">
        <f t="shared" si="6"/>
        <v>2.2910900998675831E-2</v>
      </c>
    </row>
    <row r="30" spans="1:18" x14ac:dyDescent="0.25">
      <c r="A30" s="25">
        <v>1995</v>
      </c>
      <c r="B30" s="26">
        <v>9.7883101568463822</v>
      </c>
      <c r="C30" s="27">
        <f t="shared" si="7"/>
        <v>47.661574147174633</v>
      </c>
      <c r="D30" s="26">
        <v>5.1230474536856176</v>
      </c>
      <c r="E30" s="27">
        <v>6</v>
      </c>
      <c r="F30" s="26">
        <f t="shared" si="0"/>
        <v>4.8156646064644804</v>
      </c>
      <c r="G30" s="27">
        <v>0</v>
      </c>
      <c r="H30" s="26">
        <f t="shared" si="8"/>
        <v>4.8156646064644804</v>
      </c>
      <c r="I30" s="27">
        <v>10</v>
      </c>
      <c r="J30" s="28">
        <f t="shared" si="1"/>
        <v>55.721691728509747</v>
      </c>
      <c r="K30" s="26">
        <f t="shared" si="9"/>
        <v>4.3340981458180323</v>
      </c>
      <c r="L30" s="26">
        <f t="shared" si="2"/>
        <v>0.49817220066873941</v>
      </c>
      <c r="M30" s="26">
        <f t="shared" si="3"/>
        <v>0.1899878639262699</v>
      </c>
      <c r="N30" s="26">
        <f t="shared" si="4"/>
        <v>5.3860609483777884</v>
      </c>
      <c r="O30" s="27">
        <v>96</v>
      </c>
      <c r="P30" s="27">
        <v>247</v>
      </c>
      <c r="Q30" s="26">
        <f t="shared" si="5"/>
        <v>2.0933678179929869</v>
      </c>
      <c r="R30" s="29">
        <f t="shared" si="6"/>
        <v>2.1805914770760278E-2</v>
      </c>
    </row>
    <row r="31" spans="1:18" x14ac:dyDescent="0.25">
      <c r="A31" s="19">
        <v>1996</v>
      </c>
      <c r="B31" s="20">
        <v>9.2478474959579362</v>
      </c>
      <c r="C31" s="21">
        <f t="shared" si="7"/>
        <v>47.518060701232336</v>
      </c>
      <c r="D31" s="20">
        <v>4.8534497092712492</v>
      </c>
      <c r="E31" s="21">
        <v>6</v>
      </c>
      <c r="F31" s="20">
        <f t="shared" si="0"/>
        <v>4.5622427267149739</v>
      </c>
      <c r="G31" s="21">
        <v>0</v>
      </c>
      <c r="H31" s="20">
        <f t="shared" si="8"/>
        <v>4.5622427267149739</v>
      </c>
      <c r="I31" s="21">
        <v>10</v>
      </c>
      <c r="J31" s="22">
        <f t="shared" si="1"/>
        <v>55.600279353242563</v>
      </c>
      <c r="K31" s="20">
        <f t="shared" si="9"/>
        <v>4.1060184540434763</v>
      </c>
      <c r="L31" s="20">
        <f t="shared" si="2"/>
        <v>0.47195614414292836</v>
      </c>
      <c r="M31" s="20">
        <f t="shared" si="3"/>
        <v>0.17998985004026197</v>
      </c>
      <c r="N31" s="20">
        <f t="shared" si="4"/>
        <v>5.1026222537164063</v>
      </c>
      <c r="O31" s="21">
        <v>96</v>
      </c>
      <c r="P31" s="21">
        <v>247</v>
      </c>
      <c r="Q31" s="20">
        <f t="shared" si="5"/>
        <v>1.9832054103513157</v>
      </c>
      <c r="R31" s="23">
        <f t="shared" si="6"/>
        <v>2.0658389691159539E-2</v>
      </c>
    </row>
    <row r="32" spans="1:18" x14ac:dyDescent="0.25">
      <c r="A32" s="19">
        <v>1997</v>
      </c>
      <c r="B32" s="20">
        <v>8.9964852869940124</v>
      </c>
      <c r="C32" s="21">
        <f t="shared" si="7"/>
        <v>46.330932367299091</v>
      </c>
      <c r="D32" s="20">
        <v>4.8283297732428032</v>
      </c>
      <c r="E32" s="21">
        <v>6</v>
      </c>
      <c r="F32" s="20">
        <f t="shared" si="0"/>
        <v>4.5386299868482354</v>
      </c>
      <c r="G32" s="21">
        <v>0</v>
      </c>
      <c r="H32" s="20">
        <f t="shared" si="8"/>
        <v>4.5386299868482354</v>
      </c>
      <c r="I32" s="21">
        <v>10</v>
      </c>
      <c r="J32" s="22">
        <f t="shared" si="1"/>
        <v>54.595968782735028</v>
      </c>
      <c r="K32" s="20">
        <f t="shared" si="9"/>
        <v>4.0847669881634117</v>
      </c>
      <c r="L32" s="20">
        <f t="shared" si="2"/>
        <v>0.4695134469153347</v>
      </c>
      <c r="M32" s="20">
        <f t="shared" si="3"/>
        <v>0.17905827893319065</v>
      </c>
      <c r="N32" s="20">
        <f t="shared" si="4"/>
        <v>5.0762126786164883</v>
      </c>
      <c r="O32" s="21">
        <v>96</v>
      </c>
      <c r="P32" s="21">
        <v>247</v>
      </c>
      <c r="Q32" s="20">
        <f t="shared" si="5"/>
        <v>1.9729409601100523</v>
      </c>
      <c r="R32" s="23">
        <f t="shared" si="6"/>
        <v>2.0551468334479711E-2</v>
      </c>
    </row>
    <row r="33" spans="1:18" x14ac:dyDescent="0.25">
      <c r="A33" s="19">
        <v>1998</v>
      </c>
      <c r="B33" s="20">
        <v>9.6836775106317052</v>
      </c>
      <c r="C33" s="21">
        <f t="shared" si="7"/>
        <v>45.930198724824741</v>
      </c>
      <c r="D33" s="20">
        <v>5.2359451861274007</v>
      </c>
      <c r="E33" s="21">
        <v>6</v>
      </c>
      <c r="F33" s="20">
        <f t="shared" si="0"/>
        <v>4.9217884749597562</v>
      </c>
      <c r="G33" s="21">
        <v>0</v>
      </c>
      <c r="H33" s="20">
        <f t="shared" si="8"/>
        <v>4.9217884749597562</v>
      </c>
      <c r="I33" s="21">
        <v>10</v>
      </c>
      <c r="J33" s="22">
        <f t="shared" si="1"/>
        <v>54.256948121201745</v>
      </c>
      <c r="K33" s="20">
        <f t="shared" si="9"/>
        <v>4.4296096274637806</v>
      </c>
      <c r="L33" s="20">
        <f t="shared" si="2"/>
        <v>0.50915053189238857</v>
      </c>
      <c r="M33" s="20">
        <f t="shared" si="3"/>
        <v>0.19417466860115204</v>
      </c>
      <c r="N33" s="20">
        <f t="shared" si="4"/>
        <v>5.5047547675083592</v>
      </c>
      <c r="O33" s="21">
        <v>96</v>
      </c>
      <c r="P33" s="21">
        <v>247</v>
      </c>
      <c r="Q33" s="20">
        <f t="shared" si="5"/>
        <v>2.1394998286672164</v>
      </c>
      <c r="R33" s="23">
        <f t="shared" si="6"/>
        <v>2.2286456548616839E-2</v>
      </c>
    </row>
    <row r="34" spans="1:18" x14ac:dyDescent="0.25">
      <c r="A34" s="19">
        <v>1999</v>
      </c>
      <c r="B34" s="20">
        <v>8.8956298121175177</v>
      </c>
      <c r="C34" s="21">
        <f t="shared" si="7"/>
        <v>43.215651676392483</v>
      </c>
      <c r="D34" s="20">
        <v>5.0513254180914844</v>
      </c>
      <c r="E34" s="21">
        <v>6</v>
      </c>
      <c r="F34" s="20">
        <f t="shared" si="0"/>
        <v>4.7482458930059952</v>
      </c>
      <c r="G34" s="21">
        <v>0</v>
      </c>
      <c r="H34" s="20">
        <f t="shared" si="8"/>
        <v>4.7482458930059952</v>
      </c>
      <c r="I34" s="21">
        <v>10</v>
      </c>
      <c r="J34" s="22">
        <f t="shared" si="1"/>
        <v>51.960441318228042</v>
      </c>
      <c r="K34" s="20">
        <f t="shared" si="9"/>
        <v>4.2734213037053959</v>
      </c>
      <c r="L34" s="20">
        <f t="shared" si="2"/>
        <v>0.49119785100062024</v>
      </c>
      <c r="M34" s="20">
        <f t="shared" si="3"/>
        <v>0.18732805714872969</v>
      </c>
      <c r="N34" s="20">
        <f t="shared" si="4"/>
        <v>5.3106567561379121</v>
      </c>
      <c r="O34" s="21">
        <v>96</v>
      </c>
      <c r="P34" s="21">
        <v>247</v>
      </c>
      <c r="Q34" s="20">
        <f t="shared" si="5"/>
        <v>2.064060925462508</v>
      </c>
      <c r="R34" s="23">
        <f t="shared" si="6"/>
        <v>2.150063464023446E-2</v>
      </c>
    </row>
    <row r="35" spans="1:18" x14ac:dyDescent="0.25">
      <c r="A35" s="19">
        <v>2000</v>
      </c>
      <c r="B35" s="20">
        <v>8.1293071533790648</v>
      </c>
      <c r="C35" s="21">
        <f t="shared" si="7"/>
        <v>43.701612758239627</v>
      </c>
      <c r="D35" s="20">
        <v>4.5766688212814728</v>
      </c>
      <c r="E35" s="21">
        <v>6</v>
      </c>
      <c r="F35" s="20">
        <f t="shared" si="0"/>
        <v>4.3020686920045845</v>
      </c>
      <c r="G35" s="21">
        <v>0</v>
      </c>
      <c r="H35" s="20">
        <f t="shared" si="8"/>
        <v>4.3020686920045845</v>
      </c>
      <c r="I35" s="21">
        <v>10</v>
      </c>
      <c r="J35" s="22">
        <f t="shared" si="1"/>
        <v>52.37156439347072</v>
      </c>
      <c r="K35" s="20">
        <f t="shared" si="9"/>
        <v>3.8718618228041262</v>
      </c>
      <c r="L35" s="20">
        <f t="shared" si="2"/>
        <v>0.4450415888280605</v>
      </c>
      <c r="M35" s="20">
        <f t="shared" si="3"/>
        <v>0.16972544976675621</v>
      </c>
      <c r="N35" s="20">
        <f t="shared" si="4"/>
        <v>4.8116316381626554</v>
      </c>
      <c r="O35" s="21">
        <v>96</v>
      </c>
      <c r="P35" s="21">
        <v>247</v>
      </c>
      <c r="Q35" s="20">
        <f t="shared" si="5"/>
        <v>1.87010784317253</v>
      </c>
      <c r="R35" s="23">
        <f t="shared" si="6"/>
        <v>1.9480290033047187E-2</v>
      </c>
    </row>
    <row r="36" spans="1:18" x14ac:dyDescent="0.25">
      <c r="A36" s="25">
        <v>2001</v>
      </c>
      <c r="B36" s="26">
        <v>8.3762902845515601</v>
      </c>
      <c r="C36" s="27">
        <f t="shared" si="7"/>
        <v>43.597068081831168</v>
      </c>
      <c r="D36" s="26">
        <v>4.7244733064638069</v>
      </c>
      <c r="E36" s="27">
        <v>6</v>
      </c>
      <c r="F36" s="26">
        <f t="shared" si="0"/>
        <v>4.4410049080759784</v>
      </c>
      <c r="G36" s="27">
        <v>0</v>
      </c>
      <c r="H36" s="26">
        <f t="shared" si="8"/>
        <v>4.4410049080759784</v>
      </c>
      <c r="I36" s="27">
        <v>10</v>
      </c>
      <c r="J36" s="28">
        <f t="shared" si="1"/>
        <v>52.283119597229167</v>
      </c>
      <c r="K36" s="26">
        <f t="shared" si="9"/>
        <v>3.9969044172683805</v>
      </c>
      <c r="L36" s="26">
        <f t="shared" si="2"/>
        <v>0.4594143008354461</v>
      </c>
      <c r="M36" s="26">
        <f t="shared" si="3"/>
        <v>0.17520676897614818</v>
      </c>
      <c r="N36" s="26">
        <f t="shared" si="4"/>
        <v>4.9670242970893126</v>
      </c>
      <c r="O36" s="27">
        <v>96</v>
      </c>
      <c r="P36" s="27">
        <v>247</v>
      </c>
      <c r="Q36" s="26">
        <f t="shared" si="5"/>
        <v>1.9305033705286396</v>
      </c>
      <c r="R36" s="29">
        <f t="shared" si="6"/>
        <v>2.0109410109673331E-2</v>
      </c>
    </row>
    <row r="37" spans="1:18" x14ac:dyDescent="0.25">
      <c r="A37" s="25">
        <v>2002</v>
      </c>
      <c r="B37" s="26">
        <v>7.0047998538460341</v>
      </c>
      <c r="C37" s="27">
        <f t="shared" si="7"/>
        <v>41.576524955593406</v>
      </c>
      <c r="D37" s="26">
        <v>4.092447494522367</v>
      </c>
      <c r="E37" s="27">
        <v>6</v>
      </c>
      <c r="F37" s="26">
        <f t="shared" si="0"/>
        <v>3.8469006448510248</v>
      </c>
      <c r="G37" s="27">
        <v>0</v>
      </c>
      <c r="H37" s="26">
        <f t="shared" si="8"/>
        <v>3.8469006448510248</v>
      </c>
      <c r="I37" s="27">
        <v>10</v>
      </c>
      <c r="J37" s="28">
        <f t="shared" si="1"/>
        <v>50.573740112432034</v>
      </c>
      <c r="K37" s="26">
        <f t="shared" si="9"/>
        <v>3.4622105803659222</v>
      </c>
      <c r="L37" s="26">
        <f t="shared" si="2"/>
        <v>0.39795523912251984</v>
      </c>
      <c r="M37" s="26">
        <f t="shared" si="3"/>
        <v>0.15176813502973904</v>
      </c>
      <c r="N37" s="26">
        <f t="shared" si="4"/>
        <v>4.302550744025587</v>
      </c>
      <c r="O37" s="27">
        <v>96</v>
      </c>
      <c r="P37" s="27">
        <v>247</v>
      </c>
      <c r="Q37" s="26">
        <f t="shared" si="5"/>
        <v>1.6722464430220905</v>
      </c>
      <c r="R37" s="29">
        <f t="shared" si="6"/>
        <v>1.7419233781480109E-2</v>
      </c>
    </row>
    <row r="38" spans="1:18" x14ac:dyDescent="0.25">
      <c r="A38" s="25">
        <v>2003</v>
      </c>
      <c r="B38" s="26">
        <v>5.9730676786753936</v>
      </c>
      <c r="C38" s="27">
        <f t="shared" si="7"/>
        <v>42.542950059038667</v>
      </c>
      <c r="D38" s="26">
        <v>3.4319484791439407</v>
      </c>
      <c r="E38" s="27">
        <v>6</v>
      </c>
      <c r="F38" s="26">
        <f t="shared" si="0"/>
        <v>3.2260315703953042</v>
      </c>
      <c r="G38" s="27">
        <v>0</v>
      </c>
      <c r="H38" s="26">
        <f t="shared" si="8"/>
        <v>3.2260315703953042</v>
      </c>
      <c r="I38" s="27">
        <v>10</v>
      </c>
      <c r="J38" s="28">
        <f t="shared" si="1"/>
        <v>51.391335749946712</v>
      </c>
      <c r="K38" s="26">
        <f t="shared" si="9"/>
        <v>2.903428413355774</v>
      </c>
      <c r="L38" s="26">
        <f t="shared" si="2"/>
        <v>0.33372740383399702</v>
      </c>
      <c r="M38" s="26">
        <f t="shared" si="3"/>
        <v>0.12727357428408873</v>
      </c>
      <c r="N38" s="26">
        <f t="shared" ref="N38:N45" si="10">+M38*28.3495</f>
        <v>3.6081421941667733</v>
      </c>
      <c r="O38" s="27">
        <v>96</v>
      </c>
      <c r="P38" s="27">
        <v>247</v>
      </c>
      <c r="Q38" s="26">
        <f t="shared" si="5"/>
        <v>1.4023548608907297</v>
      </c>
      <c r="R38" s="29">
        <f t="shared" si="6"/>
        <v>1.4607863134278434E-2</v>
      </c>
    </row>
    <row r="39" spans="1:18" x14ac:dyDescent="0.25">
      <c r="A39" s="25">
        <v>2004</v>
      </c>
      <c r="B39" s="26">
        <v>5.9723442284480228</v>
      </c>
      <c r="C39" s="27">
        <f t="shared" si="7"/>
        <v>43.996417752597615</v>
      </c>
      <c r="D39" s="26">
        <v>3.3447267120768776</v>
      </c>
      <c r="E39" s="27">
        <v>6</v>
      </c>
      <c r="F39" s="26">
        <f t="shared" si="0"/>
        <v>3.1440431093522649</v>
      </c>
      <c r="G39" s="27">
        <v>0</v>
      </c>
      <c r="H39" s="26">
        <f t="shared" si="8"/>
        <v>3.1440431093522649</v>
      </c>
      <c r="I39" s="27">
        <v>10</v>
      </c>
      <c r="J39" s="28">
        <f t="shared" si="1"/>
        <v>52.620969418697591</v>
      </c>
      <c r="K39" s="26">
        <f t="shared" si="9"/>
        <v>2.8296387984170384</v>
      </c>
      <c r="L39" s="26">
        <f t="shared" si="2"/>
        <v>0.32524583889851016</v>
      </c>
      <c r="M39" s="26">
        <f t="shared" si="3"/>
        <v>0.12403896102650031</v>
      </c>
      <c r="N39" s="26">
        <f t="shared" si="10"/>
        <v>3.5164425256207701</v>
      </c>
      <c r="O39" s="27">
        <v>96</v>
      </c>
      <c r="P39" s="27">
        <v>247</v>
      </c>
      <c r="Q39" s="26">
        <f t="shared" si="5"/>
        <v>1.3667145038849957</v>
      </c>
      <c r="R39" s="29">
        <f t="shared" si="6"/>
        <v>1.4236609415468705E-2</v>
      </c>
    </row>
    <row r="40" spans="1:18" x14ac:dyDescent="0.25">
      <c r="A40" s="25">
        <v>2005</v>
      </c>
      <c r="B40" s="26">
        <v>3.6151176054038969</v>
      </c>
      <c r="C40" s="27">
        <f t="shared" si="7"/>
        <v>44.398444139877036</v>
      </c>
      <c r="D40" s="26">
        <v>2.0100616347777875</v>
      </c>
      <c r="E40" s="27">
        <v>6</v>
      </c>
      <c r="F40" s="26">
        <f t="shared" si="0"/>
        <v>1.8894579366911204</v>
      </c>
      <c r="G40" s="27">
        <v>0</v>
      </c>
      <c r="H40" s="26">
        <f t="shared" si="8"/>
        <v>1.8894579366911204</v>
      </c>
      <c r="I40" s="27">
        <v>10</v>
      </c>
      <c r="J40" s="28">
        <f t="shared" si="1"/>
        <v>52.961083742335965</v>
      </c>
      <c r="K40" s="26">
        <f t="shared" si="9"/>
        <v>1.7005121430220083</v>
      </c>
      <c r="L40" s="26">
        <f t="shared" si="2"/>
        <v>0.19546116586459866</v>
      </c>
      <c r="M40" s="26">
        <f t="shared" si="3"/>
        <v>7.4542998050279807E-2</v>
      </c>
      <c r="N40" s="26">
        <f t="shared" si="10"/>
        <v>2.1132567232264075</v>
      </c>
      <c r="O40" s="27">
        <v>96</v>
      </c>
      <c r="P40" s="27">
        <v>247</v>
      </c>
      <c r="Q40" s="26">
        <f t="shared" si="5"/>
        <v>0.82134674263050655</v>
      </c>
      <c r="R40" s="29">
        <f t="shared" si="6"/>
        <v>8.5556952357344427E-3</v>
      </c>
    </row>
    <row r="41" spans="1:18" x14ac:dyDescent="0.25">
      <c r="A41" s="19">
        <v>2006</v>
      </c>
      <c r="B41" s="20">
        <v>3.1633668085587576</v>
      </c>
      <c r="C41" s="21">
        <f t="shared" si="7"/>
        <v>43.713102010328477</v>
      </c>
      <c r="D41" s="20">
        <v>1.7805610485725958</v>
      </c>
      <c r="E41" s="21">
        <v>6</v>
      </c>
      <c r="F41" s="20">
        <f t="shared" si="0"/>
        <v>1.67372738565824</v>
      </c>
      <c r="G41" s="21">
        <v>0</v>
      </c>
      <c r="H41" s="20">
        <f t="shared" si="8"/>
        <v>1.67372738565824</v>
      </c>
      <c r="I41" s="21">
        <v>10</v>
      </c>
      <c r="J41" s="22">
        <f t="shared" si="1"/>
        <v>52.381284300737882</v>
      </c>
      <c r="K41" s="20">
        <f t="shared" si="9"/>
        <v>1.5063546470924161</v>
      </c>
      <c r="L41" s="20">
        <f t="shared" si="2"/>
        <v>0.17314421230947313</v>
      </c>
      <c r="M41" s="20">
        <f t="shared" si="3"/>
        <v>6.6031984530078511E-2</v>
      </c>
      <c r="N41" s="20">
        <f t="shared" si="10"/>
        <v>1.8719737454354606</v>
      </c>
      <c r="O41" s="21">
        <v>96</v>
      </c>
      <c r="P41" s="21">
        <v>247</v>
      </c>
      <c r="Q41" s="20">
        <f t="shared" si="5"/>
        <v>0.72756874316519926</v>
      </c>
      <c r="R41" s="23">
        <f t="shared" si="6"/>
        <v>7.5788410746374926E-3</v>
      </c>
    </row>
    <row r="42" spans="1:18" x14ac:dyDescent="0.25">
      <c r="A42" s="19">
        <v>2007</v>
      </c>
      <c r="B42" s="20">
        <v>4.3151534378283465</v>
      </c>
      <c r="C42" s="21">
        <f t="shared" si="7"/>
        <v>42.392465913238873</v>
      </c>
      <c r="D42" s="20">
        <v>2.4858534875930092</v>
      </c>
      <c r="E42" s="21">
        <v>6</v>
      </c>
      <c r="F42" s="20">
        <f t="shared" si="0"/>
        <v>2.3367022783374285</v>
      </c>
      <c r="G42" s="21">
        <v>0</v>
      </c>
      <c r="H42" s="20">
        <f t="shared" si="8"/>
        <v>2.3367022783374285</v>
      </c>
      <c r="I42" s="21">
        <v>10</v>
      </c>
      <c r="J42" s="22">
        <f t="shared" si="1"/>
        <v>51.264026162600096</v>
      </c>
      <c r="K42" s="20">
        <f t="shared" si="9"/>
        <v>2.1030320505036855</v>
      </c>
      <c r="L42" s="20">
        <f t="shared" si="2"/>
        <v>0.24172782189697536</v>
      </c>
      <c r="M42" s="20">
        <f t="shared" si="3"/>
        <v>9.218770632344922E-2</v>
      </c>
      <c r="N42" s="20">
        <f t="shared" si="10"/>
        <v>2.6134753804166238</v>
      </c>
      <c r="O42" s="21">
        <v>96</v>
      </c>
      <c r="P42" s="21">
        <v>247</v>
      </c>
      <c r="Q42" s="20">
        <f t="shared" si="5"/>
        <v>1.0157637106072708</v>
      </c>
      <c r="R42" s="23">
        <f t="shared" si="6"/>
        <v>1.0580871985492403E-2</v>
      </c>
    </row>
    <row r="43" spans="1:18" x14ac:dyDescent="0.25">
      <c r="A43" s="19">
        <v>2008</v>
      </c>
      <c r="B43" s="20">
        <v>4.2331778732558698</v>
      </c>
      <c r="C43" s="21">
        <f t="shared" si="7"/>
        <v>38.268372103355006</v>
      </c>
      <c r="D43" s="20">
        <v>2.6132096129214237</v>
      </c>
      <c r="E43" s="21">
        <v>6</v>
      </c>
      <c r="F43" s="20">
        <f t="shared" si="0"/>
        <v>2.4564170361461382</v>
      </c>
      <c r="G43" s="21">
        <v>0</v>
      </c>
      <c r="H43" s="20">
        <f t="shared" si="8"/>
        <v>2.4564170361461382</v>
      </c>
      <c r="I43" s="21">
        <v>10</v>
      </c>
      <c r="J43" s="22">
        <f t="shared" si="1"/>
        <v>47.775042799438339</v>
      </c>
      <c r="K43" s="20">
        <f t="shared" si="9"/>
        <v>2.2107753325315245</v>
      </c>
      <c r="L43" s="20">
        <f t="shared" si="2"/>
        <v>0.25411210718753158</v>
      </c>
      <c r="M43" s="20">
        <f t="shared" si="3"/>
        <v>9.691069950823121E-2</v>
      </c>
      <c r="N43" s="20">
        <f t="shared" si="10"/>
        <v>2.7473698757086007</v>
      </c>
      <c r="O43" s="21">
        <v>96</v>
      </c>
      <c r="P43" s="21">
        <v>247</v>
      </c>
      <c r="Q43" s="20">
        <f t="shared" si="5"/>
        <v>1.0678036763887679</v>
      </c>
      <c r="R43" s="23">
        <f t="shared" si="6"/>
        <v>1.1122954962382999E-2</v>
      </c>
    </row>
    <row r="44" spans="1:18" x14ac:dyDescent="0.25">
      <c r="A44" s="19">
        <v>2009</v>
      </c>
      <c r="B44" s="20">
        <v>3.8065085691315552</v>
      </c>
      <c r="C44" s="21">
        <f t="shared" si="7"/>
        <v>39.869030919529472</v>
      </c>
      <c r="D44" s="20">
        <v>2.2888904907499565</v>
      </c>
      <c r="E44" s="21">
        <v>6</v>
      </c>
      <c r="F44" s="20">
        <f t="shared" si="0"/>
        <v>2.1515570613049593</v>
      </c>
      <c r="G44" s="21">
        <v>0</v>
      </c>
      <c r="H44" s="20">
        <f t="shared" si="8"/>
        <v>2.1515570613049593</v>
      </c>
      <c r="I44" s="21">
        <v>10</v>
      </c>
      <c r="J44" s="22">
        <f t="shared" si="1"/>
        <v>49.129200157921936</v>
      </c>
      <c r="K44" s="20">
        <f t="shared" si="9"/>
        <v>1.9364013551744632</v>
      </c>
      <c r="L44" s="20">
        <f t="shared" si="2"/>
        <v>0.22257486841085786</v>
      </c>
      <c r="M44" s="20">
        <f t="shared" si="3"/>
        <v>8.4883347076140855E-2</v>
      </c>
      <c r="N44" s="20">
        <f t="shared" si="10"/>
        <v>2.4064004479350549</v>
      </c>
      <c r="O44" s="21">
        <v>96</v>
      </c>
      <c r="P44" s="21">
        <v>247</v>
      </c>
      <c r="Q44" s="20">
        <f t="shared" si="5"/>
        <v>0.93528114575613475</v>
      </c>
      <c r="R44" s="23">
        <f t="shared" si="6"/>
        <v>9.7425119349597369E-3</v>
      </c>
    </row>
    <row r="45" spans="1:18" x14ac:dyDescent="0.25">
      <c r="A45" s="19">
        <v>2010</v>
      </c>
      <c r="B45" s="20">
        <v>3.2142001259830564</v>
      </c>
      <c r="C45" s="21">
        <f t="shared" si="7"/>
        <v>40.947854761060235</v>
      </c>
      <c r="D45" s="20">
        <v>1.8980541266656994</v>
      </c>
      <c r="E45" s="21">
        <v>6</v>
      </c>
      <c r="F45" s="20">
        <f t="shared" si="0"/>
        <v>1.7841708790657573</v>
      </c>
      <c r="G45" s="21">
        <v>0</v>
      </c>
      <c r="H45" s="20">
        <f t="shared" si="8"/>
        <v>1.7841708790657573</v>
      </c>
      <c r="I45" s="21">
        <v>10</v>
      </c>
      <c r="J45" s="22">
        <f t="shared" si="1"/>
        <v>50.041885127856958</v>
      </c>
      <c r="K45" s="20">
        <f t="shared" si="9"/>
        <v>1.6057537911591817</v>
      </c>
      <c r="L45" s="20">
        <f t="shared" si="2"/>
        <v>0.18456940128266458</v>
      </c>
      <c r="M45" s="20">
        <f t="shared" si="3"/>
        <v>7.0389207283690164E-2</v>
      </c>
      <c r="N45" s="20">
        <f t="shared" si="10"/>
        <v>1.9954988318889741</v>
      </c>
      <c r="O45" s="21">
        <v>96</v>
      </c>
      <c r="P45" s="21">
        <v>247</v>
      </c>
      <c r="Q45" s="20">
        <f t="shared" si="5"/>
        <v>0.77557849336575524</v>
      </c>
      <c r="R45" s="23">
        <f t="shared" si="6"/>
        <v>8.0789426392266165E-3</v>
      </c>
    </row>
    <row r="46" spans="1:18" x14ac:dyDescent="0.25">
      <c r="A46" s="31">
        <v>2011</v>
      </c>
      <c r="B46" s="26">
        <v>3.5341481291132602</v>
      </c>
      <c r="C46" s="27">
        <f t="shared" si="7"/>
        <v>39.702346762408766</v>
      </c>
      <c r="D46" s="26">
        <v>2.1310083837955318</v>
      </c>
      <c r="E46" s="32">
        <v>6</v>
      </c>
      <c r="F46" s="33">
        <f t="shared" si="0"/>
        <v>2.0031478807677998</v>
      </c>
      <c r="G46" s="32">
        <v>0</v>
      </c>
      <c r="H46" s="26">
        <f t="shared" si="8"/>
        <v>2.0031478807677998</v>
      </c>
      <c r="I46" s="32">
        <v>10</v>
      </c>
      <c r="J46" s="34">
        <f t="shared" si="1"/>
        <v>48.988185360997818</v>
      </c>
      <c r="K46" s="26">
        <f t="shared" si="9"/>
        <v>1.8028330926910199</v>
      </c>
      <c r="L46" s="33">
        <f t="shared" si="2"/>
        <v>0.20722219456218621</v>
      </c>
      <c r="M46" s="33">
        <f t="shared" si="3"/>
        <v>7.9028299953578948E-2</v>
      </c>
      <c r="N46" s="33">
        <f t="shared" ref="N46:N52" si="11">+M46*28.3495</f>
        <v>2.2404127895339863</v>
      </c>
      <c r="O46" s="27">
        <v>96</v>
      </c>
      <c r="P46" s="32">
        <v>247</v>
      </c>
      <c r="Q46" s="33">
        <f t="shared" si="5"/>
        <v>0.87076772386746026</v>
      </c>
      <c r="R46" s="35">
        <f t="shared" si="6"/>
        <v>9.0704971236193772E-3</v>
      </c>
    </row>
    <row r="47" spans="1:18" x14ac:dyDescent="0.25">
      <c r="A47" s="25">
        <v>2012</v>
      </c>
      <c r="B47" s="26">
        <v>2.6984352923985058</v>
      </c>
      <c r="C47" s="27">
        <f t="shared" si="7"/>
        <v>39.193147138280295</v>
      </c>
      <c r="D47" s="26">
        <v>1.6408335778174754</v>
      </c>
      <c r="E47" s="27">
        <v>6</v>
      </c>
      <c r="F47" s="26">
        <f t="shared" ref="F47:F52" si="12">+(D47-D47*(E47)/100)</f>
        <v>1.5423835631484268</v>
      </c>
      <c r="G47" s="27">
        <v>0</v>
      </c>
      <c r="H47" s="26">
        <f t="shared" si="8"/>
        <v>1.5423835631484268</v>
      </c>
      <c r="I47" s="27">
        <v>10</v>
      </c>
      <c r="J47" s="28">
        <f t="shared" ref="J47:J52" si="13">100-(K47/B47*100)</f>
        <v>48.557402478985125</v>
      </c>
      <c r="K47" s="26">
        <f t="shared" si="9"/>
        <v>1.3881452068335842</v>
      </c>
      <c r="L47" s="26">
        <f t="shared" ref="L47:L52" si="14">K47/8.7</f>
        <v>0.15955692032569935</v>
      </c>
      <c r="M47" s="26">
        <f t="shared" ref="M47:M52" si="15">+(K47/365)*16</f>
        <v>6.0850200847499585E-2</v>
      </c>
      <c r="N47" s="26">
        <f t="shared" si="11"/>
        <v>1.7250727689261893</v>
      </c>
      <c r="O47" s="27">
        <v>96</v>
      </c>
      <c r="P47" s="27">
        <v>247</v>
      </c>
      <c r="Q47" s="26">
        <f t="shared" ref="Q47:Q52" si="16">+R47*O47</f>
        <v>0.67047362678912625</v>
      </c>
      <c r="R47" s="29">
        <f t="shared" ref="R47:R52" si="17">+N47/P47</f>
        <v>6.9841002790533985E-3</v>
      </c>
    </row>
    <row r="48" spans="1:18" x14ac:dyDescent="0.25">
      <c r="A48" s="25">
        <v>2013</v>
      </c>
      <c r="B48" s="26">
        <v>3.0739871615186982</v>
      </c>
      <c r="C48" s="27">
        <f t="shared" si="7"/>
        <v>41.584625079345884</v>
      </c>
      <c r="D48" s="26">
        <v>1.7956811254139209</v>
      </c>
      <c r="E48" s="27">
        <v>6</v>
      </c>
      <c r="F48" s="26">
        <f t="shared" si="12"/>
        <v>1.6879402578890856</v>
      </c>
      <c r="G48" s="27">
        <v>0</v>
      </c>
      <c r="H48" s="26">
        <f t="shared" si="8"/>
        <v>1.6879402578890856</v>
      </c>
      <c r="I48" s="27">
        <v>10</v>
      </c>
      <c r="J48" s="28">
        <f t="shared" si="13"/>
        <v>50.580592817126622</v>
      </c>
      <c r="K48" s="26">
        <f t="shared" si="9"/>
        <v>1.519146232100177</v>
      </c>
      <c r="L48" s="26">
        <f t="shared" si="14"/>
        <v>0.17461450943680196</v>
      </c>
      <c r="M48" s="26">
        <f t="shared" si="15"/>
        <v>6.6592711544117347E-2</v>
      </c>
      <c r="N48" s="26">
        <f t="shared" si="11"/>
        <v>1.8878700759199547</v>
      </c>
      <c r="O48" s="27">
        <v>96</v>
      </c>
      <c r="P48" s="27">
        <v>247</v>
      </c>
      <c r="Q48" s="26">
        <f t="shared" si="16"/>
        <v>0.73374707404176376</v>
      </c>
      <c r="R48" s="29">
        <f t="shared" si="17"/>
        <v>7.6431986879350391E-3</v>
      </c>
    </row>
    <row r="49" spans="1:18" x14ac:dyDescent="0.25">
      <c r="A49" s="25">
        <v>2014</v>
      </c>
      <c r="B49" s="26">
        <v>2.7470586329129518</v>
      </c>
      <c r="C49" s="27">
        <f t="shared" si="7"/>
        <v>44.405962448302603</v>
      </c>
      <c r="D49" s="26">
        <v>1.5272008079487716</v>
      </c>
      <c r="E49" s="27">
        <v>6</v>
      </c>
      <c r="F49" s="26">
        <f t="shared" si="12"/>
        <v>1.4355687594718454</v>
      </c>
      <c r="G49" s="27">
        <v>0</v>
      </c>
      <c r="H49" s="26">
        <f t="shared" si="8"/>
        <v>1.4355687594718454</v>
      </c>
      <c r="I49" s="27">
        <v>10</v>
      </c>
      <c r="J49" s="28">
        <f t="shared" si="13"/>
        <v>52.967444231263997</v>
      </c>
      <c r="K49" s="26">
        <f t="shared" si="9"/>
        <v>1.2920118835246608</v>
      </c>
      <c r="L49" s="26">
        <f t="shared" si="14"/>
        <v>0.14850711304881159</v>
      </c>
      <c r="M49" s="26">
        <f t="shared" si="15"/>
        <v>5.6636137359985128E-2</v>
      </c>
      <c r="N49" s="26">
        <f t="shared" si="11"/>
        <v>1.6056061760868983</v>
      </c>
      <c r="O49" s="27">
        <v>96</v>
      </c>
      <c r="P49" s="27">
        <v>247</v>
      </c>
      <c r="Q49" s="26">
        <f t="shared" si="16"/>
        <v>0.62404126681919936</v>
      </c>
      <c r="R49" s="29">
        <f t="shared" si="17"/>
        <v>6.5004298626999933E-3</v>
      </c>
    </row>
    <row r="50" spans="1:18" x14ac:dyDescent="0.25">
      <c r="A50" s="31">
        <v>2015</v>
      </c>
      <c r="B50" s="33">
        <v>2.2295914537100483</v>
      </c>
      <c r="C50" s="27">
        <f t="shared" si="7"/>
        <v>46.776435208466118</v>
      </c>
      <c r="D50" s="26">
        <v>1.1866680519518698</v>
      </c>
      <c r="E50" s="32">
        <v>6</v>
      </c>
      <c r="F50" s="33">
        <f t="shared" si="12"/>
        <v>1.1154679688347575</v>
      </c>
      <c r="G50" s="32">
        <v>0</v>
      </c>
      <c r="H50" s="33">
        <f t="shared" si="8"/>
        <v>1.1154679688347575</v>
      </c>
      <c r="I50" s="32">
        <v>10</v>
      </c>
      <c r="J50" s="34">
        <f t="shared" si="13"/>
        <v>54.972864186362337</v>
      </c>
      <c r="K50" s="33">
        <f t="shared" si="9"/>
        <v>1.0039211719512817</v>
      </c>
      <c r="L50" s="33">
        <f t="shared" si="14"/>
        <v>0.11539323815531975</v>
      </c>
      <c r="M50" s="33">
        <f t="shared" si="15"/>
        <v>4.4007503428001388E-2</v>
      </c>
      <c r="N50" s="33">
        <f t="shared" si="11"/>
        <v>1.2475907184321253</v>
      </c>
      <c r="O50" s="32">
        <v>96</v>
      </c>
      <c r="P50" s="32">
        <v>247</v>
      </c>
      <c r="Q50" s="33">
        <f t="shared" si="16"/>
        <v>0.48489355858090699</v>
      </c>
      <c r="R50" s="35">
        <f t="shared" si="17"/>
        <v>5.0509745685511148E-3</v>
      </c>
    </row>
    <row r="51" spans="1:18" x14ac:dyDescent="0.25">
      <c r="A51" s="36">
        <v>2016</v>
      </c>
      <c r="B51" s="37">
        <v>1.8750609445081479</v>
      </c>
      <c r="C51" s="21">
        <f t="shared" si="7"/>
        <v>46.60101042373369</v>
      </c>
      <c r="D51" s="20">
        <v>1.0012635983065465</v>
      </c>
      <c r="E51" s="38">
        <v>6</v>
      </c>
      <c r="F51" s="37">
        <f t="shared" si="12"/>
        <v>0.94118778240815371</v>
      </c>
      <c r="G51" s="38">
        <v>0</v>
      </c>
      <c r="H51" s="37">
        <f t="shared" si="8"/>
        <v>0.94118778240815371</v>
      </c>
      <c r="I51" s="38">
        <v>10</v>
      </c>
      <c r="J51" s="39">
        <f t="shared" si="13"/>
        <v>54.824454818478699</v>
      </c>
      <c r="K51" s="37">
        <f t="shared" si="9"/>
        <v>0.84706900416733832</v>
      </c>
      <c r="L51" s="37">
        <f t="shared" si="14"/>
        <v>9.7364253352567626E-2</v>
      </c>
      <c r="M51" s="37">
        <f t="shared" si="15"/>
        <v>3.7131791963499763E-2</v>
      </c>
      <c r="N51" s="37">
        <f t="shared" si="11"/>
        <v>1.0526677362692365</v>
      </c>
      <c r="O51" s="38">
        <v>96</v>
      </c>
      <c r="P51" s="38">
        <v>247</v>
      </c>
      <c r="Q51" s="37">
        <f t="shared" si="16"/>
        <v>0.40913401895484491</v>
      </c>
      <c r="R51" s="40">
        <f t="shared" si="17"/>
        <v>4.2618126974463015E-3</v>
      </c>
    </row>
    <row r="52" spans="1:18" x14ac:dyDescent="0.25">
      <c r="A52" s="36">
        <v>2017</v>
      </c>
      <c r="B52" s="37">
        <v>1.6897087049179156</v>
      </c>
      <c r="C52" s="21">
        <f t="shared" si="7"/>
        <v>47.648409575534657</v>
      </c>
      <c r="D52" s="20">
        <v>0.8845893805651649</v>
      </c>
      <c r="E52" s="38">
        <v>6</v>
      </c>
      <c r="F52" s="37">
        <f t="shared" si="12"/>
        <v>0.831514017731255</v>
      </c>
      <c r="G52" s="38">
        <v>0</v>
      </c>
      <c r="H52" s="37">
        <f t="shared" si="8"/>
        <v>0.831514017731255</v>
      </c>
      <c r="I52" s="38">
        <v>10</v>
      </c>
      <c r="J52" s="39">
        <f t="shared" si="13"/>
        <v>55.710554500902319</v>
      </c>
      <c r="K52" s="37">
        <f t="shared" si="9"/>
        <v>0.74836261595812947</v>
      </c>
      <c r="L52" s="37">
        <f t="shared" si="14"/>
        <v>8.6018691489440177E-2</v>
      </c>
      <c r="M52" s="37">
        <f t="shared" si="15"/>
        <v>3.2804936589945405E-2</v>
      </c>
      <c r="N52" s="37">
        <f t="shared" si="11"/>
        <v>0.93000354985665723</v>
      </c>
      <c r="O52" s="38">
        <v>96</v>
      </c>
      <c r="P52" s="38">
        <v>247</v>
      </c>
      <c r="Q52" s="37">
        <f t="shared" si="16"/>
        <v>0.36145886957991535</v>
      </c>
      <c r="R52" s="40">
        <f t="shared" si="17"/>
        <v>3.7651965581241183E-3</v>
      </c>
    </row>
    <row r="53" spans="1:18" x14ac:dyDescent="0.25">
      <c r="A53" s="41">
        <v>2018</v>
      </c>
      <c r="B53" s="42">
        <v>1.4335992066425456</v>
      </c>
      <c r="C53" s="44">
        <f t="shared" si="7"/>
        <v>45.842392568447487</v>
      </c>
      <c r="D53" s="58">
        <v>0.77640303047532111</v>
      </c>
      <c r="E53" s="43">
        <v>6</v>
      </c>
      <c r="F53" s="42">
        <f>+(D53-D53*(E53)/100)</f>
        <v>0.7298188486468018</v>
      </c>
      <c r="G53" s="43">
        <v>0</v>
      </c>
      <c r="H53" s="42">
        <f>F53-(F53*G53/100)</f>
        <v>0.7298188486468018</v>
      </c>
      <c r="I53" s="43">
        <v>10</v>
      </c>
      <c r="J53" s="45">
        <f>100-(K53/B53*100)</f>
        <v>54.182664112906579</v>
      </c>
      <c r="K53" s="42">
        <f>+H53-H53*I53/100</f>
        <v>0.65683696378212164</v>
      </c>
      <c r="L53" s="42">
        <f>K53/8.7</f>
        <v>7.5498501584151917E-2</v>
      </c>
      <c r="M53" s="42">
        <f>+(K53/365)*16</f>
        <v>2.8792853206887525E-2</v>
      </c>
      <c r="N53" s="42">
        <f>+M53*28.3495</f>
        <v>0.81626299198865782</v>
      </c>
      <c r="O53" s="43">
        <v>96</v>
      </c>
      <c r="P53" s="43">
        <v>247</v>
      </c>
      <c r="Q53" s="42">
        <f>+R53*O53</f>
        <v>0.31725201308061196</v>
      </c>
      <c r="R53" s="47">
        <f>+N53/P53</f>
        <v>3.3047084695897078E-3</v>
      </c>
    </row>
    <row r="54" spans="1:18" ht="13.2" customHeight="1" x14ac:dyDescent="0.25">
      <c r="A54" s="36">
        <v>2019</v>
      </c>
      <c r="B54" s="37">
        <v>2.1794231132149315</v>
      </c>
      <c r="C54" s="21">
        <f>100*(1-(D54/B54))</f>
        <v>50.522717921382529</v>
      </c>
      <c r="D54" s="20">
        <v>1.0783193214119382</v>
      </c>
      <c r="E54" s="38">
        <v>6</v>
      </c>
      <c r="F54" s="37">
        <f>+(D54-D54*(E54)/100)</f>
        <v>1.0136201621272218</v>
      </c>
      <c r="G54" s="38">
        <v>0</v>
      </c>
      <c r="H54" s="37">
        <f>F54-(F54*G54/100)</f>
        <v>1.0136201621272218</v>
      </c>
      <c r="I54" s="38">
        <v>10</v>
      </c>
      <c r="J54" s="39">
        <f>100-(K54/B54*100)</f>
        <v>58.14221936148963</v>
      </c>
      <c r="K54" s="37">
        <f>+H54-H54*I54/100</f>
        <v>0.91225814591449961</v>
      </c>
      <c r="L54" s="37">
        <f>K54/8.7</f>
        <v>0.10485725815109191</v>
      </c>
      <c r="M54" s="37">
        <f>+(K54/365)*16</f>
        <v>3.9989398177073955E-2</v>
      </c>
      <c r="N54" s="37">
        <f>+M54*28.3495</f>
        <v>1.1336794436209581</v>
      </c>
      <c r="O54" s="38">
        <v>96</v>
      </c>
      <c r="P54" s="38">
        <v>247</v>
      </c>
      <c r="Q54" s="37">
        <f>+R54*O54</f>
        <v>0.44062035055713344</v>
      </c>
      <c r="R54" s="40">
        <f>+N54/P54</f>
        <v>4.5897953183034737E-3</v>
      </c>
    </row>
    <row r="55" spans="1:18" ht="13.2" customHeight="1" x14ac:dyDescent="0.25">
      <c r="A55" s="41">
        <v>2020</v>
      </c>
      <c r="B55" s="42">
        <v>1.4411392970530492</v>
      </c>
      <c r="C55" s="44">
        <f t="shared" ref="C55:C56" si="18">100*(1-(D55/B55))</f>
        <v>49.472837270768601</v>
      </c>
      <c r="D55" s="58">
        <v>0.72816679777689564</v>
      </c>
      <c r="E55" s="43">
        <v>6</v>
      </c>
      <c r="F55" s="42">
        <f t="shared" ref="F55:F56" si="19">+(D55-D55*(E55)/100)</f>
        <v>0.68447678991028194</v>
      </c>
      <c r="G55" s="43">
        <v>0</v>
      </c>
      <c r="H55" s="42">
        <f t="shared" ref="H55:H56" si="20">F55-(F55*G55/100)</f>
        <v>0.68447678991028194</v>
      </c>
      <c r="I55" s="43">
        <v>10</v>
      </c>
      <c r="J55" s="45">
        <f t="shared" ref="J55:J56" si="21">100-(K55/B55*100)</f>
        <v>57.254020331070237</v>
      </c>
      <c r="K55" s="42">
        <f t="shared" ref="K55:K56" si="22">+H55-H55*I55/100</f>
        <v>0.61602911091925372</v>
      </c>
      <c r="L55" s="42">
        <f t="shared" ref="L55:L56" si="23">K55/8.7</f>
        <v>7.0807943783822269E-2</v>
      </c>
      <c r="M55" s="42">
        <f t="shared" ref="M55:M56" si="24">+(K55/365)*16</f>
        <v>2.7004015821117971E-2</v>
      </c>
      <c r="N55" s="42">
        <f t="shared" ref="N55:N56" si="25">+M55*28.3495</f>
        <v>0.76555034652078391</v>
      </c>
      <c r="O55" s="43">
        <v>96</v>
      </c>
      <c r="P55" s="43">
        <v>247</v>
      </c>
      <c r="Q55" s="42">
        <f t="shared" ref="Q55:Q56" si="26">+R55*O55</f>
        <v>0.29754183508500104</v>
      </c>
      <c r="R55" s="47">
        <f t="shared" ref="R55:R56" si="27">+N55/P55</f>
        <v>3.099394115468761E-3</v>
      </c>
    </row>
    <row r="56" spans="1:18" ht="13.8" customHeight="1" thickBot="1" x14ac:dyDescent="0.3">
      <c r="A56" s="132">
        <v>2021</v>
      </c>
      <c r="B56" s="133">
        <v>1.0742618791417653</v>
      </c>
      <c r="C56" s="134">
        <f t="shared" si="18"/>
        <v>49.063028952253994</v>
      </c>
      <c r="D56" s="133">
        <v>0.54719646235541319</v>
      </c>
      <c r="E56" s="134">
        <v>6</v>
      </c>
      <c r="F56" s="133">
        <f t="shared" si="19"/>
        <v>0.51436467461408841</v>
      </c>
      <c r="G56" s="134">
        <v>0</v>
      </c>
      <c r="H56" s="133">
        <f t="shared" si="20"/>
        <v>0.51436467461408841</v>
      </c>
      <c r="I56" s="134">
        <v>10</v>
      </c>
      <c r="J56" s="135">
        <f t="shared" si="21"/>
        <v>56.907322493606877</v>
      </c>
      <c r="K56" s="133">
        <f t="shared" si="22"/>
        <v>0.46292820715267957</v>
      </c>
      <c r="L56" s="133">
        <f t="shared" si="23"/>
        <v>5.3210138753181563E-2</v>
      </c>
      <c r="M56" s="133">
        <f t="shared" si="24"/>
        <v>2.0292743327240747E-2</v>
      </c>
      <c r="N56" s="133">
        <f t="shared" si="25"/>
        <v>0.57528912695561152</v>
      </c>
      <c r="O56" s="134">
        <v>96</v>
      </c>
      <c r="P56" s="134">
        <v>247</v>
      </c>
      <c r="Q56" s="133">
        <f t="shared" si="26"/>
        <v>0.22359415460622958</v>
      </c>
      <c r="R56" s="136">
        <f t="shared" si="27"/>
        <v>2.3291057771482248E-3</v>
      </c>
    </row>
    <row r="57" spans="1:18" ht="15" customHeight="1" thickTop="1" x14ac:dyDescent="0.25">
      <c r="A57" s="131"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row r="70" spans="1:18" x14ac:dyDescent="0.25">
      <c r="A70" s="9"/>
      <c r="J70" s="9"/>
      <c r="K70" s="9"/>
      <c r="L70" s="9"/>
      <c r="M70" s="9"/>
      <c r="N70" s="9"/>
      <c r="O70" s="9"/>
      <c r="P70" s="9"/>
      <c r="Q70" s="9"/>
      <c r="R70" s="9"/>
    </row>
    <row r="71" spans="1:18" x14ac:dyDescent="0.25">
      <c r="A71" s="9"/>
      <c r="J71" s="9"/>
      <c r="K71" s="9"/>
      <c r="L71" s="9"/>
      <c r="M71" s="9"/>
      <c r="N71" s="9"/>
      <c r="O71" s="9"/>
      <c r="P71" s="9"/>
      <c r="Q71" s="9"/>
      <c r="R71" s="9"/>
    </row>
    <row r="72" spans="1:18" x14ac:dyDescent="0.25">
      <c r="A72" s="9"/>
      <c r="J72" s="9"/>
      <c r="K72" s="9"/>
      <c r="L72" s="9"/>
      <c r="M72" s="9"/>
      <c r="N72" s="9"/>
      <c r="O72" s="9"/>
      <c r="P72" s="9"/>
      <c r="Q72" s="9"/>
      <c r="R72" s="9"/>
    </row>
    <row r="73" spans="1:18" x14ac:dyDescent="0.25">
      <c r="A73" s="9"/>
      <c r="J73" s="9"/>
      <c r="K73" s="9"/>
      <c r="L73" s="9"/>
      <c r="M73" s="9"/>
      <c r="N73" s="9"/>
      <c r="O73" s="9"/>
      <c r="P73" s="9"/>
      <c r="Q73" s="9"/>
      <c r="R73"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9">
    <pageSetUpPr fitToPage="1"/>
  </sheetPr>
  <dimension ref="A1:U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177</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2.1655360193084094</v>
      </c>
      <c r="C5" s="21">
        <f>100*(1-(D5/B5))</f>
        <v>66.346153846153854</v>
      </c>
      <c r="D5" s="20">
        <v>0.7287861603441762</v>
      </c>
      <c r="E5" s="21">
        <v>6</v>
      </c>
      <c r="F5" s="20">
        <f t="shared" ref="F5:F46" si="0">+(D5-D5*(E5)/100)</f>
        <v>0.68505899072352561</v>
      </c>
      <c r="G5" s="21">
        <v>0</v>
      </c>
      <c r="H5" s="20">
        <f>F5-(F5*G5/100)</f>
        <v>0.68505899072352561</v>
      </c>
      <c r="I5" s="21">
        <v>10</v>
      </c>
      <c r="J5" s="22">
        <f t="shared" ref="J5:J46" si="1">100-(K5/B5*100)</f>
        <v>71.52884615384616</v>
      </c>
      <c r="K5" s="20">
        <f>+H5-H5*I5/100</f>
        <v>0.616553091651173</v>
      </c>
      <c r="L5" s="20">
        <f t="shared" ref="L5:L46" si="2">K5/8.75</f>
        <v>7.0463210474419766E-2</v>
      </c>
      <c r="M5" s="20">
        <f t="shared" ref="M5:M46" si="3">+(K5/365)*16</f>
        <v>2.7026984839503474E-2</v>
      </c>
      <c r="N5" s="20">
        <f t="shared" ref="N5:N37" si="4">+M5*28.3495</f>
        <v>0.76620150670750375</v>
      </c>
      <c r="O5" s="21">
        <v>54</v>
      </c>
      <c r="P5" s="21">
        <v>244</v>
      </c>
      <c r="Q5" s="20">
        <f t="shared" ref="Q5:Q46" si="5">+R5*O5</f>
        <v>0.16956918591067704</v>
      </c>
      <c r="R5" s="23">
        <f t="shared" ref="R5:R46" si="6">+N5/P5</f>
        <v>3.1401701094569824E-3</v>
      </c>
    </row>
    <row r="6" spans="1:21" x14ac:dyDescent="0.25">
      <c r="A6" s="25">
        <v>1971</v>
      </c>
      <c r="B6" s="26">
        <v>2.4621281954413798</v>
      </c>
      <c r="C6" s="27">
        <f t="shared" ref="C6:C56" si="7">100*(1-(D6/B6))</f>
        <v>66.34615384615384</v>
      </c>
      <c r="D6" s="26">
        <v>0.8286008350043107</v>
      </c>
      <c r="E6" s="27">
        <v>6</v>
      </c>
      <c r="F6" s="26">
        <f t="shared" si="0"/>
        <v>0.77888478490405211</v>
      </c>
      <c r="G6" s="27">
        <v>0</v>
      </c>
      <c r="H6" s="26">
        <f t="shared" ref="H6:H52" si="8">F6-(F6*G6/100)</f>
        <v>0.77888478490405211</v>
      </c>
      <c r="I6" s="27">
        <v>10</v>
      </c>
      <c r="J6" s="28">
        <f t="shared" si="1"/>
        <v>71.528846153846146</v>
      </c>
      <c r="K6" s="26">
        <f t="shared" ref="K6:K52" si="9">+H6-H6*I6/100</f>
        <v>0.70099630641364685</v>
      </c>
      <c r="L6" s="26">
        <f t="shared" si="2"/>
        <v>8.0113863590131063E-2</v>
      </c>
      <c r="M6" s="26">
        <f t="shared" si="3"/>
        <v>3.0728605212653012E-2</v>
      </c>
      <c r="N6" s="26">
        <f t="shared" si="4"/>
        <v>0.87114059347610651</v>
      </c>
      <c r="O6" s="27">
        <v>54</v>
      </c>
      <c r="P6" s="27">
        <v>244</v>
      </c>
      <c r="Q6" s="26">
        <f t="shared" si="5"/>
        <v>0.19279341003159733</v>
      </c>
      <c r="R6" s="29">
        <f t="shared" si="6"/>
        <v>3.5702483339184691E-3</v>
      </c>
    </row>
    <row r="7" spans="1:21" x14ac:dyDescent="0.25">
      <c r="A7" s="25">
        <v>1972</v>
      </c>
      <c r="B7" s="26">
        <v>2.5410673138136195</v>
      </c>
      <c r="C7" s="27">
        <f t="shared" si="7"/>
        <v>66.34615384615384</v>
      </c>
      <c r="D7" s="26">
        <v>0.85516688445650657</v>
      </c>
      <c r="E7" s="27">
        <v>6</v>
      </c>
      <c r="F7" s="26">
        <f t="shared" si="0"/>
        <v>0.80385687138911621</v>
      </c>
      <c r="G7" s="27">
        <v>0</v>
      </c>
      <c r="H7" s="26">
        <f t="shared" si="8"/>
        <v>0.80385687138911621</v>
      </c>
      <c r="I7" s="27">
        <v>10</v>
      </c>
      <c r="J7" s="28">
        <f t="shared" si="1"/>
        <v>71.528846153846146</v>
      </c>
      <c r="K7" s="26">
        <f t="shared" si="9"/>
        <v>0.72347118425020462</v>
      </c>
      <c r="L7" s="26">
        <f t="shared" si="2"/>
        <v>8.2682421057166236E-2</v>
      </c>
      <c r="M7" s="26">
        <f t="shared" si="3"/>
        <v>3.171380533699527E-2</v>
      </c>
      <c r="N7" s="26">
        <f t="shared" si="4"/>
        <v>0.89907052440114732</v>
      </c>
      <c r="O7" s="27">
        <v>54</v>
      </c>
      <c r="P7" s="27">
        <v>244</v>
      </c>
      <c r="Q7" s="26">
        <f t="shared" si="5"/>
        <v>0.19897462425271292</v>
      </c>
      <c r="R7" s="29">
        <f t="shared" si="6"/>
        <v>3.6847152639391282E-3</v>
      </c>
    </row>
    <row r="8" spans="1:21" x14ac:dyDescent="0.25">
      <c r="A8" s="25">
        <v>1973</v>
      </c>
      <c r="B8" s="26">
        <v>3.9973856719672018</v>
      </c>
      <c r="C8" s="27">
        <f t="shared" si="7"/>
        <v>66.34615384615384</v>
      </c>
      <c r="D8" s="26">
        <v>1.3452740242197314</v>
      </c>
      <c r="E8" s="27">
        <v>6</v>
      </c>
      <c r="F8" s="26">
        <f t="shared" si="0"/>
        <v>1.2645575827665476</v>
      </c>
      <c r="G8" s="27">
        <v>0</v>
      </c>
      <c r="H8" s="26">
        <f t="shared" si="8"/>
        <v>1.2645575827665476</v>
      </c>
      <c r="I8" s="27">
        <v>10</v>
      </c>
      <c r="J8" s="28">
        <f t="shared" si="1"/>
        <v>71.52884615384616</v>
      </c>
      <c r="K8" s="26">
        <f t="shared" si="9"/>
        <v>1.1381018244898928</v>
      </c>
      <c r="L8" s="26">
        <f t="shared" si="2"/>
        <v>0.13006877994170205</v>
      </c>
      <c r="M8" s="26">
        <f t="shared" si="3"/>
        <v>4.9889395046132289E-2</v>
      </c>
      <c r="N8" s="26">
        <f t="shared" si="4"/>
        <v>1.4143394048603273</v>
      </c>
      <c r="O8" s="27">
        <v>54</v>
      </c>
      <c r="P8" s="27">
        <v>244</v>
      </c>
      <c r="Q8" s="26">
        <f t="shared" si="5"/>
        <v>0.31300954041990847</v>
      </c>
      <c r="R8" s="29">
        <f t="shared" si="6"/>
        <v>5.796472970739046E-3</v>
      </c>
    </row>
    <row r="9" spans="1:21" x14ac:dyDescent="0.25">
      <c r="A9" s="25">
        <v>1974</v>
      </c>
      <c r="B9" s="26">
        <v>2.350687581011778</v>
      </c>
      <c r="C9" s="27">
        <f t="shared" si="7"/>
        <v>66.34615384615384</v>
      </c>
      <c r="D9" s="26">
        <v>0.79109678207127154</v>
      </c>
      <c r="E9" s="27">
        <v>6</v>
      </c>
      <c r="F9" s="26">
        <f t="shared" si="0"/>
        <v>0.74363097514699528</v>
      </c>
      <c r="G9" s="27">
        <v>0</v>
      </c>
      <c r="H9" s="26">
        <f t="shared" si="8"/>
        <v>0.74363097514699528</v>
      </c>
      <c r="I9" s="27">
        <v>10</v>
      </c>
      <c r="J9" s="28">
        <f t="shared" si="1"/>
        <v>71.528846153846146</v>
      </c>
      <c r="K9" s="26">
        <f t="shared" si="9"/>
        <v>0.66926787763229578</v>
      </c>
      <c r="L9" s="26">
        <f t="shared" si="2"/>
        <v>7.6487757443690949E-2</v>
      </c>
      <c r="M9" s="26">
        <f t="shared" si="3"/>
        <v>2.9337769978402008E-2</v>
      </c>
      <c r="N9" s="26">
        <f t="shared" si="4"/>
        <v>0.8317111100027077</v>
      </c>
      <c r="O9" s="27">
        <v>54</v>
      </c>
      <c r="P9" s="27">
        <v>244</v>
      </c>
      <c r="Q9" s="26">
        <f t="shared" si="5"/>
        <v>0.18406721286945169</v>
      </c>
      <c r="R9" s="29">
        <f t="shared" si="6"/>
        <v>3.4086520901750314E-3</v>
      </c>
    </row>
    <row r="10" spans="1:21" x14ac:dyDescent="0.25">
      <c r="A10" s="25">
        <v>1975</v>
      </c>
      <c r="B10" s="26">
        <v>6.246532328979999</v>
      </c>
      <c r="C10" s="27">
        <f t="shared" si="7"/>
        <v>66.346153846153854</v>
      </c>
      <c r="D10" s="26">
        <v>2.1021983799451918</v>
      </c>
      <c r="E10" s="27">
        <v>6</v>
      </c>
      <c r="F10" s="26">
        <f t="shared" si="0"/>
        <v>1.9760664771484802</v>
      </c>
      <c r="G10" s="27">
        <v>0</v>
      </c>
      <c r="H10" s="26">
        <f t="shared" si="8"/>
        <v>1.9760664771484802</v>
      </c>
      <c r="I10" s="27">
        <v>10</v>
      </c>
      <c r="J10" s="28">
        <f t="shared" si="1"/>
        <v>71.52884615384616</v>
      </c>
      <c r="K10" s="26">
        <f t="shared" si="9"/>
        <v>1.7784598294336322</v>
      </c>
      <c r="L10" s="26">
        <f t="shared" si="2"/>
        <v>0.20325255193527225</v>
      </c>
      <c r="M10" s="26">
        <f t="shared" si="3"/>
        <v>7.7959882934077032E-2</v>
      </c>
      <c r="N10" s="26">
        <f t="shared" si="4"/>
        <v>2.2101237012396169</v>
      </c>
      <c r="O10" s="27">
        <v>54</v>
      </c>
      <c r="P10" s="27">
        <v>244</v>
      </c>
      <c r="Q10" s="26">
        <f t="shared" si="5"/>
        <v>0.4891257371595874</v>
      </c>
      <c r="R10" s="29">
        <f t="shared" si="6"/>
        <v>9.0578840214738405E-3</v>
      </c>
    </row>
    <row r="11" spans="1:21" x14ac:dyDescent="0.25">
      <c r="A11" s="19">
        <v>1976</v>
      </c>
      <c r="B11" s="20">
        <v>2.3121825928740876</v>
      </c>
      <c r="C11" s="21">
        <f t="shared" si="7"/>
        <v>66.346153846153854</v>
      </c>
      <c r="D11" s="20">
        <v>0.77813837260185637</v>
      </c>
      <c r="E11" s="21">
        <v>6</v>
      </c>
      <c r="F11" s="20">
        <f t="shared" si="0"/>
        <v>0.73145007024574493</v>
      </c>
      <c r="G11" s="21">
        <v>0</v>
      </c>
      <c r="H11" s="20">
        <f t="shared" si="8"/>
        <v>0.73145007024574493</v>
      </c>
      <c r="I11" s="21">
        <v>10</v>
      </c>
      <c r="J11" s="22">
        <f t="shared" si="1"/>
        <v>71.52884615384616</v>
      </c>
      <c r="K11" s="20">
        <f t="shared" si="9"/>
        <v>0.65830506322117044</v>
      </c>
      <c r="L11" s="20">
        <f t="shared" si="2"/>
        <v>7.5234864368133758E-2</v>
      </c>
      <c r="M11" s="20">
        <f t="shared" si="3"/>
        <v>2.8857208250791033E-2</v>
      </c>
      <c r="N11" s="20">
        <f t="shared" si="4"/>
        <v>0.81808742530580036</v>
      </c>
      <c r="O11" s="21">
        <v>54</v>
      </c>
      <c r="P11" s="21">
        <v>244</v>
      </c>
      <c r="Q11" s="20">
        <f t="shared" si="5"/>
        <v>0.18105213510866075</v>
      </c>
      <c r="R11" s="23">
        <f t="shared" si="6"/>
        <v>3.3528173168270508E-3</v>
      </c>
    </row>
    <row r="12" spans="1:21" x14ac:dyDescent="0.25">
      <c r="A12" s="19">
        <v>1977</v>
      </c>
      <c r="B12" s="20">
        <v>4.4228054695020962</v>
      </c>
      <c r="C12" s="21">
        <f t="shared" si="7"/>
        <v>66.346153846153854</v>
      </c>
      <c r="D12" s="20">
        <v>1.4884441483901285</v>
      </c>
      <c r="E12" s="21">
        <v>6</v>
      </c>
      <c r="F12" s="20">
        <f t="shared" si="0"/>
        <v>1.3991374994867207</v>
      </c>
      <c r="G12" s="21">
        <v>0</v>
      </c>
      <c r="H12" s="20">
        <f t="shared" si="8"/>
        <v>1.3991374994867207</v>
      </c>
      <c r="I12" s="21">
        <v>10</v>
      </c>
      <c r="J12" s="22">
        <f t="shared" si="1"/>
        <v>71.52884615384616</v>
      </c>
      <c r="K12" s="20">
        <f t="shared" si="9"/>
        <v>1.2592237495380487</v>
      </c>
      <c r="L12" s="20">
        <f t="shared" si="2"/>
        <v>0.14391128566149128</v>
      </c>
      <c r="M12" s="20">
        <f t="shared" si="3"/>
        <v>5.5198849294818574E-2</v>
      </c>
      <c r="N12" s="20">
        <f t="shared" si="4"/>
        <v>1.564859778083459</v>
      </c>
      <c r="O12" s="21">
        <v>54</v>
      </c>
      <c r="P12" s="21">
        <v>244</v>
      </c>
      <c r="Q12" s="20">
        <f t="shared" si="5"/>
        <v>0.34632142629715895</v>
      </c>
      <c r="R12" s="23">
        <f t="shared" si="6"/>
        <v>6.4133597462436845E-3</v>
      </c>
    </row>
    <row r="13" spans="1:21" x14ac:dyDescent="0.25">
      <c r="A13" s="19">
        <v>1978</v>
      </c>
      <c r="B13" s="20">
        <v>4.7125579631293544</v>
      </c>
      <c r="C13" s="21">
        <f t="shared" si="7"/>
        <v>66.34615384615384</v>
      </c>
      <c r="D13" s="20">
        <v>1.5859570068223789</v>
      </c>
      <c r="E13" s="21">
        <v>6</v>
      </c>
      <c r="F13" s="20">
        <f t="shared" si="0"/>
        <v>1.4907995864130361</v>
      </c>
      <c r="G13" s="21">
        <v>0</v>
      </c>
      <c r="H13" s="20">
        <f t="shared" si="8"/>
        <v>1.4907995864130361</v>
      </c>
      <c r="I13" s="21">
        <v>10</v>
      </c>
      <c r="J13" s="22">
        <f t="shared" si="1"/>
        <v>71.52884615384616</v>
      </c>
      <c r="K13" s="20">
        <f t="shared" si="9"/>
        <v>1.3417196277717325</v>
      </c>
      <c r="L13" s="20">
        <f t="shared" si="2"/>
        <v>0.15333938603105515</v>
      </c>
      <c r="M13" s="20">
        <f t="shared" si="3"/>
        <v>5.881510697081567E-2</v>
      </c>
      <c r="N13" s="20">
        <f t="shared" si="4"/>
        <v>1.6673788750691387</v>
      </c>
      <c r="O13" s="21">
        <v>54</v>
      </c>
      <c r="P13" s="21">
        <v>244</v>
      </c>
      <c r="Q13" s="20">
        <f t="shared" si="5"/>
        <v>0.36901007890874382</v>
      </c>
      <c r="R13" s="23">
        <f t="shared" si="6"/>
        <v>6.8335199797915523E-3</v>
      </c>
    </row>
    <row r="14" spans="1:21" x14ac:dyDescent="0.25">
      <c r="A14" s="19">
        <v>1979</v>
      </c>
      <c r="B14" s="20">
        <v>2.5592273915082746</v>
      </c>
      <c r="C14" s="21">
        <f t="shared" si="7"/>
        <v>66.34615384615384</v>
      </c>
      <c r="D14" s="20">
        <v>0.86127844906528472</v>
      </c>
      <c r="E14" s="21">
        <v>6</v>
      </c>
      <c r="F14" s="20">
        <f t="shared" si="0"/>
        <v>0.8096017421213676</v>
      </c>
      <c r="G14" s="21">
        <v>0</v>
      </c>
      <c r="H14" s="20">
        <f t="shared" si="8"/>
        <v>0.8096017421213676</v>
      </c>
      <c r="I14" s="21">
        <v>10</v>
      </c>
      <c r="J14" s="22">
        <f t="shared" si="1"/>
        <v>71.52884615384616</v>
      </c>
      <c r="K14" s="20">
        <f t="shared" si="9"/>
        <v>0.72864156790923085</v>
      </c>
      <c r="L14" s="20">
        <f t="shared" si="2"/>
        <v>8.3273322046769238E-2</v>
      </c>
      <c r="M14" s="20">
        <f t="shared" si="3"/>
        <v>3.1940452291911489E-2</v>
      </c>
      <c r="N14" s="20">
        <f t="shared" si="4"/>
        <v>0.90549585224954476</v>
      </c>
      <c r="O14" s="21">
        <v>54</v>
      </c>
      <c r="P14" s="21">
        <v>244</v>
      </c>
      <c r="Q14" s="20">
        <f t="shared" si="5"/>
        <v>0.20039662303883368</v>
      </c>
      <c r="R14" s="23">
        <f t="shared" si="6"/>
        <v>3.7110485747932163E-3</v>
      </c>
    </row>
    <row r="15" spans="1:21" x14ac:dyDescent="0.25">
      <c r="A15" s="19">
        <v>1980</v>
      </c>
      <c r="B15" s="20">
        <v>3.3307822001227643</v>
      </c>
      <c r="C15" s="21">
        <f t="shared" si="7"/>
        <v>66.34615384615384</v>
      </c>
      <c r="D15" s="20">
        <v>1.1209363173490072</v>
      </c>
      <c r="E15" s="21">
        <v>6</v>
      </c>
      <c r="F15" s="20">
        <f t="shared" si="0"/>
        <v>1.0536801383080667</v>
      </c>
      <c r="G15" s="21">
        <v>0</v>
      </c>
      <c r="H15" s="20">
        <f t="shared" si="8"/>
        <v>1.0536801383080667</v>
      </c>
      <c r="I15" s="21">
        <v>10</v>
      </c>
      <c r="J15" s="22">
        <f t="shared" si="1"/>
        <v>71.52884615384616</v>
      </c>
      <c r="K15" s="20">
        <f t="shared" si="9"/>
        <v>0.9483121244772601</v>
      </c>
      <c r="L15" s="20">
        <f t="shared" si="2"/>
        <v>0.10837852851168688</v>
      </c>
      <c r="M15" s="20">
        <f t="shared" si="3"/>
        <v>4.156984655242784E-2</v>
      </c>
      <c r="N15" s="20">
        <f t="shared" si="4"/>
        <v>1.178484364838053</v>
      </c>
      <c r="O15" s="21">
        <v>54</v>
      </c>
      <c r="P15" s="21">
        <v>244</v>
      </c>
      <c r="Q15" s="20">
        <f t="shared" si="5"/>
        <v>0.26081211352973305</v>
      </c>
      <c r="R15" s="23">
        <f t="shared" si="6"/>
        <v>4.8298539542543156E-3</v>
      </c>
    </row>
    <row r="16" spans="1:21" x14ac:dyDescent="0.25">
      <c r="A16" s="25">
        <v>1981</v>
      </c>
      <c r="B16" s="26">
        <v>6.5301898775645704</v>
      </c>
      <c r="C16" s="27">
        <f t="shared" si="7"/>
        <v>66.34615384615384</v>
      </c>
      <c r="D16" s="26">
        <v>2.197660054949615</v>
      </c>
      <c r="E16" s="27">
        <v>6</v>
      </c>
      <c r="F16" s="26">
        <f t="shared" si="0"/>
        <v>2.0658004516526383</v>
      </c>
      <c r="G16" s="27">
        <v>0</v>
      </c>
      <c r="H16" s="26">
        <f t="shared" si="8"/>
        <v>2.0658004516526383</v>
      </c>
      <c r="I16" s="27">
        <v>10</v>
      </c>
      <c r="J16" s="28">
        <f t="shared" si="1"/>
        <v>71.528846153846146</v>
      </c>
      <c r="K16" s="26">
        <f t="shared" si="9"/>
        <v>1.8592204064873745</v>
      </c>
      <c r="L16" s="26">
        <f t="shared" si="2"/>
        <v>0.21248233216998566</v>
      </c>
      <c r="M16" s="26">
        <f t="shared" si="3"/>
        <v>8.150007261314518E-2</v>
      </c>
      <c r="N16" s="26">
        <f t="shared" si="4"/>
        <v>2.3104863085463592</v>
      </c>
      <c r="O16" s="27">
        <v>54</v>
      </c>
      <c r="P16" s="27">
        <v>244</v>
      </c>
      <c r="Q16" s="26">
        <f t="shared" si="5"/>
        <v>0.51133713385862045</v>
      </c>
      <c r="R16" s="29">
        <f t="shared" si="6"/>
        <v>9.4692061825670457E-3</v>
      </c>
    </row>
    <row r="17" spans="1:18" x14ac:dyDescent="0.25">
      <c r="A17" s="25">
        <v>1982</v>
      </c>
      <c r="B17" s="26">
        <v>4.6289058951275539</v>
      </c>
      <c r="C17" s="27">
        <f t="shared" si="7"/>
        <v>66.346153846153854</v>
      </c>
      <c r="D17" s="26">
        <v>1.5578048685525421</v>
      </c>
      <c r="E17" s="27">
        <v>6</v>
      </c>
      <c r="F17" s="26">
        <f t="shared" si="0"/>
        <v>1.4643365764393896</v>
      </c>
      <c r="G17" s="27">
        <v>0</v>
      </c>
      <c r="H17" s="26">
        <f t="shared" si="8"/>
        <v>1.4643365764393896</v>
      </c>
      <c r="I17" s="27">
        <v>10</v>
      </c>
      <c r="J17" s="28">
        <f t="shared" si="1"/>
        <v>71.52884615384616</v>
      </c>
      <c r="K17" s="26">
        <f t="shared" si="9"/>
        <v>1.3179029187954507</v>
      </c>
      <c r="L17" s="26">
        <f t="shared" si="2"/>
        <v>0.1506174764337658</v>
      </c>
      <c r="M17" s="26">
        <f t="shared" si="3"/>
        <v>5.7771086851307427E-2</v>
      </c>
      <c r="N17" s="26">
        <f t="shared" si="4"/>
        <v>1.6377814266911399</v>
      </c>
      <c r="O17" s="27">
        <v>54</v>
      </c>
      <c r="P17" s="27">
        <v>244</v>
      </c>
      <c r="Q17" s="26">
        <f t="shared" si="5"/>
        <v>0.36245982393984244</v>
      </c>
      <c r="R17" s="29">
        <f t="shared" si="6"/>
        <v>6.7122189618489337E-3</v>
      </c>
    </row>
    <row r="18" spans="1:18" x14ac:dyDescent="0.25">
      <c r="A18" s="25">
        <v>1983</v>
      </c>
      <c r="B18" s="26">
        <v>4.3558519128071929</v>
      </c>
      <c r="C18" s="27">
        <f t="shared" si="7"/>
        <v>66.34615384615384</v>
      </c>
      <c r="D18" s="26">
        <v>1.4659117014254976</v>
      </c>
      <c r="E18" s="27">
        <v>6</v>
      </c>
      <c r="F18" s="26">
        <f t="shared" si="0"/>
        <v>1.3779569993399678</v>
      </c>
      <c r="G18" s="27">
        <v>0</v>
      </c>
      <c r="H18" s="26">
        <f t="shared" si="8"/>
        <v>1.3779569993399678</v>
      </c>
      <c r="I18" s="27">
        <v>10</v>
      </c>
      <c r="J18" s="28">
        <f t="shared" si="1"/>
        <v>71.52884615384616</v>
      </c>
      <c r="K18" s="26">
        <f t="shared" si="9"/>
        <v>1.240161299405971</v>
      </c>
      <c r="L18" s="26">
        <f t="shared" si="2"/>
        <v>0.14173271993211098</v>
      </c>
      <c r="M18" s="26">
        <f t="shared" si="3"/>
        <v>5.4363235042453523E-2</v>
      </c>
      <c r="N18" s="26">
        <f t="shared" si="4"/>
        <v>1.541170531836036</v>
      </c>
      <c r="O18" s="27">
        <v>54</v>
      </c>
      <c r="P18" s="27">
        <v>244</v>
      </c>
      <c r="Q18" s="26">
        <f t="shared" si="5"/>
        <v>0.34107872425879482</v>
      </c>
      <c r="R18" s="29">
        <f t="shared" si="6"/>
        <v>6.3162726714591638E-3</v>
      </c>
    </row>
    <row r="19" spans="1:18" x14ac:dyDescent="0.25">
      <c r="A19" s="25">
        <v>1984</v>
      </c>
      <c r="B19" s="26">
        <v>3.0241274507721396</v>
      </c>
      <c r="C19" s="27">
        <f t="shared" si="7"/>
        <v>66.346153846153854</v>
      </c>
      <c r="D19" s="26">
        <v>1.0177351997790853</v>
      </c>
      <c r="E19" s="27">
        <v>6</v>
      </c>
      <c r="F19" s="26">
        <f t="shared" si="0"/>
        <v>0.95667108779234022</v>
      </c>
      <c r="G19" s="27">
        <v>0</v>
      </c>
      <c r="H19" s="26">
        <f t="shared" si="8"/>
        <v>0.95667108779234022</v>
      </c>
      <c r="I19" s="27">
        <v>10</v>
      </c>
      <c r="J19" s="28">
        <f t="shared" si="1"/>
        <v>71.52884615384616</v>
      </c>
      <c r="K19" s="26">
        <f t="shared" si="9"/>
        <v>0.86100397901310621</v>
      </c>
      <c r="L19" s="26">
        <f t="shared" si="2"/>
        <v>9.8400454744354993E-2</v>
      </c>
      <c r="M19" s="26">
        <f t="shared" si="3"/>
        <v>3.7742640175916983E-2</v>
      </c>
      <c r="N19" s="26">
        <f t="shared" si="4"/>
        <v>1.0699849776671584</v>
      </c>
      <c r="O19" s="27">
        <v>54</v>
      </c>
      <c r="P19" s="27">
        <v>244</v>
      </c>
      <c r="Q19" s="26">
        <f t="shared" si="5"/>
        <v>0.23679995407387933</v>
      </c>
      <c r="R19" s="29">
        <f t="shared" si="6"/>
        <v>4.3851843347014691E-3</v>
      </c>
    </row>
    <row r="20" spans="1:18" x14ac:dyDescent="0.25">
      <c r="A20" s="25">
        <v>1985</v>
      </c>
      <c r="B20" s="26">
        <v>3.8219385769872147</v>
      </c>
      <c r="C20" s="27">
        <f t="shared" si="7"/>
        <v>66.34615384615384</v>
      </c>
      <c r="D20" s="26">
        <v>1.2862293287937743</v>
      </c>
      <c r="E20" s="27">
        <v>6</v>
      </c>
      <c r="F20" s="26">
        <f t="shared" si="0"/>
        <v>1.2090555690661478</v>
      </c>
      <c r="G20" s="27">
        <v>0</v>
      </c>
      <c r="H20" s="26">
        <f t="shared" si="8"/>
        <v>1.2090555690661478</v>
      </c>
      <c r="I20" s="27">
        <v>10</v>
      </c>
      <c r="J20" s="28">
        <f t="shared" si="1"/>
        <v>71.52884615384616</v>
      </c>
      <c r="K20" s="26">
        <f t="shared" si="9"/>
        <v>1.0881500121595329</v>
      </c>
      <c r="L20" s="26">
        <f t="shared" si="2"/>
        <v>0.1243600013896609</v>
      </c>
      <c r="M20" s="26">
        <f t="shared" si="3"/>
        <v>4.7699726560417877E-2</v>
      </c>
      <c r="N20" s="26">
        <f t="shared" si="4"/>
        <v>1.3522633981245666</v>
      </c>
      <c r="O20" s="27">
        <v>54</v>
      </c>
      <c r="P20" s="27">
        <v>244</v>
      </c>
      <c r="Q20" s="26">
        <f t="shared" si="5"/>
        <v>0.29927140778166639</v>
      </c>
      <c r="R20" s="29">
        <f t="shared" si="6"/>
        <v>5.5420631070678961E-3</v>
      </c>
    </row>
    <row r="21" spans="1:18" x14ac:dyDescent="0.25">
      <c r="A21" s="19">
        <v>1986</v>
      </c>
      <c r="B21" s="20">
        <v>2.802903354225958</v>
      </c>
      <c r="C21" s="21">
        <f t="shared" si="7"/>
        <v>66.346153846153854</v>
      </c>
      <c r="D21" s="20">
        <v>0.9432847826721974</v>
      </c>
      <c r="E21" s="21">
        <v>6</v>
      </c>
      <c r="F21" s="20">
        <f t="shared" si="0"/>
        <v>0.88668769571186556</v>
      </c>
      <c r="G21" s="21">
        <v>0</v>
      </c>
      <c r="H21" s="20">
        <f t="shared" si="8"/>
        <v>0.88668769571186556</v>
      </c>
      <c r="I21" s="21">
        <v>10</v>
      </c>
      <c r="J21" s="22">
        <f t="shared" si="1"/>
        <v>71.52884615384616</v>
      </c>
      <c r="K21" s="20">
        <f t="shared" si="9"/>
        <v>0.79801892614067904</v>
      </c>
      <c r="L21" s="20">
        <f t="shared" si="2"/>
        <v>9.1202162987506177E-2</v>
      </c>
      <c r="M21" s="20">
        <f t="shared" si="3"/>
        <v>3.4981651556851685E-2</v>
      </c>
      <c r="N21" s="20">
        <f t="shared" si="4"/>
        <v>0.99171233081096677</v>
      </c>
      <c r="O21" s="21">
        <v>54</v>
      </c>
      <c r="P21" s="21">
        <v>244</v>
      </c>
      <c r="Q21" s="20">
        <f t="shared" si="5"/>
        <v>0.2194773191139025</v>
      </c>
      <c r="R21" s="23">
        <f t="shared" si="6"/>
        <v>4.0643947984056019E-3</v>
      </c>
    </row>
    <row r="22" spans="1:18" x14ac:dyDescent="0.25">
      <c r="A22" s="19">
        <v>1987</v>
      </c>
      <c r="B22" s="20">
        <v>5.3808797108162656</v>
      </c>
      <c r="C22" s="21">
        <f t="shared" si="7"/>
        <v>66.34615384615384</v>
      </c>
      <c r="D22" s="20">
        <v>1.8108729796016279</v>
      </c>
      <c r="E22" s="21">
        <v>6</v>
      </c>
      <c r="F22" s="20">
        <f t="shared" si="0"/>
        <v>1.7022206008255303</v>
      </c>
      <c r="G22" s="21">
        <v>0</v>
      </c>
      <c r="H22" s="20">
        <f t="shared" si="8"/>
        <v>1.7022206008255303</v>
      </c>
      <c r="I22" s="21">
        <v>10</v>
      </c>
      <c r="J22" s="22">
        <f t="shared" si="1"/>
        <v>71.52884615384616</v>
      </c>
      <c r="K22" s="20">
        <f t="shared" si="9"/>
        <v>1.5319985407429773</v>
      </c>
      <c r="L22" s="20">
        <f t="shared" si="2"/>
        <v>0.17508554751348313</v>
      </c>
      <c r="M22" s="20">
        <f t="shared" si="3"/>
        <v>6.7156100416130515E-2</v>
      </c>
      <c r="N22" s="20">
        <f t="shared" si="4"/>
        <v>1.9038418687470919</v>
      </c>
      <c r="O22" s="21">
        <v>54</v>
      </c>
      <c r="P22" s="21">
        <v>244</v>
      </c>
      <c r="Q22" s="20">
        <f t="shared" si="5"/>
        <v>0.42134205291943838</v>
      </c>
      <c r="R22" s="23">
        <f t="shared" si="6"/>
        <v>7.8026306096192289E-3</v>
      </c>
    </row>
    <row r="23" spans="1:18" x14ac:dyDescent="0.25">
      <c r="A23" s="19">
        <v>1988</v>
      </c>
      <c r="B23" s="20">
        <v>2.6748359585377557</v>
      </c>
      <c r="C23" s="21">
        <f t="shared" si="7"/>
        <v>66.346153846153854</v>
      </c>
      <c r="D23" s="20">
        <v>0.90018517835405232</v>
      </c>
      <c r="E23" s="21">
        <v>6</v>
      </c>
      <c r="F23" s="20">
        <f t="shared" si="0"/>
        <v>0.84617406765280923</v>
      </c>
      <c r="G23" s="21">
        <v>0</v>
      </c>
      <c r="H23" s="20">
        <f t="shared" si="8"/>
        <v>0.84617406765280923</v>
      </c>
      <c r="I23" s="21">
        <v>10</v>
      </c>
      <c r="J23" s="22">
        <f t="shared" si="1"/>
        <v>71.52884615384616</v>
      </c>
      <c r="K23" s="20">
        <f t="shared" si="9"/>
        <v>0.76155666088752827</v>
      </c>
      <c r="L23" s="20">
        <f t="shared" si="2"/>
        <v>8.7035046958574655E-2</v>
      </c>
      <c r="M23" s="20">
        <f t="shared" si="3"/>
        <v>3.3383305682740963E-2</v>
      </c>
      <c r="N23" s="20">
        <f t="shared" si="4"/>
        <v>0.94640002445286486</v>
      </c>
      <c r="O23" s="21">
        <v>54</v>
      </c>
      <c r="P23" s="21">
        <v>244</v>
      </c>
      <c r="Q23" s="20">
        <f t="shared" si="5"/>
        <v>0.20944918573956847</v>
      </c>
      <c r="R23" s="23">
        <f t="shared" si="6"/>
        <v>3.8786886248068234E-3</v>
      </c>
    </row>
    <row r="24" spans="1:18" x14ac:dyDescent="0.25">
      <c r="A24" s="19">
        <v>1989</v>
      </c>
      <c r="B24" s="20">
        <v>2.7333322584313469</v>
      </c>
      <c r="C24" s="21">
        <f t="shared" si="7"/>
        <v>66.346153846153854</v>
      </c>
      <c r="D24" s="20">
        <v>0.919871433125934</v>
      </c>
      <c r="E24" s="21">
        <v>6</v>
      </c>
      <c r="F24" s="20">
        <f t="shared" si="0"/>
        <v>0.8646791471383779</v>
      </c>
      <c r="G24" s="21">
        <v>0</v>
      </c>
      <c r="H24" s="20">
        <f t="shared" si="8"/>
        <v>0.8646791471383779</v>
      </c>
      <c r="I24" s="21">
        <v>10</v>
      </c>
      <c r="J24" s="22">
        <f t="shared" si="1"/>
        <v>71.52884615384616</v>
      </c>
      <c r="K24" s="20">
        <f t="shared" si="9"/>
        <v>0.77821123242454016</v>
      </c>
      <c r="L24" s="20">
        <f t="shared" si="2"/>
        <v>8.8938426562804596E-2</v>
      </c>
      <c r="M24" s="20">
        <f t="shared" si="3"/>
        <v>3.4113369092582585E-2</v>
      </c>
      <c r="N24" s="20">
        <f t="shared" si="4"/>
        <v>0.96709695709016996</v>
      </c>
      <c r="O24" s="21">
        <v>54</v>
      </c>
      <c r="P24" s="21">
        <v>244</v>
      </c>
      <c r="Q24" s="20">
        <f t="shared" si="5"/>
        <v>0.21402965443798844</v>
      </c>
      <c r="R24" s="23">
        <f t="shared" si="6"/>
        <v>3.9635121192220079E-3</v>
      </c>
    </row>
    <row r="25" spans="1:18" x14ac:dyDescent="0.25">
      <c r="A25" s="19">
        <v>1990</v>
      </c>
      <c r="B25" s="20">
        <v>3.631123619092814</v>
      </c>
      <c r="C25" s="21">
        <f t="shared" si="7"/>
        <v>66.346153846153854</v>
      </c>
      <c r="D25" s="20">
        <v>1.2220127564254661</v>
      </c>
      <c r="E25" s="21">
        <v>6</v>
      </c>
      <c r="F25" s="20">
        <f t="shared" si="0"/>
        <v>1.1486919910399382</v>
      </c>
      <c r="G25" s="21">
        <v>0</v>
      </c>
      <c r="H25" s="20">
        <f t="shared" si="8"/>
        <v>1.1486919910399382</v>
      </c>
      <c r="I25" s="21">
        <v>10</v>
      </c>
      <c r="J25" s="22">
        <f t="shared" si="1"/>
        <v>71.52884615384616</v>
      </c>
      <c r="K25" s="20">
        <f t="shared" si="9"/>
        <v>1.0338227919359444</v>
      </c>
      <c r="L25" s="20">
        <f t="shared" si="2"/>
        <v>0.11815117622125079</v>
      </c>
      <c r="M25" s="20">
        <f t="shared" si="3"/>
        <v>4.5318259372534551E-2</v>
      </c>
      <c r="N25" s="20">
        <f t="shared" si="4"/>
        <v>1.2847499940816682</v>
      </c>
      <c r="O25" s="21">
        <v>54</v>
      </c>
      <c r="P25" s="21">
        <v>244</v>
      </c>
      <c r="Q25" s="20">
        <f t="shared" si="5"/>
        <v>0.28432991672299213</v>
      </c>
      <c r="R25" s="23">
        <f t="shared" si="6"/>
        <v>5.2653688282035581E-3</v>
      </c>
    </row>
    <row r="26" spans="1:18" x14ac:dyDescent="0.25">
      <c r="A26" s="25">
        <v>1991</v>
      </c>
      <c r="B26" s="26">
        <v>3.4798375474911567</v>
      </c>
      <c r="C26" s="27">
        <f t="shared" si="7"/>
        <v>66.34615384615384</v>
      </c>
      <c r="D26" s="26">
        <v>1.171099174636447</v>
      </c>
      <c r="E26" s="27">
        <v>6</v>
      </c>
      <c r="F26" s="26">
        <f t="shared" si="0"/>
        <v>1.1008332241582601</v>
      </c>
      <c r="G26" s="27">
        <v>0</v>
      </c>
      <c r="H26" s="26">
        <f t="shared" si="8"/>
        <v>1.1008332241582601</v>
      </c>
      <c r="I26" s="27">
        <v>10</v>
      </c>
      <c r="J26" s="28">
        <f t="shared" si="1"/>
        <v>71.52884615384616</v>
      </c>
      <c r="K26" s="26">
        <f t="shared" si="9"/>
        <v>0.99074990174243416</v>
      </c>
      <c r="L26" s="26">
        <f t="shared" si="2"/>
        <v>0.11322856019913534</v>
      </c>
      <c r="M26" s="26">
        <f t="shared" si="3"/>
        <v>4.3430132679120402E-2</v>
      </c>
      <c r="N26" s="26">
        <f t="shared" si="4"/>
        <v>1.2312225463867239</v>
      </c>
      <c r="O26" s="27">
        <v>54</v>
      </c>
      <c r="P26" s="27">
        <v>244</v>
      </c>
      <c r="Q26" s="26">
        <f t="shared" si="5"/>
        <v>0.27248367829870118</v>
      </c>
      <c r="R26" s="29">
        <f t="shared" si="6"/>
        <v>5.0459940425685405E-3</v>
      </c>
    </row>
    <row r="27" spans="1:18" x14ac:dyDescent="0.25">
      <c r="A27" s="25">
        <v>1992</v>
      </c>
      <c r="B27" s="26">
        <v>3.2111066634275547</v>
      </c>
      <c r="C27" s="27">
        <f t="shared" si="7"/>
        <v>66.34615384615384</v>
      </c>
      <c r="D27" s="26">
        <v>1.0806608963458118</v>
      </c>
      <c r="E27" s="27">
        <v>6</v>
      </c>
      <c r="F27" s="26">
        <f t="shared" si="0"/>
        <v>1.015821242565063</v>
      </c>
      <c r="G27" s="27">
        <v>0</v>
      </c>
      <c r="H27" s="26">
        <f t="shared" si="8"/>
        <v>1.015821242565063</v>
      </c>
      <c r="I27" s="27">
        <v>10</v>
      </c>
      <c r="J27" s="28">
        <f t="shared" si="1"/>
        <v>71.52884615384616</v>
      </c>
      <c r="K27" s="26">
        <f t="shared" si="9"/>
        <v>0.91423911830855675</v>
      </c>
      <c r="L27" s="26">
        <f t="shared" si="2"/>
        <v>0.10448447066383505</v>
      </c>
      <c r="M27" s="26">
        <f t="shared" si="3"/>
        <v>4.0076235323114814E-2</v>
      </c>
      <c r="N27" s="26">
        <f t="shared" si="4"/>
        <v>1.1361412332926435</v>
      </c>
      <c r="O27" s="27">
        <v>54</v>
      </c>
      <c r="P27" s="27">
        <v>244</v>
      </c>
      <c r="Q27" s="26">
        <f t="shared" si="5"/>
        <v>0.2514410926139457</v>
      </c>
      <c r="R27" s="29">
        <f t="shared" si="6"/>
        <v>4.6563165298878833E-3</v>
      </c>
    </row>
    <row r="28" spans="1:18" x14ac:dyDescent="0.25">
      <c r="A28" s="25">
        <v>1993</v>
      </c>
      <c r="B28" s="26">
        <v>4.3579272225422248</v>
      </c>
      <c r="C28" s="27">
        <f t="shared" si="7"/>
        <v>66.346153846153854</v>
      </c>
      <c r="D28" s="26">
        <v>1.466610122970941</v>
      </c>
      <c r="E28" s="27">
        <v>6</v>
      </c>
      <c r="F28" s="26">
        <f t="shared" si="0"/>
        <v>1.3786135155926844</v>
      </c>
      <c r="G28" s="27">
        <v>0</v>
      </c>
      <c r="H28" s="26">
        <f t="shared" si="8"/>
        <v>1.3786135155926844</v>
      </c>
      <c r="I28" s="27">
        <v>10</v>
      </c>
      <c r="J28" s="28">
        <f t="shared" si="1"/>
        <v>71.52884615384616</v>
      </c>
      <c r="K28" s="26">
        <f t="shared" si="9"/>
        <v>1.240752164033416</v>
      </c>
      <c r="L28" s="26">
        <f t="shared" si="2"/>
        <v>0.1418002473181047</v>
      </c>
      <c r="M28" s="26">
        <f t="shared" si="3"/>
        <v>5.4389135957629196E-2</v>
      </c>
      <c r="N28" s="26">
        <f t="shared" si="4"/>
        <v>1.5419048098308088</v>
      </c>
      <c r="O28" s="27">
        <v>54</v>
      </c>
      <c r="P28" s="27">
        <v>244</v>
      </c>
      <c r="Q28" s="26">
        <f t="shared" si="5"/>
        <v>0.34124122840517901</v>
      </c>
      <c r="R28" s="29">
        <f t="shared" si="6"/>
        <v>6.3192820075033147E-3</v>
      </c>
    </row>
    <row r="29" spans="1:18" x14ac:dyDescent="0.25">
      <c r="A29" s="25">
        <v>1994</v>
      </c>
      <c r="B29" s="26">
        <v>4.7331370080062927</v>
      </c>
      <c r="C29" s="27">
        <f t="shared" si="7"/>
        <v>66.34615384615384</v>
      </c>
      <c r="D29" s="26">
        <v>1.5928826469251947</v>
      </c>
      <c r="E29" s="27">
        <v>6</v>
      </c>
      <c r="F29" s="26">
        <f t="shared" si="0"/>
        <v>1.497309688109683</v>
      </c>
      <c r="G29" s="27">
        <v>0</v>
      </c>
      <c r="H29" s="26">
        <f t="shared" si="8"/>
        <v>1.497309688109683</v>
      </c>
      <c r="I29" s="27">
        <v>10</v>
      </c>
      <c r="J29" s="28">
        <f t="shared" si="1"/>
        <v>71.52884615384616</v>
      </c>
      <c r="K29" s="26">
        <f t="shared" si="9"/>
        <v>1.3475787192987148</v>
      </c>
      <c r="L29" s="26">
        <f t="shared" si="2"/>
        <v>0.15400899649128169</v>
      </c>
      <c r="M29" s="26">
        <f t="shared" si="3"/>
        <v>5.9071943859669691E-2</v>
      </c>
      <c r="N29" s="26">
        <f t="shared" si="4"/>
        <v>1.6746600724497058</v>
      </c>
      <c r="O29" s="27">
        <v>54</v>
      </c>
      <c r="P29" s="27">
        <v>244</v>
      </c>
      <c r="Q29" s="26">
        <f t="shared" si="5"/>
        <v>0.37062149144378737</v>
      </c>
      <c r="R29" s="29">
        <f t="shared" si="6"/>
        <v>6.8633609526627289E-3</v>
      </c>
    </row>
    <row r="30" spans="1:18" x14ac:dyDescent="0.25">
      <c r="A30" s="25">
        <v>1995</v>
      </c>
      <c r="B30" s="26">
        <v>3.2035369825387487</v>
      </c>
      <c r="C30" s="27">
        <f t="shared" si="7"/>
        <v>66.34615384615384</v>
      </c>
      <c r="D30" s="26">
        <v>1.0781134075851559</v>
      </c>
      <c r="E30" s="27">
        <v>6</v>
      </c>
      <c r="F30" s="26">
        <f t="shared" si="0"/>
        <v>1.0134266031300465</v>
      </c>
      <c r="G30" s="27">
        <v>0</v>
      </c>
      <c r="H30" s="26">
        <f t="shared" si="8"/>
        <v>1.0134266031300465</v>
      </c>
      <c r="I30" s="27">
        <v>10</v>
      </c>
      <c r="J30" s="28">
        <f t="shared" si="1"/>
        <v>71.52884615384616</v>
      </c>
      <c r="K30" s="26">
        <f t="shared" si="9"/>
        <v>0.91208394281704186</v>
      </c>
      <c r="L30" s="26">
        <f t="shared" si="2"/>
        <v>0.10423816489337621</v>
      </c>
      <c r="M30" s="26">
        <f t="shared" si="3"/>
        <v>3.9981761876911423E-2</v>
      </c>
      <c r="N30" s="26">
        <f t="shared" si="4"/>
        <v>1.1334629583295004</v>
      </c>
      <c r="O30" s="27">
        <v>54</v>
      </c>
      <c r="P30" s="27">
        <v>244</v>
      </c>
      <c r="Q30" s="26">
        <f t="shared" si="5"/>
        <v>0.25084835963029928</v>
      </c>
      <c r="R30" s="29">
        <f t="shared" si="6"/>
        <v>4.6453399931536904E-3</v>
      </c>
    </row>
    <row r="31" spans="1:18" x14ac:dyDescent="0.25">
      <c r="A31" s="19">
        <v>1996</v>
      </c>
      <c r="B31" s="20">
        <v>4.0169005672177249</v>
      </c>
      <c r="C31" s="21">
        <f t="shared" si="7"/>
        <v>66.346153846153854</v>
      </c>
      <c r="D31" s="20">
        <v>1.3518415370444266</v>
      </c>
      <c r="E31" s="21">
        <v>6</v>
      </c>
      <c r="F31" s="20">
        <f t="shared" si="0"/>
        <v>1.270731044821761</v>
      </c>
      <c r="G31" s="21">
        <v>0</v>
      </c>
      <c r="H31" s="20">
        <f t="shared" si="8"/>
        <v>1.270731044821761</v>
      </c>
      <c r="I31" s="21">
        <v>10</v>
      </c>
      <c r="J31" s="22">
        <f t="shared" si="1"/>
        <v>71.52884615384616</v>
      </c>
      <c r="K31" s="20">
        <f t="shared" si="9"/>
        <v>1.143657940339585</v>
      </c>
      <c r="L31" s="20">
        <f t="shared" si="2"/>
        <v>0.13070376461023828</v>
      </c>
      <c r="M31" s="20">
        <f t="shared" si="3"/>
        <v>5.0132950809406468E-2</v>
      </c>
      <c r="N31" s="20">
        <f t="shared" si="4"/>
        <v>1.4212440889712685</v>
      </c>
      <c r="O31" s="21">
        <v>54</v>
      </c>
      <c r="P31" s="21">
        <v>244</v>
      </c>
      <c r="Q31" s="20">
        <f t="shared" si="5"/>
        <v>0.31453762624773973</v>
      </c>
      <c r="R31" s="23">
        <f t="shared" si="6"/>
        <v>5.8247708564396249E-3</v>
      </c>
    </row>
    <row r="32" spans="1:18" x14ac:dyDescent="0.25">
      <c r="A32" s="19">
        <v>1997</v>
      </c>
      <c r="B32" s="20">
        <v>4.1923206367924513</v>
      </c>
      <c r="C32" s="21">
        <f t="shared" si="7"/>
        <v>66.34615384615384</v>
      </c>
      <c r="D32" s="20">
        <v>1.410877137382075</v>
      </c>
      <c r="E32" s="21">
        <v>6</v>
      </c>
      <c r="F32" s="20">
        <f t="shared" si="0"/>
        <v>1.3262245091391505</v>
      </c>
      <c r="G32" s="21">
        <v>0</v>
      </c>
      <c r="H32" s="20">
        <f t="shared" si="8"/>
        <v>1.3262245091391505</v>
      </c>
      <c r="I32" s="21">
        <v>10</v>
      </c>
      <c r="J32" s="22">
        <f t="shared" si="1"/>
        <v>71.52884615384616</v>
      </c>
      <c r="K32" s="20">
        <f t="shared" si="9"/>
        <v>1.1936020582252354</v>
      </c>
      <c r="L32" s="20">
        <f t="shared" si="2"/>
        <v>0.13641166379716976</v>
      </c>
      <c r="M32" s="20">
        <f t="shared" si="3"/>
        <v>5.2322282004393879E-2</v>
      </c>
      <c r="N32" s="20">
        <f t="shared" si="4"/>
        <v>1.4833105336835641</v>
      </c>
      <c r="O32" s="21">
        <v>54</v>
      </c>
      <c r="P32" s="21">
        <v>244</v>
      </c>
      <c r="Q32" s="20">
        <f t="shared" si="5"/>
        <v>0.32827364270046089</v>
      </c>
      <c r="R32" s="23">
        <f t="shared" si="6"/>
        <v>6.0791415314900166E-3</v>
      </c>
    </row>
    <row r="33" spans="1:18" x14ac:dyDescent="0.25">
      <c r="A33" s="19">
        <v>1998</v>
      </c>
      <c r="B33" s="20">
        <v>4.3082466554514145</v>
      </c>
      <c r="C33" s="21">
        <f t="shared" si="7"/>
        <v>66.34615384615384</v>
      </c>
      <c r="D33" s="20">
        <v>1.4498907013538416</v>
      </c>
      <c r="E33" s="21">
        <v>6</v>
      </c>
      <c r="F33" s="20">
        <f t="shared" si="0"/>
        <v>1.3628972592726112</v>
      </c>
      <c r="G33" s="21">
        <v>0</v>
      </c>
      <c r="H33" s="20">
        <f t="shared" si="8"/>
        <v>1.3628972592726112</v>
      </c>
      <c r="I33" s="21">
        <v>10</v>
      </c>
      <c r="J33" s="22">
        <f t="shared" si="1"/>
        <v>71.528846153846146</v>
      </c>
      <c r="K33" s="20">
        <f t="shared" si="9"/>
        <v>1.2266075333453501</v>
      </c>
      <c r="L33" s="20">
        <f t="shared" si="2"/>
        <v>0.14018371809661145</v>
      </c>
      <c r="M33" s="20">
        <f t="shared" si="3"/>
        <v>5.3769097352124935E-2</v>
      </c>
      <c r="N33" s="20">
        <f t="shared" si="4"/>
        <v>1.5243270253840657</v>
      </c>
      <c r="O33" s="21">
        <v>54</v>
      </c>
      <c r="P33" s="21">
        <v>244</v>
      </c>
      <c r="Q33" s="20">
        <f t="shared" si="5"/>
        <v>0.33735106299483419</v>
      </c>
      <c r="R33" s="23">
        <f t="shared" si="6"/>
        <v>6.2472419073117446E-3</v>
      </c>
    </row>
    <row r="34" spans="1:18" x14ac:dyDescent="0.25">
      <c r="A34" s="19">
        <v>1999</v>
      </c>
      <c r="B34" s="20">
        <v>3.0095910219950315</v>
      </c>
      <c r="C34" s="21">
        <f t="shared" si="7"/>
        <v>66.34615384615384</v>
      </c>
      <c r="D34" s="20">
        <v>1.0128431324021741</v>
      </c>
      <c r="E34" s="21">
        <v>6</v>
      </c>
      <c r="F34" s="20">
        <f t="shared" si="0"/>
        <v>0.95207254445804357</v>
      </c>
      <c r="G34" s="21">
        <v>0</v>
      </c>
      <c r="H34" s="20">
        <f t="shared" si="8"/>
        <v>0.95207254445804357</v>
      </c>
      <c r="I34" s="21">
        <v>10</v>
      </c>
      <c r="J34" s="22">
        <f t="shared" si="1"/>
        <v>71.52884615384616</v>
      </c>
      <c r="K34" s="20">
        <f t="shared" si="9"/>
        <v>0.85686529001223921</v>
      </c>
      <c r="L34" s="20">
        <f t="shared" si="2"/>
        <v>9.7927461715684477E-2</v>
      </c>
      <c r="M34" s="20">
        <f t="shared" si="3"/>
        <v>3.7561218192317336E-2</v>
      </c>
      <c r="N34" s="20">
        <f t="shared" si="4"/>
        <v>1.0648417551431002</v>
      </c>
      <c r="O34" s="21">
        <v>54</v>
      </c>
      <c r="P34" s="21">
        <v>244</v>
      </c>
      <c r="Q34" s="20">
        <f t="shared" si="5"/>
        <v>0.23566169990871891</v>
      </c>
      <c r="R34" s="23">
        <f t="shared" si="6"/>
        <v>4.3641055538651647E-3</v>
      </c>
    </row>
    <row r="35" spans="1:18" x14ac:dyDescent="0.25">
      <c r="A35" s="19">
        <v>2000</v>
      </c>
      <c r="B35" s="20">
        <v>3.9058674335174537</v>
      </c>
      <c r="C35" s="21">
        <f t="shared" si="7"/>
        <v>66.346153846153854</v>
      </c>
      <c r="D35" s="20">
        <v>1.314474617049143</v>
      </c>
      <c r="E35" s="21">
        <v>6</v>
      </c>
      <c r="F35" s="20">
        <f t="shared" si="0"/>
        <v>1.2356061400261944</v>
      </c>
      <c r="G35" s="21">
        <v>0</v>
      </c>
      <c r="H35" s="20">
        <f t="shared" si="8"/>
        <v>1.2356061400261944</v>
      </c>
      <c r="I35" s="21">
        <v>10</v>
      </c>
      <c r="J35" s="22">
        <f t="shared" si="1"/>
        <v>71.52884615384616</v>
      </c>
      <c r="K35" s="20">
        <f t="shared" si="9"/>
        <v>1.1120455260235749</v>
      </c>
      <c r="L35" s="20">
        <f t="shared" si="2"/>
        <v>0.12709091725983712</v>
      </c>
      <c r="M35" s="20">
        <f t="shared" si="3"/>
        <v>4.874720114075945E-2</v>
      </c>
      <c r="N35" s="20">
        <f t="shared" si="4"/>
        <v>1.3819587787399599</v>
      </c>
      <c r="O35" s="21">
        <v>54</v>
      </c>
      <c r="P35" s="21">
        <v>244</v>
      </c>
      <c r="Q35" s="20">
        <f t="shared" si="5"/>
        <v>0.30584333627851573</v>
      </c>
      <c r="R35" s="23">
        <f t="shared" si="6"/>
        <v>5.6637654866391798E-3</v>
      </c>
    </row>
    <row r="36" spans="1:18" x14ac:dyDescent="0.25">
      <c r="A36" s="25">
        <v>2001</v>
      </c>
      <c r="B36" s="26">
        <v>5.2425670587772695</v>
      </c>
      <c r="C36" s="27">
        <f t="shared" si="7"/>
        <v>66.34615384615384</v>
      </c>
      <c r="D36" s="26">
        <v>1.7643254524731196</v>
      </c>
      <c r="E36" s="27">
        <v>6</v>
      </c>
      <c r="F36" s="26">
        <f t="shared" si="0"/>
        <v>1.6584659253247325</v>
      </c>
      <c r="G36" s="27">
        <v>0</v>
      </c>
      <c r="H36" s="26">
        <f t="shared" si="8"/>
        <v>1.6584659253247325</v>
      </c>
      <c r="I36" s="27">
        <v>10</v>
      </c>
      <c r="J36" s="28">
        <f t="shared" si="1"/>
        <v>71.52884615384616</v>
      </c>
      <c r="K36" s="26">
        <f t="shared" si="9"/>
        <v>1.4926193327922592</v>
      </c>
      <c r="L36" s="26">
        <f t="shared" si="2"/>
        <v>0.17058506660482964</v>
      </c>
      <c r="M36" s="26">
        <f t="shared" si="3"/>
        <v>6.5429888560756572E-2</v>
      </c>
      <c r="N36" s="26">
        <f t="shared" si="4"/>
        <v>1.8549046257531683</v>
      </c>
      <c r="O36" s="27">
        <v>54</v>
      </c>
      <c r="P36" s="27">
        <v>244</v>
      </c>
      <c r="Q36" s="26">
        <f t="shared" si="5"/>
        <v>0.41051167946996348</v>
      </c>
      <c r="R36" s="29">
        <f t="shared" si="6"/>
        <v>7.602068138332657E-3</v>
      </c>
    </row>
    <row r="37" spans="1:18" x14ac:dyDescent="0.25">
      <c r="A37" s="25">
        <v>2002</v>
      </c>
      <c r="B37" s="26">
        <v>3.2978264654157243</v>
      </c>
      <c r="C37" s="27">
        <f t="shared" si="7"/>
        <v>66.346153846153854</v>
      </c>
      <c r="D37" s="26">
        <v>1.1098454450918303</v>
      </c>
      <c r="E37" s="27">
        <v>6</v>
      </c>
      <c r="F37" s="26">
        <f t="shared" si="0"/>
        <v>1.0432547183863203</v>
      </c>
      <c r="G37" s="27">
        <v>0</v>
      </c>
      <c r="H37" s="26">
        <f t="shared" si="8"/>
        <v>1.0432547183863203</v>
      </c>
      <c r="I37" s="27">
        <v>10</v>
      </c>
      <c r="J37" s="28">
        <f t="shared" si="1"/>
        <v>71.52884615384616</v>
      </c>
      <c r="K37" s="26">
        <f t="shared" si="9"/>
        <v>0.93892924654768828</v>
      </c>
      <c r="L37" s="26">
        <f t="shared" si="2"/>
        <v>0.10730619960545008</v>
      </c>
      <c r="M37" s="26">
        <f t="shared" si="3"/>
        <v>4.1158542314419212E-2</v>
      </c>
      <c r="N37" s="26">
        <f t="shared" si="4"/>
        <v>1.1668240953426274</v>
      </c>
      <c r="O37" s="27">
        <v>54</v>
      </c>
      <c r="P37" s="27">
        <v>244</v>
      </c>
      <c r="Q37" s="26">
        <f t="shared" si="5"/>
        <v>0.25823156208402409</v>
      </c>
      <c r="R37" s="29">
        <f t="shared" si="6"/>
        <v>4.782065964518965E-3</v>
      </c>
    </row>
    <row r="38" spans="1:18" x14ac:dyDescent="0.25">
      <c r="A38" s="25">
        <v>2003</v>
      </c>
      <c r="B38" s="26">
        <v>5.3549019716353596</v>
      </c>
      <c r="C38" s="27">
        <f t="shared" si="7"/>
        <v>66.346153846153854</v>
      </c>
      <c r="D38" s="26">
        <v>1.8021304712234383</v>
      </c>
      <c r="E38" s="27">
        <v>6</v>
      </c>
      <c r="F38" s="26">
        <f t="shared" si="0"/>
        <v>1.6940026429500319</v>
      </c>
      <c r="G38" s="27">
        <v>0</v>
      </c>
      <c r="H38" s="26">
        <f t="shared" si="8"/>
        <v>1.6940026429500319</v>
      </c>
      <c r="I38" s="27">
        <v>10</v>
      </c>
      <c r="J38" s="28">
        <f t="shared" si="1"/>
        <v>71.52884615384616</v>
      </c>
      <c r="K38" s="26">
        <f t="shared" si="9"/>
        <v>1.5246023786550287</v>
      </c>
      <c r="L38" s="26">
        <f t="shared" si="2"/>
        <v>0.17424027184628899</v>
      </c>
      <c r="M38" s="26">
        <f t="shared" si="3"/>
        <v>6.6831885091727286E-2</v>
      </c>
      <c r="N38" s="26">
        <f t="shared" ref="N38:N45" si="10">+M38*28.3495</f>
        <v>1.8946505264079225</v>
      </c>
      <c r="O38" s="27">
        <v>54</v>
      </c>
      <c r="P38" s="27">
        <v>244</v>
      </c>
      <c r="Q38" s="26">
        <f t="shared" si="5"/>
        <v>0.41930790338535995</v>
      </c>
      <c r="R38" s="29">
        <f t="shared" si="6"/>
        <v>7.7649611738029615E-3</v>
      </c>
    </row>
    <row r="39" spans="1:18" x14ac:dyDescent="0.25">
      <c r="A39" s="25">
        <v>2004</v>
      </c>
      <c r="B39" s="26">
        <v>3.3635984422428691</v>
      </c>
      <c r="C39" s="27">
        <f t="shared" si="7"/>
        <v>66.346153846153854</v>
      </c>
      <c r="D39" s="26">
        <v>1.1319802449855809</v>
      </c>
      <c r="E39" s="27">
        <v>6</v>
      </c>
      <c r="F39" s="26">
        <f t="shared" si="0"/>
        <v>1.0640614302864462</v>
      </c>
      <c r="G39" s="27">
        <v>0</v>
      </c>
      <c r="H39" s="26">
        <f t="shared" si="8"/>
        <v>1.0640614302864462</v>
      </c>
      <c r="I39" s="27">
        <v>10</v>
      </c>
      <c r="J39" s="28">
        <f t="shared" si="1"/>
        <v>71.528846153846146</v>
      </c>
      <c r="K39" s="26">
        <f t="shared" si="9"/>
        <v>0.95765528725780158</v>
      </c>
      <c r="L39" s="26">
        <f t="shared" si="2"/>
        <v>0.10944631854374876</v>
      </c>
      <c r="M39" s="26">
        <f t="shared" si="3"/>
        <v>4.197940985239678E-2</v>
      </c>
      <c r="N39" s="26">
        <f t="shared" si="10"/>
        <v>1.1900952796105224</v>
      </c>
      <c r="O39" s="27">
        <v>54</v>
      </c>
      <c r="P39" s="27">
        <v>244</v>
      </c>
      <c r="Q39" s="26">
        <f t="shared" si="5"/>
        <v>0.2633817422088861</v>
      </c>
      <c r="R39" s="29">
        <f t="shared" si="6"/>
        <v>4.8774396705349278E-3</v>
      </c>
    </row>
    <row r="40" spans="1:18" x14ac:dyDescent="0.25">
      <c r="A40" s="25">
        <v>2005</v>
      </c>
      <c r="B40" s="26">
        <v>4.2484864492653855</v>
      </c>
      <c r="C40" s="27">
        <f t="shared" si="7"/>
        <v>66.346153846153854</v>
      </c>
      <c r="D40" s="26">
        <v>1.4297790935027739</v>
      </c>
      <c r="E40" s="27">
        <v>6</v>
      </c>
      <c r="F40" s="26">
        <f t="shared" si="0"/>
        <v>1.3439923478926075</v>
      </c>
      <c r="G40" s="27">
        <v>0</v>
      </c>
      <c r="H40" s="26">
        <f t="shared" si="8"/>
        <v>1.3439923478926075</v>
      </c>
      <c r="I40" s="27">
        <v>10</v>
      </c>
      <c r="J40" s="28">
        <f t="shared" si="1"/>
        <v>71.52884615384616</v>
      </c>
      <c r="K40" s="26">
        <f t="shared" si="9"/>
        <v>1.2095931131033466</v>
      </c>
      <c r="L40" s="26">
        <f t="shared" si="2"/>
        <v>0.13823921292609676</v>
      </c>
      <c r="M40" s="26">
        <f t="shared" si="3"/>
        <v>5.3023259752475467E-2</v>
      </c>
      <c r="N40" s="26">
        <f t="shared" si="10"/>
        <v>1.5031829023528032</v>
      </c>
      <c r="O40" s="27">
        <v>54</v>
      </c>
      <c r="P40" s="27">
        <v>244</v>
      </c>
      <c r="Q40" s="26">
        <f t="shared" si="5"/>
        <v>0.33267162593053839</v>
      </c>
      <c r="R40" s="29">
        <f t="shared" si="6"/>
        <v>6.1605856653803408E-3</v>
      </c>
    </row>
    <row r="41" spans="1:18" x14ac:dyDescent="0.25">
      <c r="A41" s="19">
        <v>2006</v>
      </c>
      <c r="B41" s="20">
        <v>3.7737879398349632</v>
      </c>
      <c r="C41" s="21">
        <f t="shared" si="7"/>
        <v>66.34615384615384</v>
      </c>
      <c r="D41" s="20">
        <v>1.2700247874444588</v>
      </c>
      <c r="E41" s="21">
        <v>6</v>
      </c>
      <c r="F41" s="20">
        <f t="shared" si="0"/>
        <v>1.1938233001977911</v>
      </c>
      <c r="G41" s="21">
        <v>0</v>
      </c>
      <c r="H41" s="20">
        <f t="shared" si="8"/>
        <v>1.1938233001977911</v>
      </c>
      <c r="I41" s="21">
        <v>10</v>
      </c>
      <c r="J41" s="22">
        <f t="shared" si="1"/>
        <v>71.52884615384616</v>
      </c>
      <c r="K41" s="20">
        <f t="shared" si="9"/>
        <v>1.074440970178012</v>
      </c>
      <c r="L41" s="20">
        <f t="shared" si="2"/>
        <v>0.12279325373462995</v>
      </c>
      <c r="M41" s="20">
        <f t="shared" si="3"/>
        <v>4.7098782254378607E-2</v>
      </c>
      <c r="N41" s="20">
        <f t="shared" si="10"/>
        <v>1.3352269275205062</v>
      </c>
      <c r="O41" s="21">
        <v>54</v>
      </c>
      <c r="P41" s="21">
        <v>244</v>
      </c>
      <c r="Q41" s="20">
        <f t="shared" si="5"/>
        <v>0.29550104133650545</v>
      </c>
      <c r="R41" s="23">
        <f t="shared" si="6"/>
        <v>5.4722415062315828E-3</v>
      </c>
    </row>
    <row r="42" spans="1:18" x14ac:dyDescent="0.25">
      <c r="A42" s="19">
        <v>2007</v>
      </c>
      <c r="B42" s="20">
        <v>3.6158889315690113</v>
      </c>
      <c r="C42" s="21">
        <f t="shared" si="7"/>
        <v>66.346153846153854</v>
      </c>
      <c r="D42" s="20">
        <v>1.2168856981241865</v>
      </c>
      <c r="E42" s="21">
        <v>6</v>
      </c>
      <c r="F42" s="20">
        <f t="shared" si="0"/>
        <v>1.1438725562367353</v>
      </c>
      <c r="G42" s="21">
        <v>0</v>
      </c>
      <c r="H42" s="20">
        <f t="shared" si="8"/>
        <v>1.1438725562367353</v>
      </c>
      <c r="I42" s="21">
        <v>10</v>
      </c>
      <c r="J42" s="22">
        <f t="shared" si="1"/>
        <v>71.52884615384616</v>
      </c>
      <c r="K42" s="20">
        <f t="shared" si="9"/>
        <v>1.0294853006130618</v>
      </c>
      <c r="L42" s="20">
        <f t="shared" si="2"/>
        <v>0.11765546292720706</v>
      </c>
      <c r="M42" s="20">
        <f t="shared" si="3"/>
        <v>4.5128122766599971E-2</v>
      </c>
      <c r="N42" s="20">
        <f t="shared" si="10"/>
        <v>1.2793597163717259</v>
      </c>
      <c r="O42" s="21">
        <v>54</v>
      </c>
      <c r="P42" s="21">
        <v>244</v>
      </c>
      <c r="Q42" s="20">
        <f t="shared" si="5"/>
        <v>0.28313698641013602</v>
      </c>
      <c r="R42" s="23">
        <f t="shared" si="6"/>
        <v>5.2432775261136303E-3</v>
      </c>
    </row>
    <row r="43" spans="1:18" x14ac:dyDescent="0.25">
      <c r="A43" s="19">
        <v>2008</v>
      </c>
      <c r="B43" s="20">
        <v>3.2017681115060523</v>
      </c>
      <c r="C43" s="21">
        <f t="shared" si="7"/>
        <v>66.346153846153854</v>
      </c>
      <c r="D43" s="20">
        <v>1.0775181144491521</v>
      </c>
      <c r="E43" s="21">
        <v>6</v>
      </c>
      <c r="F43" s="20">
        <f t="shared" si="0"/>
        <v>1.0128670275822029</v>
      </c>
      <c r="G43" s="21">
        <v>0</v>
      </c>
      <c r="H43" s="20">
        <f t="shared" si="8"/>
        <v>1.0128670275822029</v>
      </c>
      <c r="I43" s="21">
        <v>10</v>
      </c>
      <c r="J43" s="22">
        <f t="shared" si="1"/>
        <v>71.52884615384616</v>
      </c>
      <c r="K43" s="20">
        <f t="shared" si="9"/>
        <v>0.91158032482398266</v>
      </c>
      <c r="L43" s="20">
        <f t="shared" si="2"/>
        <v>0.10418060855131231</v>
      </c>
      <c r="M43" s="20">
        <f t="shared" si="3"/>
        <v>3.9959685471736228E-2</v>
      </c>
      <c r="N43" s="20">
        <f t="shared" si="10"/>
        <v>1.1328371032809861</v>
      </c>
      <c r="O43" s="21">
        <v>54</v>
      </c>
      <c r="P43" s="21">
        <v>244</v>
      </c>
      <c r="Q43" s="20">
        <f t="shared" si="5"/>
        <v>0.25070985072611984</v>
      </c>
      <c r="R43" s="23">
        <f t="shared" si="6"/>
        <v>4.6427750134466639E-3</v>
      </c>
    </row>
    <row r="44" spans="1:18" x14ac:dyDescent="0.25">
      <c r="A44" s="19">
        <v>2009</v>
      </c>
      <c r="B44" s="20">
        <v>4.2273616364974789</v>
      </c>
      <c r="C44" s="21">
        <f t="shared" si="7"/>
        <v>66.34615384615384</v>
      </c>
      <c r="D44" s="20">
        <v>1.4226697815135747</v>
      </c>
      <c r="E44" s="21">
        <v>6</v>
      </c>
      <c r="F44" s="20">
        <f t="shared" si="0"/>
        <v>1.3373095946227602</v>
      </c>
      <c r="G44" s="21">
        <v>0</v>
      </c>
      <c r="H44" s="20">
        <f t="shared" si="8"/>
        <v>1.3373095946227602</v>
      </c>
      <c r="I44" s="21">
        <v>10</v>
      </c>
      <c r="J44" s="22">
        <f t="shared" si="1"/>
        <v>71.528846153846146</v>
      </c>
      <c r="K44" s="20">
        <f t="shared" si="9"/>
        <v>1.2035786351604842</v>
      </c>
      <c r="L44" s="20">
        <f t="shared" si="2"/>
        <v>0.13755184401834106</v>
      </c>
      <c r="M44" s="20">
        <f t="shared" si="3"/>
        <v>5.2759611404295199E-2</v>
      </c>
      <c r="N44" s="20">
        <f t="shared" si="10"/>
        <v>1.4957086035060667</v>
      </c>
      <c r="O44" s="21">
        <v>54</v>
      </c>
      <c r="P44" s="21">
        <v>244</v>
      </c>
      <c r="Q44" s="20">
        <f t="shared" si="5"/>
        <v>0.33101747782511315</v>
      </c>
      <c r="R44" s="23">
        <f t="shared" si="6"/>
        <v>6.1299532930576507E-3</v>
      </c>
    </row>
    <row r="45" spans="1:18" x14ac:dyDescent="0.25">
      <c r="A45" s="19">
        <v>2010</v>
      </c>
      <c r="B45" s="20">
        <v>3.9531942541008149</v>
      </c>
      <c r="C45" s="21">
        <f t="shared" si="7"/>
        <v>66.346153846153854</v>
      </c>
      <c r="D45" s="20">
        <v>1.3304019124377742</v>
      </c>
      <c r="E45" s="21">
        <v>6</v>
      </c>
      <c r="F45" s="20">
        <f t="shared" si="0"/>
        <v>1.2505777976915078</v>
      </c>
      <c r="G45" s="21">
        <v>0</v>
      </c>
      <c r="H45" s="20">
        <f t="shared" si="8"/>
        <v>1.2505777976915078</v>
      </c>
      <c r="I45" s="21">
        <v>10</v>
      </c>
      <c r="J45" s="22">
        <f t="shared" si="1"/>
        <v>71.52884615384616</v>
      </c>
      <c r="K45" s="20">
        <f t="shared" si="9"/>
        <v>1.125520017922357</v>
      </c>
      <c r="L45" s="20">
        <f t="shared" si="2"/>
        <v>0.12863085919112652</v>
      </c>
      <c r="M45" s="20">
        <f t="shared" si="3"/>
        <v>4.9337863799336197E-2</v>
      </c>
      <c r="N45" s="20">
        <f t="shared" si="10"/>
        <v>1.3987037697792815</v>
      </c>
      <c r="O45" s="21">
        <v>54</v>
      </c>
      <c r="P45" s="21">
        <v>244</v>
      </c>
      <c r="Q45" s="20">
        <f t="shared" si="5"/>
        <v>0.30954919495115241</v>
      </c>
      <c r="R45" s="23">
        <f t="shared" si="6"/>
        <v>5.7323924990954154E-3</v>
      </c>
    </row>
    <row r="46" spans="1:18" x14ac:dyDescent="0.25">
      <c r="A46" s="31">
        <v>2011</v>
      </c>
      <c r="B46" s="26">
        <v>5.1230286932985045</v>
      </c>
      <c r="C46" s="27">
        <f t="shared" si="7"/>
        <v>66.34615384615384</v>
      </c>
      <c r="D46" s="26">
        <v>1.7240961948600737</v>
      </c>
      <c r="E46" s="32">
        <v>6</v>
      </c>
      <c r="F46" s="33">
        <f t="shared" si="0"/>
        <v>1.6206504231684693</v>
      </c>
      <c r="G46" s="32">
        <v>0</v>
      </c>
      <c r="H46" s="26">
        <f t="shared" si="8"/>
        <v>1.6206504231684693</v>
      </c>
      <c r="I46" s="32">
        <v>10</v>
      </c>
      <c r="J46" s="34">
        <f t="shared" si="1"/>
        <v>71.528846153846146</v>
      </c>
      <c r="K46" s="26">
        <f t="shared" si="9"/>
        <v>1.4585853808516225</v>
      </c>
      <c r="L46" s="33">
        <f t="shared" si="2"/>
        <v>0.1666954720973283</v>
      </c>
      <c r="M46" s="33">
        <f t="shared" si="3"/>
        <v>6.3937989297605372E-2</v>
      </c>
      <c r="N46" s="33">
        <f t="shared" ref="N46:N52" si="11">+M46*28.3495</f>
        <v>1.8126100275924635</v>
      </c>
      <c r="O46" s="27">
        <v>54</v>
      </c>
      <c r="P46" s="32">
        <v>244</v>
      </c>
      <c r="Q46" s="33">
        <f t="shared" si="5"/>
        <v>0.40115139954915174</v>
      </c>
      <c r="R46" s="35">
        <f t="shared" si="6"/>
        <v>7.428729621280588E-3</v>
      </c>
    </row>
    <row r="47" spans="1:18" x14ac:dyDescent="0.25">
      <c r="A47" s="25">
        <v>2012</v>
      </c>
      <c r="B47" s="26">
        <v>3.9779352710004976</v>
      </c>
      <c r="C47" s="27">
        <f t="shared" si="7"/>
        <v>66.34615384615384</v>
      </c>
      <c r="D47" s="26">
        <v>1.3387282162020906</v>
      </c>
      <c r="E47" s="27">
        <v>6</v>
      </c>
      <c r="F47" s="26">
        <f t="shared" ref="F47:F52" si="12">+(D47-D47*(E47)/100)</f>
        <v>1.2584045232299652</v>
      </c>
      <c r="G47" s="27">
        <v>0</v>
      </c>
      <c r="H47" s="26">
        <f t="shared" si="8"/>
        <v>1.2584045232299652</v>
      </c>
      <c r="I47" s="27">
        <v>10</v>
      </c>
      <c r="J47" s="28">
        <f t="shared" ref="J47:J52" si="13">100-(K47/B47*100)</f>
        <v>71.52884615384616</v>
      </c>
      <c r="K47" s="26">
        <f t="shared" si="9"/>
        <v>1.1325640709069686</v>
      </c>
      <c r="L47" s="26">
        <f t="shared" ref="L47:L52" si="14">K47/8.75</f>
        <v>0.12943589381793927</v>
      </c>
      <c r="M47" s="26">
        <f t="shared" ref="M47:M52" si="15">+(K47/365)*16</f>
        <v>4.964664420414109E-2</v>
      </c>
      <c r="N47" s="26">
        <f t="shared" si="11"/>
        <v>1.4074575398652978</v>
      </c>
      <c r="O47" s="27">
        <v>54</v>
      </c>
      <c r="P47" s="27">
        <v>244</v>
      </c>
      <c r="Q47" s="26">
        <f t="shared" ref="Q47:Q52" si="16">+R47*O47</f>
        <v>0.31148650472428724</v>
      </c>
      <c r="R47" s="29">
        <f t="shared" ref="R47:R52" si="17">+N47/P47</f>
        <v>5.7682686060053188E-3</v>
      </c>
    </row>
    <row r="48" spans="1:18" x14ac:dyDescent="0.25">
      <c r="A48" s="25">
        <v>2013</v>
      </c>
      <c r="B48" s="26">
        <v>4.5480183012800293</v>
      </c>
      <c r="C48" s="27">
        <f t="shared" si="7"/>
        <v>66.346153846153854</v>
      </c>
      <c r="D48" s="26">
        <v>1.5305830821615483</v>
      </c>
      <c r="E48" s="27">
        <v>6</v>
      </c>
      <c r="F48" s="26">
        <f t="shared" si="12"/>
        <v>1.4387480972318554</v>
      </c>
      <c r="G48" s="27">
        <v>0</v>
      </c>
      <c r="H48" s="26">
        <f t="shared" si="8"/>
        <v>1.4387480972318554</v>
      </c>
      <c r="I48" s="27">
        <v>10</v>
      </c>
      <c r="J48" s="28">
        <f t="shared" si="13"/>
        <v>71.52884615384616</v>
      </c>
      <c r="K48" s="26">
        <f t="shared" si="9"/>
        <v>1.2948732875086699</v>
      </c>
      <c r="L48" s="26">
        <f t="shared" si="14"/>
        <v>0.14798551857241943</v>
      </c>
      <c r="M48" s="26">
        <f t="shared" si="15"/>
        <v>5.6761568767503337E-2</v>
      </c>
      <c r="N48" s="26">
        <f t="shared" si="11"/>
        <v>1.6091620937743358</v>
      </c>
      <c r="O48" s="27">
        <v>54</v>
      </c>
      <c r="P48" s="27">
        <v>244</v>
      </c>
      <c r="Q48" s="26">
        <f t="shared" si="16"/>
        <v>0.35612603714677926</v>
      </c>
      <c r="R48" s="29">
        <f t="shared" si="17"/>
        <v>6.5949266138292453E-3</v>
      </c>
    </row>
    <row r="49" spans="1:18" x14ac:dyDescent="0.25">
      <c r="A49" s="25">
        <v>2014</v>
      </c>
      <c r="B49" s="26">
        <v>3.7336394970073092</v>
      </c>
      <c r="C49" s="27">
        <f t="shared" si="7"/>
        <v>66.346153846153854</v>
      </c>
      <c r="D49" s="26">
        <v>1.2565132922620752</v>
      </c>
      <c r="E49" s="27">
        <v>6</v>
      </c>
      <c r="F49" s="26">
        <f t="shared" si="12"/>
        <v>1.1811224947263508</v>
      </c>
      <c r="G49" s="27">
        <v>0</v>
      </c>
      <c r="H49" s="26">
        <f t="shared" si="8"/>
        <v>1.1811224947263508</v>
      </c>
      <c r="I49" s="27">
        <v>10</v>
      </c>
      <c r="J49" s="28">
        <f t="shared" si="13"/>
        <v>71.528846153846146</v>
      </c>
      <c r="K49" s="26">
        <f t="shared" si="9"/>
        <v>1.0630102452537158</v>
      </c>
      <c r="L49" s="26">
        <f t="shared" si="14"/>
        <v>0.12148688517185323</v>
      </c>
      <c r="M49" s="26">
        <f t="shared" si="15"/>
        <v>4.65977093809848E-2</v>
      </c>
      <c r="N49" s="26">
        <f t="shared" si="11"/>
        <v>1.3210217620962286</v>
      </c>
      <c r="O49" s="27">
        <v>54</v>
      </c>
      <c r="P49" s="27">
        <v>244</v>
      </c>
      <c r="Q49" s="26">
        <f t="shared" si="16"/>
        <v>0.2923572752180178</v>
      </c>
      <c r="R49" s="29">
        <f t="shared" si="17"/>
        <v>5.4140236151484777E-3</v>
      </c>
    </row>
    <row r="50" spans="1:18" x14ac:dyDescent="0.25">
      <c r="A50" s="31">
        <v>2015</v>
      </c>
      <c r="B50" s="33">
        <v>5.2341117436615745</v>
      </c>
      <c r="C50" s="27">
        <f t="shared" si="7"/>
        <v>66.346153846153854</v>
      </c>
      <c r="D50" s="26">
        <v>1.7614799137322605</v>
      </c>
      <c r="E50" s="32">
        <v>6</v>
      </c>
      <c r="F50" s="33">
        <f t="shared" si="12"/>
        <v>1.655791118908325</v>
      </c>
      <c r="G50" s="32">
        <v>0</v>
      </c>
      <c r="H50" s="33">
        <f t="shared" si="8"/>
        <v>1.655791118908325</v>
      </c>
      <c r="I50" s="32">
        <v>10</v>
      </c>
      <c r="J50" s="34">
        <f t="shared" si="13"/>
        <v>71.52884615384616</v>
      </c>
      <c r="K50" s="33">
        <f t="shared" si="9"/>
        <v>1.4902120070174925</v>
      </c>
      <c r="L50" s="33">
        <f t="shared" si="14"/>
        <v>0.17030994365914198</v>
      </c>
      <c r="M50" s="33">
        <f t="shared" si="15"/>
        <v>6.532436195145172E-2</v>
      </c>
      <c r="N50" s="33">
        <f t="shared" si="11"/>
        <v>1.8519129991426806</v>
      </c>
      <c r="O50" s="32">
        <v>54</v>
      </c>
      <c r="P50" s="32">
        <v>244</v>
      </c>
      <c r="Q50" s="33">
        <f t="shared" si="16"/>
        <v>0.40984959817092109</v>
      </c>
      <c r="R50" s="35">
        <f t="shared" si="17"/>
        <v>7.5898073735355762E-3</v>
      </c>
    </row>
    <row r="51" spans="1:18" x14ac:dyDescent="0.25">
      <c r="A51" s="36">
        <v>2016</v>
      </c>
      <c r="B51" s="37">
        <v>5.0456077865999873</v>
      </c>
      <c r="C51" s="21">
        <f t="shared" si="7"/>
        <v>66.346153846153854</v>
      </c>
      <c r="D51" s="20">
        <v>1.6980410820288416</v>
      </c>
      <c r="E51" s="38">
        <v>6</v>
      </c>
      <c r="F51" s="37">
        <f t="shared" si="12"/>
        <v>1.5961586171071112</v>
      </c>
      <c r="G51" s="38">
        <v>0</v>
      </c>
      <c r="H51" s="37">
        <f t="shared" si="8"/>
        <v>1.5961586171071112</v>
      </c>
      <c r="I51" s="38">
        <v>10</v>
      </c>
      <c r="J51" s="39">
        <f t="shared" si="13"/>
        <v>71.52884615384616</v>
      </c>
      <c r="K51" s="37">
        <f t="shared" si="9"/>
        <v>1.4365427553964001</v>
      </c>
      <c r="L51" s="37">
        <f t="shared" si="14"/>
        <v>0.16417631490244572</v>
      </c>
      <c r="M51" s="37">
        <f t="shared" si="15"/>
        <v>6.29717372228559E-2</v>
      </c>
      <c r="N51" s="37">
        <f t="shared" si="11"/>
        <v>1.7852172643993534</v>
      </c>
      <c r="O51" s="38">
        <v>54</v>
      </c>
      <c r="P51" s="38">
        <v>244</v>
      </c>
      <c r="Q51" s="37">
        <f t="shared" si="16"/>
        <v>0.39508906671133226</v>
      </c>
      <c r="R51" s="40">
        <f t="shared" si="17"/>
        <v>7.3164641983580053E-3</v>
      </c>
    </row>
    <row r="52" spans="1:18" x14ac:dyDescent="0.25">
      <c r="A52" s="36">
        <v>2017</v>
      </c>
      <c r="B52" s="37">
        <v>5.5157454332273828</v>
      </c>
      <c r="C52" s="21">
        <f t="shared" si="7"/>
        <v>66.346153846153854</v>
      </c>
      <c r="D52" s="20">
        <v>1.8562604823361384</v>
      </c>
      <c r="E52" s="38">
        <v>6</v>
      </c>
      <c r="F52" s="37">
        <f t="shared" si="12"/>
        <v>1.74488485339597</v>
      </c>
      <c r="G52" s="38">
        <v>0</v>
      </c>
      <c r="H52" s="37">
        <f t="shared" si="8"/>
        <v>1.74488485339597</v>
      </c>
      <c r="I52" s="38">
        <v>10</v>
      </c>
      <c r="J52" s="39">
        <f t="shared" si="13"/>
        <v>71.52884615384616</v>
      </c>
      <c r="K52" s="37">
        <f t="shared" si="9"/>
        <v>1.5703963680563731</v>
      </c>
      <c r="L52" s="37">
        <f t="shared" si="14"/>
        <v>0.17947387063501408</v>
      </c>
      <c r="M52" s="37">
        <f t="shared" si="15"/>
        <v>6.8839292846306771E-2</v>
      </c>
      <c r="N52" s="37">
        <f t="shared" si="11"/>
        <v>1.9515595325463737</v>
      </c>
      <c r="O52" s="38">
        <v>54</v>
      </c>
      <c r="P52" s="38">
        <v>244</v>
      </c>
      <c r="Q52" s="37">
        <f t="shared" si="16"/>
        <v>0.43190251949796793</v>
      </c>
      <c r="R52" s="40">
        <f t="shared" si="17"/>
        <v>7.9981948055179251E-3</v>
      </c>
    </row>
    <row r="53" spans="1:18" x14ac:dyDescent="0.25">
      <c r="A53" s="41">
        <v>2018</v>
      </c>
      <c r="B53" s="42">
        <v>5.1419539122650972</v>
      </c>
      <c r="C53" s="44">
        <f t="shared" si="7"/>
        <v>66.34615384615384</v>
      </c>
      <c r="D53" s="58">
        <v>1.7304652589353693</v>
      </c>
      <c r="E53" s="43">
        <v>6</v>
      </c>
      <c r="F53" s="42">
        <f>+(D53-D53*(E53)/100)</f>
        <v>1.6266373433992471</v>
      </c>
      <c r="G53" s="43">
        <v>0</v>
      </c>
      <c r="H53" s="42">
        <f>F53-(F53*G53/100)</f>
        <v>1.6266373433992471</v>
      </c>
      <c r="I53" s="43">
        <v>10</v>
      </c>
      <c r="J53" s="45">
        <f>100-(K53/B53*100)</f>
        <v>71.52884615384616</v>
      </c>
      <c r="K53" s="42">
        <f>+H53-H53*I53/100</f>
        <v>1.4639736090593225</v>
      </c>
      <c r="L53" s="42">
        <f>K53/8.75</f>
        <v>0.16731126960677972</v>
      </c>
      <c r="M53" s="42">
        <f>+(K53/365)*16</f>
        <v>6.4174185602600436E-2</v>
      </c>
      <c r="N53" s="42">
        <f>+M53*28.3495</f>
        <v>1.8193060747409211</v>
      </c>
      <c r="O53" s="43">
        <v>54</v>
      </c>
      <c r="P53" s="43">
        <v>244</v>
      </c>
      <c r="Q53" s="42">
        <f>+R53*O53</f>
        <v>0.40263331162299071</v>
      </c>
      <c r="R53" s="47">
        <f>+N53/P53</f>
        <v>7.4561724374627913E-3</v>
      </c>
    </row>
    <row r="54" spans="1:18" ht="13.2" customHeight="1" x14ac:dyDescent="0.25">
      <c r="A54" s="36">
        <v>2019</v>
      </c>
      <c r="B54" s="37">
        <v>5.2555295814944012</v>
      </c>
      <c r="C54" s="21">
        <f t="shared" si="7"/>
        <v>66.34615384615384</v>
      </c>
      <c r="D54" s="20">
        <v>1.7686878399260004</v>
      </c>
      <c r="E54" s="38">
        <v>6</v>
      </c>
      <c r="F54" s="37">
        <f>+(D54-D54*(E54)/100)</f>
        <v>1.6625665695304404</v>
      </c>
      <c r="G54" s="38">
        <v>0</v>
      </c>
      <c r="H54" s="37">
        <f>F54-(F54*G54/100)</f>
        <v>1.6625665695304404</v>
      </c>
      <c r="I54" s="38">
        <v>10</v>
      </c>
      <c r="J54" s="39">
        <f>100-(K54/B54*100)</f>
        <v>71.52884615384616</v>
      </c>
      <c r="K54" s="37">
        <f>+H54-H54*I54/100</f>
        <v>1.4963099125773964</v>
      </c>
      <c r="L54" s="37">
        <f>K54/8.75</f>
        <v>0.17100684715170245</v>
      </c>
      <c r="M54" s="37">
        <f>+(K54/365)*16</f>
        <v>6.5591667400652989E-2</v>
      </c>
      <c r="N54" s="37">
        <f>+M54*28.3495</f>
        <v>1.8594909749748119</v>
      </c>
      <c r="O54" s="38">
        <v>54</v>
      </c>
      <c r="P54" s="38">
        <v>244</v>
      </c>
      <c r="Q54" s="37">
        <f>+R54*O54</f>
        <v>0.41152669118295016</v>
      </c>
      <c r="R54" s="40">
        <f>+N54/P54</f>
        <v>7.6208646515361139E-3</v>
      </c>
    </row>
    <row r="55" spans="1:18" ht="13.2" customHeight="1" x14ac:dyDescent="0.25">
      <c r="A55" s="41">
        <v>2020</v>
      </c>
      <c r="B55" s="42">
        <v>5.2926409203807658</v>
      </c>
      <c r="C55" s="44">
        <f t="shared" si="7"/>
        <v>66.34615384615384</v>
      </c>
      <c r="D55" s="58">
        <v>1.78117723282045</v>
      </c>
      <c r="E55" s="43">
        <v>6</v>
      </c>
      <c r="F55" s="42">
        <f t="shared" ref="F55:F56" si="18">+(D55-D55*(E55)/100)</f>
        <v>1.6743065988512231</v>
      </c>
      <c r="G55" s="43">
        <v>0</v>
      </c>
      <c r="H55" s="42">
        <f t="shared" ref="H55:H56" si="19">F55-(F55*G55/100)</f>
        <v>1.6743065988512231</v>
      </c>
      <c r="I55" s="43">
        <v>10</v>
      </c>
      <c r="J55" s="45">
        <f t="shared" ref="J55:J56" si="20">100-(K55/B55*100)</f>
        <v>71.52884615384616</v>
      </c>
      <c r="K55" s="42">
        <f t="shared" ref="K55:K56" si="21">+H55-H55*I55/100</f>
        <v>1.5068759389661008</v>
      </c>
      <c r="L55" s="42">
        <f t="shared" ref="L55:L56" si="22">K55/8.75</f>
        <v>0.17221439302469724</v>
      </c>
      <c r="M55" s="42">
        <f t="shared" ref="M55:M56" si="23">+(K55/365)*16</f>
        <v>6.605483568070579E-2</v>
      </c>
      <c r="N55" s="42">
        <f t="shared" ref="N55:N56" si="24">+M55*28.3495</f>
        <v>1.8726215641301687</v>
      </c>
      <c r="O55" s="43">
        <v>54</v>
      </c>
      <c r="P55" s="43">
        <v>244</v>
      </c>
      <c r="Q55" s="42">
        <f t="shared" ref="Q55:Q56" si="25">+R55*O55</f>
        <v>0.41443264124192258</v>
      </c>
      <c r="R55" s="47">
        <f t="shared" ref="R55:R56" si="26">+N55/P55</f>
        <v>7.6746785415170845E-3</v>
      </c>
    </row>
    <row r="56" spans="1:18" ht="13.8" customHeight="1" thickBot="1" x14ac:dyDescent="0.3">
      <c r="A56" s="132">
        <v>2021</v>
      </c>
      <c r="B56" s="133">
        <v>4.2997791557745053</v>
      </c>
      <c r="C56" s="134">
        <f t="shared" si="7"/>
        <v>66.418190334222572</v>
      </c>
      <c r="D56" s="133">
        <v>1.4439436521409659</v>
      </c>
      <c r="E56" s="134">
        <v>6</v>
      </c>
      <c r="F56" s="133">
        <f t="shared" si="18"/>
        <v>1.3573070330125079</v>
      </c>
      <c r="G56" s="134">
        <v>0</v>
      </c>
      <c r="H56" s="133">
        <f t="shared" si="19"/>
        <v>1.3573070330125079</v>
      </c>
      <c r="I56" s="134">
        <v>10</v>
      </c>
      <c r="J56" s="135">
        <f t="shared" si="20"/>
        <v>71.589789022752299</v>
      </c>
      <c r="K56" s="133">
        <f t="shared" si="21"/>
        <v>1.2215763297112572</v>
      </c>
      <c r="L56" s="133">
        <f t="shared" si="22"/>
        <v>0.13960872339557226</v>
      </c>
      <c r="M56" s="133">
        <f t="shared" si="23"/>
        <v>5.3548551439397574E-2</v>
      </c>
      <c r="N56" s="133">
        <f t="shared" si="24"/>
        <v>1.5180746590312015</v>
      </c>
      <c r="O56" s="134">
        <v>54</v>
      </c>
      <c r="P56" s="134">
        <v>244</v>
      </c>
      <c r="Q56" s="133">
        <f t="shared" si="25"/>
        <v>0.33596734257247901</v>
      </c>
      <c r="R56" s="136">
        <f t="shared" si="26"/>
        <v>6.2216174550459077E-3</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9"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row r="70" spans="1:18" x14ac:dyDescent="0.25">
      <c r="A70" s="9"/>
      <c r="J70" s="9"/>
      <c r="K70" s="9"/>
      <c r="L70" s="9"/>
      <c r="M70" s="9"/>
      <c r="N70" s="9"/>
      <c r="O70" s="9"/>
      <c r="P70" s="9"/>
      <c r="Q70" s="9"/>
      <c r="R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0">
    <pageSetUpPr fitToPage="1"/>
  </sheetPr>
  <dimension ref="A1:U68"/>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178</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0.14716775652566361</v>
      </c>
      <c r="C5" s="21">
        <f>100*(1-(D5/B5))</f>
        <v>66.75</v>
      </c>
      <c r="D5" s="20">
        <v>4.8933279044783153E-2</v>
      </c>
      <c r="E5" s="21">
        <v>6</v>
      </c>
      <c r="F5" s="23">
        <f t="shared" ref="F5:F46" si="0">+(D5-D5*(E5)/100)</f>
        <v>4.5997282302096161E-2</v>
      </c>
      <c r="G5" s="21">
        <v>0</v>
      </c>
      <c r="H5" s="23">
        <f>F5-(F5*G5/100)</f>
        <v>4.5997282302096161E-2</v>
      </c>
      <c r="I5" s="21">
        <v>10</v>
      </c>
      <c r="J5" s="22">
        <f t="shared" ref="J5:J46" si="1">100-(K5/B5*100)</f>
        <v>71.870500000000007</v>
      </c>
      <c r="K5" s="20">
        <f>+H5-H5*I5/100</f>
        <v>4.1397554071886541E-2</v>
      </c>
      <c r="L5" s="23">
        <f t="shared" ref="L5:L46" si="2">K5/8.75</f>
        <v>4.7311490367870331E-3</v>
      </c>
      <c r="M5" s="23">
        <f t="shared" ref="M5:M46" si="3">+(K5/365)*16</f>
        <v>1.8146873017813279E-3</v>
      </c>
      <c r="N5" s="23">
        <f t="shared" ref="N5:N37" si="4">+M5*28.3495</f>
        <v>5.1445477661849752E-2</v>
      </c>
      <c r="O5" s="21">
        <v>60</v>
      </c>
      <c r="P5" s="21">
        <v>242</v>
      </c>
      <c r="Q5" s="20">
        <f t="shared" ref="Q5:Q46" si="5">+R5*O5</f>
        <v>1.2755077106243741E-2</v>
      </c>
      <c r="R5" s="23">
        <f t="shared" ref="R5:R46" si="6">+N5/P5</f>
        <v>2.1258461843739568E-4</v>
      </c>
    </row>
    <row r="6" spans="1:21" x14ac:dyDescent="0.25">
      <c r="A6" s="25">
        <v>1971</v>
      </c>
      <c r="B6" s="26">
        <v>0.2034233239371131</v>
      </c>
      <c r="C6" s="27">
        <f t="shared" ref="C6:C56" si="7">100*(1-(D6/B6))</f>
        <v>66.75</v>
      </c>
      <c r="D6" s="26">
        <v>6.7638255209090115E-2</v>
      </c>
      <c r="E6" s="27">
        <v>6</v>
      </c>
      <c r="F6" s="29">
        <f t="shared" si="0"/>
        <v>6.3579959896544705E-2</v>
      </c>
      <c r="G6" s="27">
        <v>0</v>
      </c>
      <c r="H6" s="29">
        <f t="shared" ref="H6:H52" si="8">F6-(F6*G6/100)</f>
        <v>6.3579959896544705E-2</v>
      </c>
      <c r="I6" s="27">
        <v>10</v>
      </c>
      <c r="J6" s="28">
        <f t="shared" si="1"/>
        <v>71.870499999999993</v>
      </c>
      <c r="K6" s="26">
        <f t="shared" ref="K6:K52" si="9">+H6-H6*I6/100</f>
        <v>5.7221963906890237E-2</v>
      </c>
      <c r="L6" s="29">
        <f t="shared" si="2"/>
        <v>6.5396530179303129E-3</v>
      </c>
      <c r="M6" s="29">
        <f t="shared" si="3"/>
        <v>2.5083600616719009E-3</v>
      </c>
      <c r="N6" s="29">
        <f t="shared" si="4"/>
        <v>7.1110753568367546E-2</v>
      </c>
      <c r="O6" s="27">
        <v>60</v>
      </c>
      <c r="P6" s="27">
        <v>242</v>
      </c>
      <c r="Q6" s="26">
        <f t="shared" si="5"/>
        <v>1.7630765347529144E-2</v>
      </c>
      <c r="R6" s="29">
        <f t="shared" si="6"/>
        <v>2.9384608912548575E-4</v>
      </c>
    </row>
    <row r="7" spans="1:21" x14ac:dyDescent="0.25">
      <c r="A7" s="25">
        <v>1972</v>
      </c>
      <c r="B7" s="26">
        <v>0.26804903382683082</v>
      </c>
      <c r="C7" s="27">
        <f t="shared" si="7"/>
        <v>66.75</v>
      </c>
      <c r="D7" s="26">
        <v>8.912630374742124E-2</v>
      </c>
      <c r="E7" s="27">
        <v>6</v>
      </c>
      <c r="F7" s="29">
        <f t="shared" si="0"/>
        <v>8.3778725522575967E-2</v>
      </c>
      <c r="G7" s="27">
        <v>0</v>
      </c>
      <c r="H7" s="29">
        <f t="shared" si="8"/>
        <v>8.3778725522575967E-2</v>
      </c>
      <c r="I7" s="27">
        <v>10</v>
      </c>
      <c r="J7" s="28">
        <f t="shared" si="1"/>
        <v>71.870500000000007</v>
      </c>
      <c r="K7" s="26">
        <f t="shared" si="9"/>
        <v>7.5400852970318372E-2</v>
      </c>
      <c r="L7" s="29">
        <f t="shared" si="2"/>
        <v>8.6172403394649561E-3</v>
      </c>
      <c r="M7" s="29">
        <f t="shared" si="3"/>
        <v>3.3052428699317641E-3</v>
      </c>
      <c r="N7" s="29">
        <f t="shared" si="4"/>
        <v>9.3701982741130549E-2</v>
      </c>
      <c r="O7" s="27">
        <v>60</v>
      </c>
      <c r="P7" s="27">
        <v>242</v>
      </c>
      <c r="Q7" s="26">
        <f t="shared" si="5"/>
        <v>2.3231896547387741E-2</v>
      </c>
      <c r="R7" s="29">
        <f t="shared" si="6"/>
        <v>3.8719827578979568E-4</v>
      </c>
    </row>
    <row r="8" spans="1:21" x14ac:dyDescent="0.25">
      <c r="A8" s="25">
        <v>1973</v>
      </c>
      <c r="B8" s="26">
        <v>0.24646301869801171</v>
      </c>
      <c r="C8" s="27">
        <f t="shared" si="7"/>
        <v>66.75</v>
      </c>
      <c r="D8" s="26">
        <v>8.1948953717088893E-2</v>
      </c>
      <c r="E8" s="27">
        <v>6</v>
      </c>
      <c r="F8" s="29">
        <f t="shared" si="0"/>
        <v>7.7032016494063563E-2</v>
      </c>
      <c r="G8" s="27">
        <v>0</v>
      </c>
      <c r="H8" s="29">
        <f t="shared" si="8"/>
        <v>7.7032016494063563E-2</v>
      </c>
      <c r="I8" s="27">
        <v>10</v>
      </c>
      <c r="J8" s="28">
        <f t="shared" si="1"/>
        <v>71.870499999999993</v>
      </c>
      <c r="K8" s="26">
        <f t="shared" si="9"/>
        <v>6.9328814844657208E-2</v>
      </c>
      <c r="L8" s="29">
        <f t="shared" si="2"/>
        <v>7.9232931251036805E-3</v>
      </c>
      <c r="M8" s="29">
        <f t="shared" si="3"/>
        <v>3.0390713356562063E-3</v>
      </c>
      <c r="N8" s="29">
        <f t="shared" si="4"/>
        <v>8.6156152830185614E-2</v>
      </c>
      <c r="O8" s="27">
        <v>60</v>
      </c>
      <c r="P8" s="27">
        <v>242</v>
      </c>
      <c r="Q8" s="26">
        <f t="shared" si="5"/>
        <v>2.1361029627318749E-2</v>
      </c>
      <c r="R8" s="29">
        <f t="shared" si="6"/>
        <v>3.5601716045531248E-4</v>
      </c>
    </row>
    <row r="9" spans="1:21" x14ac:dyDescent="0.25">
      <c r="A9" s="25">
        <v>1974</v>
      </c>
      <c r="B9" s="26">
        <v>0.23481674900907332</v>
      </c>
      <c r="C9" s="27">
        <f t="shared" si="7"/>
        <v>66.75</v>
      </c>
      <c r="D9" s="26">
        <v>7.807656904551688E-2</v>
      </c>
      <c r="E9" s="27">
        <v>6</v>
      </c>
      <c r="F9" s="29">
        <f t="shared" si="0"/>
        <v>7.3391974902785873E-2</v>
      </c>
      <c r="G9" s="27">
        <v>0</v>
      </c>
      <c r="H9" s="29">
        <f t="shared" si="8"/>
        <v>7.3391974902785873E-2</v>
      </c>
      <c r="I9" s="27">
        <v>10</v>
      </c>
      <c r="J9" s="28">
        <f t="shared" si="1"/>
        <v>71.870499999999993</v>
      </c>
      <c r="K9" s="26">
        <f t="shared" si="9"/>
        <v>6.6052777412507285E-2</v>
      </c>
      <c r="L9" s="29">
        <f t="shared" si="2"/>
        <v>7.5488888471436895E-3</v>
      </c>
      <c r="M9" s="29">
        <f t="shared" si="3"/>
        <v>2.8954642153427852E-3</v>
      </c>
      <c r="N9" s="29">
        <f t="shared" si="4"/>
        <v>8.2084962772860287E-2</v>
      </c>
      <c r="O9" s="27">
        <v>60</v>
      </c>
      <c r="P9" s="27">
        <v>242</v>
      </c>
      <c r="Q9" s="26">
        <f t="shared" si="5"/>
        <v>2.0351643662692633E-2</v>
      </c>
      <c r="R9" s="29">
        <f t="shared" si="6"/>
        <v>3.3919406104487723E-4</v>
      </c>
    </row>
    <row r="10" spans="1:21" x14ac:dyDescent="0.25">
      <c r="A10" s="25">
        <v>1975</v>
      </c>
      <c r="B10" s="26">
        <v>0.25124342230762431</v>
      </c>
      <c r="C10" s="27">
        <f t="shared" si="7"/>
        <v>66.75</v>
      </c>
      <c r="D10" s="26">
        <v>8.3538437917285088E-2</v>
      </c>
      <c r="E10" s="27">
        <v>6</v>
      </c>
      <c r="F10" s="29">
        <f t="shared" si="0"/>
        <v>7.8526131642247976E-2</v>
      </c>
      <c r="G10" s="27">
        <v>0</v>
      </c>
      <c r="H10" s="29">
        <f t="shared" si="8"/>
        <v>7.8526131642247976E-2</v>
      </c>
      <c r="I10" s="27">
        <v>10</v>
      </c>
      <c r="J10" s="28">
        <f t="shared" si="1"/>
        <v>71.870499999999993</v>
      </c>
      <c r="K10" s="26">
        <f t="shared" si="9"/>
        <v>7.0673518478023181E-2</v>
      </c>
      <c r="L10" s="29">
        <f t="shared" si="2"/>
        <v>8.0769735403455056E-3</v>
      </c>
      <c r="M10" s="29">
        <f t="shared" si="3"/>
        <v>3.098017248351701E-3</v>
      </c>
      <c r="N10" s="29">
        <f t="shared" si="4"/>
        <v>8.7827239982146546E-2</v>
      </c>
      <c r="O10" s="27">
        <v>60</v>
      </c>
      <c r="P10" s="27">
        <v>242</v>
      </c>
      <c r="Q10" s="26">
        <f t="shared" si="5"/>
        <v>2.1775348755904103E-2</v>
      </c>
      <c r="R10" s="29">
        <f t="shared" si="6"/>
        <v>3.6292247926506839E-4</v>
      </c>
    </row>
    <row r="11" spans="1:21" x14ac:dyDescent="0.25">
      <c r="A11" s="19">
        <v>1976</v>
      </c>
      <c r="B11" s="20">
        <v>0.20267624772565004</v>
      </c>
      <c r="C11" s="21">
        <f t="shared" si="7"/>
        <v>66.75</v>
      </c>
      <c r="D11" s="20">
        <v>6.7389852368778647E-2</v>
      </c>
      <c r="E11" s="21">
        <v>6</v>
      </c>
      <c r="F11" s="23">
        <f t="shared" si="0"/>
        <v>6.3346461226651926E-2</v>
      </c>
      <c r="G11" s="21">
        <v>0</v>
      </c>
      <c r="H11" s="23">
        <f t="shared" si="8"/>
        <v>6.3346461226651926E-2</v>
      </c>
      <c r="I11" s="21">
        <v>10</v>
      </c>
      <c r="J11" s="22">
        <f t="shared" si="1"/>
        <v>71.870499999999993</v>
      </c>
      <c r="K11" s="20">
        <f t="shared" si="9"/>
        <v>5.7011815103986729E-2</v>
      </c>
      <c r="L11" s="23">
        <f t="shared" si="2"/>
        <v>6.5156360118841976E-3</v>
      </c>
      <c r="M11" s="23">
        <f t="shared" si="3"/>
        <v>2.499148059352843E-3</v>
      </c>
      <c r="N11" s="23">
        <f t="shared" si="4"/>
        <v>7.0849597908623427E-2</v>
      </c>
      <c r="O11" s="21">
        <v>60</v>
      </c>
      <c r="P11" s="21">
        <v>242</v>
      </c>
      <c r="Q11" s="20">
        <f t="shared" si="5"/>
        <v>1.7566016010402502E-2</v>
      </c>
      <c r="R11" s="23">
        <f t="shared" si="6"/>
        <v>2.9276693350670837E-4</v>
      </c>
    </row>
    <row r="12" spans="1:21" x14ac:dyDescent="0.25">
      <c r="A12" s="19">
        <v>1977</v>
      </c>
      <c r="B12" s="20">
        <v>0.19162419757367263</v>
      </c>
      <c r="C12" s="21">
        <f t="shared" si="7"/>
        <v>66.75</v>
      </c>
      <c r="D12" s="20">
        <v>6.3715045693246153E-2</v>
      </c>
      <c r="E12" s="21">
        <v>6</v>
      </c>
      <c r="F12" s="23">
        <f t="shared" si="0"/>
        <v>5.9892142951651385E-2</v>
      </c>
      <c r="G12" s="21">
        <v>0</v>
      </c>
      <c r="H12" s="23">
        <f t="shared" si="8"/>
        <v>5.9892142951651385E-2</v>
      </c>
      <c r="I12" s="21">
        <v>10</v>
      </c>
      <c r="J12" s="22">
        <f t="shared" si="1"/>
        <v>71.870499999999993</v>
      </c>
      <c r="K12" s="20">
        <f t="shared" si="9"/>
        <v>5.3902928656486243E-2</v>
      </c>
      <c r="L12" s="23">
        <f t="shared" si="2"/>
        <v>6.1603347035984277E-3</v>
      </c>
      <c r="M12" s="23">
        <f t="shared" si="3"/>
        <v>2.362868105489808E-3</v>
      </c>
      <c r="N12" s="23">
        <f t="shared" si="4"/>
        <v>6.698612935658331E-2</v>
      </c>
      <c r="O12" s="21">
        <v>60</v>
      </c>
      <c r="P12" s="21">
        <v>242</v>
      </c>
      <c r="Q12" s="20">
        <f t="shared" si="5"/>
        <v>1.660813124543388E-2</v>
      </c>
      <c r="R12" s="23">
        <f t="shared" si="6"/>
        <v>2.76802187423898E-4</v>
      </c>
    </row>
    <row r="13" spans="1:21" x14ac:dyDescent="0.25">
      <c r="A13" s="19">
        <v>1978</v>
      </c>
      <c r="B13" s="20">
        <v>4.5151415271111675E-2</v>
      </c>
      <c r="C13" s="21">
        <f t="shared" si="7"/>
        <v>66.75</v>
      </c>
      <c r="D13" s="20">
        <v>1.5012845577644634E-2</v>
      </c>
      <c r="E13" s="21">
        <v>6</v>
      </c>
      <c r="F13" s="23">
        <f t="shared" si="0"/>
        <v>1.4112074842985956E-2</v>
      </c>
      <c r="G13" s="21">
        <v>0</v>
      </c>
      <c r="H13" s="23">
        <f t="shared" si="8"/>
        <v>1.4112074842985956E-2</v>
      </c>
      <c r="I13" s="21">
        <v>10</v>
      </c>
      <c r="J13" s="22">
        <f t="shared" si="1"/>
        <v>71.870499999999993</v>
      </c>
      <c r="K13" s="20">
        <f t="shared" si="9"/>
        <v>1.270086735868736E-2</v>
      </c>
      <c r="L13" s="23">
        <f t="shared" si="2"/>
        <v>1.4515276981356983E-3</v>
      </c>
      <c r="M13" s="23">
        <f t="shared" si="3"/>
        <v>5.5675034996985687E-4</v>
      </c>
      <c r="N13" s="23">
        <f t="shared" si="4"/>
        <v>1.5783594046470457E-2</v>
      </c>
      <c r="O13" s="21">
        <v>60</v>
      </c>
      <c r="P13" s="21">
        <v>242</v>
      </c>
      <c r="Q13" s="20">
        <f t="shared" si="5"/>
        <v>3.9132877801166428E-3</v>
      </c>
      <c r="R13" s="23">
        <f t="shared" si="6"/>
        <v>6.522146300194404E-5</v>
      </c>
    </row>
    <row r="14" spans="1:21" x14ac:dyDescent="0.25">
      <c r="A14" s="19">
        <v>1979</v>
      </c>
      <c r="B14" s="20">
        <v>9.8273513054742814E-2</v>
      </c>
      <c r="C14" s="21">
        <f t="shared" si="7"/>
        <v>66.75</v>
      </c>
      <c r="D14" s="20">
        <v>3.2675943090701987E-2</v>
      </c>
      <c r="E14" s="21">
        <v>6</v>
      </c>
      <c r="F14" s="23">
        <f t="shared" si="0"/>
        <v>3.0715386505259866E-2</v>
      </c>
      <c r="G14" s="21">
        <v>0</v>
      </c>
      <c r="H14" s="23">
        <f t="shared" si="8"/>
        <v>3.0715386505259866E-2</v>
      </c>
      <c r="I14" s="21">
        <v>10</v>
      </c>
      <c r="J14" s="22">
        <f t="shared" si="1"/>
        <v>71.870499999999993</v>
      </c>
      <c r="K14" s="20">
        <f t="shared" si="9"/>
        <v>2.764384785473388E-2</v>
      </c>
      <c r="L14" s="23">
        <f t="shared" si="2"/>
        <v>3.1592968976838719E-3</v>
      </c>
      <c r="M14" s="23">
        <f t="shared" si="3"/>
        <v>1.2117851114403892E-3</v>
      </c>
      <c r="N14" s="23">
        <f t="shared" si="4"/>
        <v>3.4353502016779315E-2</v>
      </c>
      <c r="O14" s="21">
        <v>60</v>
      </c>
      <c r="P14" s="21">
        <v>242</v>
      </c>
      <c r="Q14" s="20">
        <f t="shared" si="5"/>
        <v>8.5173971942428053E-3</v>
      </c>
      <c r="R14" s="23">
        <f t="shared" si="6"/>
        <v>1.4195661990404676E-4</v>
      </c>
    </row>
    <row r="15" spans="1:21" x14ac:dyDescent="0.25">
      <c r="A15" s="19">
        <v>1980</v>
      </c>
      <c r="B15" s="20">
        <v>0.18547058745600595</v>
      </c>
      <c r="C15" s="21">
        <f t="shared" si="7"/>
        <v>66.75</v>
      </c>
      <c r="D15" s="20">
        <v>6.1668970329121969E-2</v>
      </c>
      <c r="E15" s="21">
        <v>6</v>
      </c>
      <c r="F15" s="23">
        <f t="shared" si="0"/>
        <v>5.7968832109374653E-2</v>
      </c>
      <c r="G15" s="21">
        <v>0</v>
      </c>
      <c r="H15" s="23">
        <f t="shared" si="8"/>
        <v>5.7968832109374653E-2</v>
      </c>
      <c r="I15" s="21">
        <v>10</v>
      </c>
      <c r="J15" s="22">
        <f t="shared" si="1"/>
        <v>71.870500000000007</v>
      </c>
      <c r="K15" s="20">
        <f t="shared" si="9"/>
        <v>5.2171948898437188E-2</v>
      </c>
      <c r="L15" s="23">
        <f t="shared" si="2"/>
        <v>5.9625084455356787E-3</v>
      </c>
      <c r="M15" s="23">
        <f t="shared" si="3"/>
        <v>2.2869895407534109E-3</v>
      </c>
      <c r="N15" s="23">
        <f t="shared" si="4"/>
        <v>6.4835009985588818E-2</v>
      </c>
      <c r="O15" s="21">
        <v>60</v>
      </c>
      <c r="P15" s="21">
        <v>242</v>
      </c>
      <c r="Q15" s="20">
        <f t="shared" si="5"/>
        <v>1.6074795864195576E-2</v>
      </c>
      <c r="R15" s="23">
        <f t="shared" si="6"/>
        <v>2.6791326440325959E-4</v>
      </c>
    </row>
    <row r="16" spans="1:21" x14ac:dyDescent="0.25">
      <c r="A16" s="25">
        <v>1981</v>
      </c>
      <c r="B16" s="26">
        <v>0.1921926119412764</v>
      </c>
      <c r="C16" s="27">
        <f t="shared" si="7"/>
        <v>66.75</v>
      </c>
      <c r="D16" s="26">
        <v>6.3904043470474403E-2</v>
      </c>
      <c r="E16" s="27">
        <v>6</v>
      </c>
      <c r="F16" s="29">
        <f t="shared" si="0"/>
        <v>6.0069800862245941E-2</v>
      </c>
      <c r="G16" s="27">
        <v>0</v>
      </c>
      <c r="H16" s="29">
        <f t="shared" si="8"/>
        <v>6.0069800862245941E-2</v>
      </c>
      <c r="I16" s="27">
        <v>10</v>
      </c>
      <c r="J16" s="28">
        <f t="shared" si="1"/>
        <v>71.870499999999993</v>
      </c>
      <c r="K16" s="26">
        <f t="shared" si="9"/>
        <v>5.4062820776021349E-2</v>
      </c>
      <c r="L16" s="29">
        <f t="shared" si="2"/>
        <v>6.1786080886881544E-3</v>
      </c>
      <c r="M16" s="29">
        <f t="shared" si="3"/>
        <v>2.3698770751132644E-3</v>
      </c>
      <c r="N16" s="29">
        <f t="shared" si="4"/>
        <v>6.7184830140923482E-2</v>
      </c>
      <c r="O16" s="27">
        <v>60</v>
      </c>
      <c r="P16" s="27">
        <v>242</v>
      </c>
      <c r="Q16" s="26">
        <f t="shared" si="5"/>
        <v>1.6657395902708302E-2</v>
      </c>
      <c r="R16" s="29">
        <f t="shared" si="6"/>
        <v>2.7762326504513835E-4</v>
      </c>
    </row>
    <row r="17" spans="1:18" x14ac:dyDescent="0.25">
      <c r="A17" s="25">
        <v>1982</v>
      </c>
      <c r="B17" s="26">
        <v>0.25956384621707324</v>
      </c>
      <c r="C17" s="27">
        <f t="shared" si="7"/>
        <v>66.75</v>
      </c>
      <c r="D17" s="26">
        <v>8.6304978867176849E-2</v>
      </c>
      <c r="E17" s="27">
        <v>6</v>
      </c>
      <c r="F17" s="29">
        <f t="shared" si="0"/>
        <v>8.1126680135146234E-2</v>
      </c>
      <c r="G17" s="27">
        <v>0</v>
      </c>
      <c r="H17" s="29">
        <f t="shared" si="8"/>
        <v>8.1126680135146234E-2</v>
      </c>
      <c r="I17" s="27">
        <v>10</v>
      </c>
      <c r="J17" s="28">
        <f t="shared" si="1"/>
        <v>71.870500000000007</v>
      </c>
      <c r="K17" s="26">
        <f t="shared" si="9"/>
        <v>7.3014012121631611E-2</v>
      </c>
      <c r="L17" s="29">
        <f t="shared" si="2"/>
        <v>8.3444585281864693E-3</v>
      </c>
      <c r="M17" s="29">
        <f t="shared" si="3"/>
        <v>3.200614229989331E-3</v>
      </c>
      <c r="N17" s="29">
        <f t="shared" si="4"/>
        <v>9.0735813113082542E-2</v>
      </c>
      <c r="O17" s="27">
        <v>60</v>
      </c>
      <c r="P17" s="27">
        <v>242</v>
      </c>
      <c r="Q17" s="26">
        <f t="shared" si="5"/>
        <v>2.2496482590020465E-2</v>
      </c>
      <c r="R17" s="29">
        <f t="shared" si="6"/>
        <v>3.749413765003411E-4</v>
      </c>
    </row>
    <row r="18" spans="1:18" x14ac:dyDescent="0.25">
      <c r="A18" s="25">
        <v>1983</v>
      </c>
      <c r="B18" s="26">
        <v>0.27429903738181566</v>
      </c>
      <c r="C18" s="27">
        <f t="shared" si="7"/>
        <v>66.75</v>
      </c>
      <c r="D18" s="26">
        <v>9.1204429929453712E-2</v>
      </c>
      <c r="E18" s="27">
        <v>6</v>
      </c>
      <c r="F18" s="29">
        <f t="shared" si="0"/>
        <v>8.5732164133686492E-2</v>
      </c>
      <c r="G18" s="27">
        <v>0</v>
      </c>
      <c r="H18" s="29">
        <f t="shared" si="8"/>
        <v>8.5732164133686492E-2</v>
      </c>
      <c r="I18" s="27">
        <v>10</v>
      </c>
      <c r="J18" s="28">
        <f t="shared" si="1"/>
        <v>71.870499999999993</v>
      </c>
      <c r="K18" s="26">
        <f t="shared" si="9"/>
        <v>7.7158947720317839E-2</v>
      </c>
      <c r="L18" s="29">
        <f t="shared" si="2"/>
        <v>8.8181654537506093E-3</v>
      </c>
      <c r="M18" s="29">
        <f t="shared" si="3"/>
        <v>3.3823100370550287E-3</v>
      </c>
      <c r="N18" s="29">
        <f t="shared" si="4"/>
        <v>9.5886798395491538E-2</v>
      </c>
      <c r="O18" s="27">
        <v>60</v>
      </c>
      <c r="P18" s="27">
        <v>242</v>
      </c>
      <c r="Q18" s="26">
        <f t="shared" si="5"/>
        <v>2.3773586379047487E-2</v>
      </c>
      <c r="R18" s="29">
        <f t="shared" si="6"/>
        <v>3.9622643965079148E-4</v>
      </c>
    </row>
    <row r="19" spans="1:18" x14ac:dyDescent="0.25">
      <c r="A19" s="25">
        <v>1984</v>
      </c>
      <c r="B19" s="26">
        <v>0.22941138985067019</v>
      </c>
      <c r="C19" s="27">
        <f t="shared" si="7"/>
        <v>66.75</v>
      </c>
      <c r="D19" s="26">
        <v>7.6279287125347844E-2</v>
      </c>
      <c r="E19" s="27">
        <v>6</v>
      </c>
      <c r="F19" s="29">
        <f t="shared" si="0"/>
        <v>7.1702529897826967E-2</v>
      </c>
      <c r="G19" s="27">
        <v>0</v>
      </c>
      <c r="H19" s="29">
        <f t="shared" si="8"/>
        <v>7.1702529897826967E-2</v>
      </c>
      <c r="I19" s="27">
        <v>10</v>
      </c>
      <c r="J19" s="28">
        <f t="shared" si="1"/>
        <v>71.870500000000007</v>
      </c>
      <c r="K19" s="26">
        <f t="shared" si="9"/>
        <v>6.4532276908044264E-2</v>
      </c>
      <c r="L19" s="29">
        <f t="shared" si="2"/>
        <v>7.3751173609193444E-3</v>
      </c>
      <c r="M19" s="29">
        <f t="shared" si="3"/>
        <v>2.828812138434817E-3</v>
      </c>
      <c r="N19" s="29">
        <f t="shared" si="4"/>
        <v>8.0195409718557847E-2</v>
      </c>
      <c r="O19" s="27">
        <v>60</v>
      </c>
      <c r="P19" s="27">
        <v>242</v>
      </c>
      <c r="Q19" s="26">
        <f t="shared" si="5"/>
        <v>1.9883159434353186E-2</v>
      </c>
      <c r="R19" s="29">
        <f t="shared" si="6"/>
        <v>3.3138599057255309E-4</v>
      </c>
    </row>
    <row r="20" spans="1:18" x14ac:dyDescent="0.25">
      <c r="A20" s="25">
        <v>1985</v>
      </c>
      <c r="B20" s="26">
        <v>0.28867446295257077</v>
      </c>
      <c r="C20" s="27">
        <f t="shared" si="7"/>
        <v>66.75</v>
      </c>
      <c r="D20" s="26">
        <v>9.5984258931729766E-2</v>
      </c>
      <c r="E20" s="27">
        <v>6</v>
      </c>
      <c r="F20" s="29">
        <f t="shared" si="0"/>
        <v>9.0225203395825987E-2</v>
      </c>
      <c r="G20" s="27">
        <v>0</v>
      </c>
      <c r="H20" s="29">
        <f t="shared" si="8"/>
        <v>9.0225203395825987E-2</v>
      </c>
      <c r="I20" s="27">
        <v>10</v>
      </c>
      <c r="J20" s="28">
        <f t="shared" si="1"/>
        <v>71.870499999999993</v>
      </c>
      <c r="K20" s="26">
        <f t="shared" si="9"/>
        <v>8.1202683056243397E-2</v>
      </c>
      <c r="L20" s="29">
        <f t="shared" si="2"/>
        <v>9.2803066349992445E-3</v>
      </c>
      <c r="M20" s="29">
        <f t="shared" si="3"/>
        <v>3.5595696682188885E-3</v>
      </c>
      <c r="N20" s="29">
        <f t="shared" si="4"/>
        <v>0.10091202030917137</v>
      </c>
      <c r="O20" s="27">
        <v>60</v>
      </c>
      <c r="P20" s="27">
        <v>242</v>
      </c>
      <c r="Q20" s="26">
        <f t="shared" si="5"/>
        <v>2.501950916756315E-2</v>
      </c>
      <c r="R20" s="29">
        <f t="shared" si="6"/>
        <v>4.1699181945938584E-4</v>
      </c>
    </row>
    <row r="21" spans="1:18" x14ac:dyDescent="0.25">
      <c r="A21" s="19">
        <v>1986</v>
      </c>
      <c r="B21" s="20">
        <v>0.39033305059693107</v>
      </c>
      <c r="C21" s="21">
        <f t="shared" si="7"/>
        <v>66.75</v>
      </c>
      <c r="D21" s="20">
        <v>0.12978573932347956</v>
      </c>
      <c r="E21" s="21">
        <v>6</v>
      </c>
      <c r="F21" s="23">
        <f t="shared" si="0"/>
        <v>0.12199859496407078</v>
      </c>
      <c r="G21" s="21">
        <v>0</v>
      </c>
      <c r="H21" s="23">
        <f t="shared" si="8"/>
        <v>0.12199859496407078</v>
      </c>
      <c r="I21" s="21">
        <v>10</v>
      </c>
      <c r="J21" s="22">
        <f t="shared" si="1"/>
        <v>71.870500000000007</v>
      </c>
      <c r="K21" s="20">
        <f t="shared" si="9"/>
        <v>0.10979873546766371</v>
      </c>
      <c r="L21" s="23">
        <f t="shared" si="2"/>
        <v>1.2548426910590138E-2</v>
      </c>
      <c r="M21" s="23">
        <f t="shared" si="3"/>
        <v>4.8130952533770388E-3</v>
      </c>
      <c r="N21" s="23">
        <f t="shared" si="4"/>
        <v>0.13644884388561235</v>
      </c>
      <c r="O21" s="21">
        <v>60</v>
      </c>
      <c r="P21" s="21">
        <v>242</v>
      </c>
      <c r="Q21" s="20">
        <f t="shared" si="5"/>
        <v>3.3830291872465876E-2</v>
      </c>
      <c r="R21" s="23">
        <f t="shared" si="6"/>
        <v>5.6383819787443124E-4</v>
      </c>
    </row>
    <row r="22" spans="1:18" x14ac:dyDescent="0.25">
      <c r="A22" s="19">
        <v>1987</v>
      </c>
      <c r="B22" s="20">
        <v>0.38105161718941832</v>
      </c>
      <c r="C22" s="21">
        <f t="shared" si="7"/>
        <v>66.75</v>
      </c>
      <c r="D22" s="20">
        <v>0.12669966271548158</v>
      </c>
      <c r="E22" s="21">
        <v>6</v>
      </c>
      <c r="F22" s="23">
        <f t="shared" si="0"/>
        <v>0.11909768295255269</v>
      </c>
      <c r="G22" s="21">
        <v>0</v>
      </c>
      <c r="H22" s="23">
        <f t="shared" si="8"/>
        <v>0.11909768295255269</v>
      </c>
      <c r="I22" s="21">
        <v>10</v>
      </c>
      <c r="J22" s="22">
        <f t="shared" si="1"/>
        <v>71.870500000000007</v>
      </c>
      <c r="K22" s="20">
        <f t="shared" si="9"/>
        <v>0.10718791465729742</v>
      </c>
      <c r="L22" s="23">
        <f t="shared" si="2"/>
        <v>1.2250047389405419E-2</v>
      </c>
      <c r="M22" s="23">
        <f t="shared" si="3"/>
        <v>4.6986483137445448E-3</v>
      </c>
      <c r="N22" s="23">
        <f t="shared" si="4"/>
        <v>0.13320433037050097</v>
      </c>
      <c r="O22" s="21">
        <v>60</v>
      </c>
      <c r="P22" s="21">
        <v>242</v>
      </c>
      <c r="Q22" s="20">
        <f t="shared" si="5"/>
        <v>3.3025867034008505E-2</v>
      </c>
      <c r="R22" s="23">
        <f t="shared" si="6"/>
        <v>5.5043111723347509E-4</v>
      </c>
    </row>
    <row r="23" spans="1:18" x14ac:dyDescent="0.25">
      <c r="A23" s="19">
        <v>1988</v>
      </c>
      <c r="B23" s="20">
        <v>0.19044957987453295</v>
      </c>
      <c r="C23" s="21">
        <f t="shared" si="7"/>
        <v>66.75</v>
      </c>
      <c r="D23" s="20">
        <v>6.3324485308282205E-2</v>
      </c>
      <c r="E23" s="21">
        <v>6</v>
      </c>
      <c r="F23" s="23">
        <f t="shared" si="0"/>
        <v>5.9525016189785271E-2</v>
      </c>
      <c r="G23" s="21">
        <v>0</v>
      </c>
      <c r="H23" s="23">
        <f t="shared" si="8"/>
        <v>5.9525016189785271E-2</v>
      </c>
      <c r="I23" s="21">
        <v>10</v>
      </c>
      <c r="J23" s="22">
        <f t="shared" si="1"/>
        <v>71.870500000000007</v>
      </c>
      <c r="K23" s="20">
        <f t="shared" si="9"/>
        <v>5.3572514570806744E-2</v>
      </c>
      <c r="L23" s="23">
        <f t="shared" si="2"/>
        <v>6.1225730938064852E-3</v>
      </c>
      <c r="M23" s="23">
        <f t="shared" si="3"/>
        <v>2.3483842003641313E-3</v>
      </c>
      <c r="N23" s="23">
        <f t="shared" si="4"/>
        <v>6.657551788822294E-2</v>
      </c>
      <c r="O23" s="21">
        <v>60</v>
      </c>
      <c r="P23" s="21">
        <v>242</v>
      </c>
      <c r="Q23" s="20">
        <f t="shared" si="5"/>
        <v>1.6506326749146184E-2</v>
      </c>
      <c r="R23" s="23">
        <f t="shared" si="6"/>
        <v>2.7510544581910309E-4</v>
      </c>
    </row>
    <row r="24" spans="1:18" x14ac:dyDescent="0.25">
      <c r="A24" s="19">
        <v>1989</v>
      </c>
      <c r="B24" s="20">
        <v>0.24592155709307062</v>
      </c>
      <c r="C24" s="21">
        <f t="shared" si="7"/>
        <v>66.75</v>
      </c>
      <c r="D24" s="20">
        <v>8.1768917733445981E-2</v>
      </c>
      <c r="E24" s="21">
        <v>6</v>
      </c>
      <c r="F24" s="23">
        <f t="shared" si="0"/>
        <v>7.6862782669439217E-2</v>
      </c>
      <c r="G24" s="21">
        <v>0</v>
      </c>
      <c r="H24" s="23">
        <f t="shared" si="8"/>
        <v>7.6862782669439217E-2</v>
      </c>
      <c r="I24" s="21">
        <v>10</v>
      </c>
      <c r="J24" s="22">
        <f t="shared" si="1"/>
        <v>71.870499999999993</v>
      </c>
      <c r="K24" s="20">
        <f t="shared" si="9"/>
        <v>6.9176504402495301E-2</v>
      </c>
      <c r="L24" s="23">
        <f t="shared" si="2"/>
        <v>7.9058862174280348E-3</v>
      </c>
      <c r="M24" s="23">
        <f t="shared" si="3"/>
        <v>3.0323947135340408E-3</v>
      </c>
      <c r="N24" s="23">
        <f t="shared" si="4"/>
        <v>8.5966873931333287E-2</v>
      </c>
      <c r="O24" s="21">
        <v>60</v>
      </c>
      <c r="P24" s="21">
        <v>242</v>
      </c>
      <c r="Q24" s="20">
        <f t="shared" si="5"/>
        <v>2.1314100974710735E-2</v>
      </c>
      <c r="R24" s="23">
        <f t="shared" si="6"/>
        <v>3.5523501624517889E-4</v>
      </c>
    </row>
    <row r="25" spans="1:18" x14ac:dyDescent="0.25">
      <c r="A25" s="19">
        <v>1990</v>
      </c>
      <c r="B25" s="20">
        <v>0.57372588670893832</v>
      </c>
      <c r="C25" s="21">
        <f t="shared" si="7"/>
        <v>66.75</v>
      </c>
      <c r="D25" s="20">
        <v>0.19076385733072201</v>
      </c>
      <c r="E25" s="21">
        <v>6</v>
      </c>
      <c r="F25" s="23">
        <f t="shared" si="0"/>
        <v>0.1793180258908787</v>
      </c>
      <c r="G25" s="21">
        <v>0</v>
      </c>
      <c r="H25" s="23">
        <f t="shared" si="8"/>
        <v>0.1793180258908787</v>
      </c>
      <c r="I25" s="21">
        <v>10</v>
      </c>
      <c r="J25" s="22">
        <f t="shared" si="1"/>
        <v>71.870499999999993</v>
      </c>
      <c r="K25" s="20">
        <f t="shared" si="9"/>
        <v>0.16138622330179084</v>
      </c>
      <c r="L25" s="23">
        <f t="shared" si="2"/>
        <v>1.8444139805918951E-2</v>
      </c>
      <c r="M25" s="23">
        <f t="shared" si="3"/>
        <v>7.0744645830922012E-3</v>
      </c>
      <c r="N25" s="23">
        <f t="shared" si="4"/>
        <v>0.20055753369837234</v>
      </c>
      <c r="O25" s="21">
        <v>60</v>
      </c>
      <c r="P25" s="21">
        <v>242</v>
      </c>
      <c r="Q25" s="20">
        <f t="shared" si="5"/>
        <v>4.9725008354968347E-2</v>
      </c>
      <c r="R25" s="23">
        <f t="shared" si="6"/>
        <v>8.2875013924947247E-4</v>
      </c>
    </row>
    <row r="26" spans="1:18" x14ac:dyDescent="0.25">
      <c r="A26" s="25">
        <v>1991</v>
      </c>
      <c r="B26" s="26">
        <v>0.47262672718622301</v>
      </c>
      <c r="C26" s="27">
        <f t="shared" si="7"/>
        <v>66.75</v>
      </c>
      <c r="D26" s="26">
        <v>0.15714838678941914</v>
      </c>
      <c r="E26" s="27">
        <v>6</v>
      </c>
      <c r="F26" s="29">
        <f t="shared" si="0"/>
        <v>0.147719483582054</v>
      </c>
      <c r="G26" s="27">
        <v>0</v>
      </c>
      <c r="H26" s="29">
        <f t="shared" si="8"/>
        <v>0.147719483582054</v>
      </c>
      <c r="I26" s="27">
        <v>10</v>
      </c>
      <c r="J26" s="28">
        <f t="shared" si="1"/>
        <v>71.870499999999993</v>
      </c>
      <c r="K26" s="26">
        <f t="shared" si="9"/>
        <v>0.13294753522384861</v>
      </c>
      <c r="L26" s="29">
        <f t="shared" si="2"/>
        <v>1.5194004025582698E-2</v>
      </c>
      <c r="M26" s="29">
        <f t="shared" si="3"/>
        <v>5.8278371604974736E-3</v>
      </c>
      <c r="N26" s="29">
        <f t="shared" si="4"/>
        <v>0.16521626958152313</v>
      </c>
      <c r="O26" s="27">
        <v>60</v>
      </c>
      <c r="P26" s="27">
        <v>242</v>
      </c>
      <c r="Q26" s="26">
        <f t="shared" si="5"/>
        <v>4.0962711466493343E-2</v>
      </c>
      <c r="R26" s="29">
        <f t="shared" si="6"/>
        <v>6.82711857774889E-4</v>
      </c>
    </row>
    <row r="27" spans="1:18" x14ac:dyDescent="0.25">
      <c r="A27" s="25">
        <v>1992</v>
      </c>
      <c r="B27" s="26">
        <v>0.38701473644615275</v>
      </c>
      <c r="C27" s="27">
        <f t="shared" si="7"/>
        <v>66.75</v>
      </c>
      <c r="D27" s="26">
        <v>0.12868239986834579</v>
      </c>
      <c r="E27" s="27">
        <v>6</v>
      </c>
      <c r="F27" s="29">
        <f t="shared" si="0"/>
        <v>0.12096145587624504</v>
      </c>
      <c r="G27" s="27">
        <v>0</v>
      </c>
      <c r="H27" s="29">
        <f t="shared" si="8"/>
        <v>0.12096145587624504</v>
      </c>
      <c r="I27" s="27">
        <v>10</v>
      </c>
      <c r="J27" s="28">
        <f t="shared" si="1"/>
        <v>71.870499999999993</v>
      </c>
      <c r="K27" s="26">
        <f t="shared" si="9"/>
        <v>0.10886531028862054</v>
      </c>
      <c r="L27" s="29">
        <f t="shared" si="2"/>
        <v>1.2441749747270919E-2</v>
      </c>
      <c r="M27" s="29">
        <f t="shared" si="3"/>
        <v>4.7721779852545991E-3</v>
      </c>
      <c r="N27" s="29">
        <f t="shared" si="4"/>
        <v>0.13528885979297525</v>
      </c>
      <c r="O27" s="27">
        <v>60</v>
      </c>
      <c r="P27" s="27">
        <v>242</v>
      </c>
      <c r="Q27" s="26">
        <f t="shared" si="5"/>
        <v>3.3542692510655024E-2</v>
      </c>
      <c r="R27" s="29">
        <f t="shared" si="6"/>
        <v>5.5904487517758369E-4</v>
      </c>
    </row>
    <row r="28" spans="1:18" x14ac:dyDescent="0.25">
      <c r="A28" s="25">
        <v>1993</v>
      </c>
      <c r="B28" s="26">
        <v>0.19449832255013888</v>
      </c>
      <c r="C28" s="27">
        <f t="shared" si="7"/>
        <v>66.75</v>
      </c>
      <c r="D28" s="26">
        <v>6.4670692247921172E-2</v>
      </c>
      <c r="E28" s="27">
        <v>6</v>
      </c>
      <c r="F28" s="29">
        <f t="shared" si="0"/>
        <v>6.0790450713045903E-2</v>
      </c>
      <c r="G28" s="27">
        <v>0</v>
      </c>
      <c r="H28" s="29">
        <f t="shared" si="8"/>
        <v>6.0790450713045903E-2</v>
      </c>
      <c r="I28" s="27">
        <v>10</v>
      </c>
      <c r="J28" s="28">
        <f t="shared" si="1"/>
        <v>71.870500000000007</v>
      </c>
      <c r="K28" s="26">
        <f t="shared" si="9"/>
        <v>5.4711405641741311E-2</v>
      </c>
      <c r="L28" s="29">
        <f t="shared" si="2"/>
        <v>6.2527320733418643E-3</v>
      </c>
      <c r="M28" s="29">
        <f t="shared" si="3"/>
        <v>2.3983081925146874E-3</v>
      </c>
      <c r="N28" s="29">
        <f t="shared" si="4"/>
        <v>6.7990838103695134E-2</v>
      </c>
      <c r="O28" s="27">
        <v>60</v>
      </c>
      <c r="P28" s="27">
        <v>242</v>
      </c>
      <c r="Q28" s="26">
        <f t="shared" si="5"/>
        <v>1.6857232587693009E-2</v>
      </c>
      <c r="R28" s="29">
        <f t="shared" si="6"/>
        <v>2.8095387646155017E-4</v>
      </c>
    </row>
    <row r="29" spans="1:18" x14ac:dyDescent="0.25">
      <c r="A29" s="25">
        <v>1994</v>
      </c>
      <c r="B29" s="26">
        <v>0.23281605140681297</v>
      </c>
      <c r="C29" s="27">
        <f t="shared" si="7"/>
        <v>66.75</v>
      </c>
      <c r="D29" s="26">
        <v>7.7411337092765306E-2</v>
      </c>
      <c r="E29" s="27">
        <v>6</v>
      </c>
      <c r="F29" s="29">
        <f t="shared" si="0"/>
        <v>7.2766656867199381E-2</v>
      </c>
      <c r="G29" s="27">
        <v>0</v>
      </c>
      <c r="H29" s="29">
        <f t="shared" si="8"/>
        <v>7.2766656867199381E-2</v>
      </c>
      <c r="I29" s="27">
        <v>10</v>
      </c>
      <c r="J29" s="28">
        <f t="shared" si="1"/>
        <v>71.870500000000007</v>
      </c>
      <c r="K29" s="26">
        <f t="shared" si="9"/>
        <v>6.5489991180479448E-2</v>
      </c>
      <c r="L29" s="29">
        <f t="shared" si="2"/>
        <v>7.4845704206262225E-3</v>
      </c>
      <c r="M29" s="29">
        <f t="shared" si="3"/>
        <v>2.8707941339388252E-3</v>
      </c>
      <c r="N29" s="29">
        <f t="shared" si="4"/>
        <v>8.1385578300098724E-2</v>
      </c>
      <c r="O29" s="27">
        <v>60</v>
      </c>
      <c r="P29" s="27">
        <v>242</v>
      </c>
      <c r="Q29" s="26">
        <f t="shared" si="5"/>
        <v>2.0178242553743488E-2</v>
      </c>
      <c r="R29" s="29">
        <f t="shared" si="6"/>
        <v>3.3630404256239143E-4</v>
      </c>
    </row>
    <row r="30" spans="1:18" x14ac:dyDescent="0.25">
      <c r="A30" s="25">
        <v>1995</v>
      </c>
      <c r="B30" s="26">
        <v>0.50853125479066441</v>
      </c>
      <c r="C30" s="27">
        <f t="shared" si="7"/>
        <v>66.75</v>
      </c>
      <c r="D30" s="26">
        <v>0.1690866422178959</v>
      </c>
      <c r="E30" s="27">
        <v>6</v>
      </c>
      <c r="F30" s="29">
        <f t="shared" si="0"/>
        <v>0.15894144368482216</v>
      </c>
      <c r="G30" s="27">
        <v>0</v>
      </c>
      <c r="H30" s="29">
        <f t="shared" si="8"/>
        <v>0.15894144368482216</v>
      </c>
      <c r="I30" s="27">
        <v>10</v>
      </c>
      <c r="J30" s="28">
        <f t="shared" si="1"/>
        <v>71.870499999999993</v>
      </c>
      <c r="K30" s="26">
        <f t="shared" si="9"/>
        <v>0.14304729931633994</v>
      </c>
      <c r="L30" s="29">
        <f t="shared" si="2"/>
        <v>1.6348262779010279E-2</v>
      </c>
      <c r="M30" s="29">
        <f t="shared" si="3"/>
        <v>6.270566545373806E-3</v>
      </c>
      <c r="N30" s="29">
        <f t="shared" si="4"/>
        <v>0.17776742627807471</v>
      </c>
      <c r="O30" s="27">
        <v>60</v>
      </c>
      <c r="P30" s="27">
        <v>242</v>
      </c>
      <c r="Q30" s="26">
        <f t="shared" si="5"/>
        <v>4.4074568498696211E-2</v>
      </c>
      <c r="R30" s="29">
        <f t="shared" si="6"/>
        <v>7.345761416449368E-4</v>
      </c>
    </row>
    <row r="31" spans="1:18" x14ac:dyDescent="0.25">
      <c r="A31" s="19">
        <v>1996</v>
      </c>
      <c r="B31" s="20">
        <v>0.28201313910131937</v>
      </c>
      <c r="C31" s="21">
        <f t="shared" si="7"/>
        <v>66.75</v>
      </c>
      <c r="D31" s="20">
        <v>9.3769368751188686E-2</v>
      </c>
      <c r="E31" s="21">
        <v>6</v>
      </c>
      <c r="F31" s="23">
        <f t="shared" si="0"/>
        <v>8.8143206626117368E-2</v>
      </c>
      <c r="G31" s="21">
        <v>0</v>
      </c>
      <c r="H31" s="23">
        <f t="shared" si="8"/>
        <v>8.8143206626117368E-2</v>
      </c>
      <c r="I31" s="21">
        <v>10</v>
      </c>
      <c r="J31" s="22">
        <f t="shared" si="1"/>
        <v>71.870500000000007</v>
      </c>
      <c r="K31" s="20">
        <f t="shared" si="9"/>
        <v>7.9328885963505624E-2</v>
      </c>
      <c r="L31" s="23">
        <f t="shared" si="2"/>
        <v>9.0661583958292144E-3</v>
      </c>
      <c r="M31" s="23">
        <f t="shared" si="3"/>
        <v>3.4774306175783289E-3</v>
      </c>
      <c r="N31" s="23">
        <f t="shared" si="4"/>
        <v>9.8583419293036836E-2</v>
      </c>
      <c r="O31" s="21">
        <v>60</v>
      </c>
      <c r="P31" s="21">
        <v>242</v>
      </c>
      <c r="Q31" s="20">
        <f t="shared" si="5"/>
        <v>2.4442170072653761E-2</v>
      </c>
      <c r="R31" s="23">
        <f t="shared" si="6"/>
        <v>4.0736950121089601E-4</v>
      </c>
    </row>
    <row r="32" spans="1:18" x14ac:dyDescent="0.25">
      <c r="A32" s="19">
        <v>1997</v>
      </c>
      <c r="B32" s="20">
        <v>0.48715243296921551</v>
      </c>
      <c r="C32" s="21">
        <f t="shared" si="7"/>
        <v>66.75</v>
      </c>
      <c r="D32" s="20">
        <v>0.16197818396226416</v>
      </c>
      <c r="E32" s="21">
        <v>6</v>
      </c>
      <c r="F32" s="23">
        <f t="shared" si="0"/>
        <v>0.15225949292452831</v>
      </c>
      <c r="G32" s="21">
        <v>0</v>
      </c>
      <c r="H32" s="23">
        <f t="shared" si="8"/>
        <v>0.15225949292452831</v>
      </c>
      <c r="I32" s="21">
        <v>10</v>
      </c>
      <c r="J32" s="22">
        <f t="shared" si="1"/>
        <v>71.870499999999993</v>
      </c>
      <c r="K32" s="20">
        <f t="shared" si="9"/>
        <v>0.13703354363207548</v>
      </c>
      <c r="L32" s="23">
        <f t="shared" si="2"/>
        <v>1.5660976415094341E-2</v>
      </c>
      <c r="M32" s="23">
        <f t="shared" si="3"/>
        <v>6.006949857844405E-3</v>
      </c>
      <c r="N32" s="23">
        <f t="shared" si="4"/>
        <v>0.17029402499495996</v>
      </c>
      <c r="O32" s="21">
        <v>60</v>
      </c>
      <c r="P32" s="21">
        <v>242</v>
      </c>
      <c r="Q32" s="20">
        <f t="shared" si="5"/>
        <v>4.2221659089659497E-2</v>
      </c>
      <c r="R32" s="23">
        <f t="shared" si="6"/>
        <v>7.0369431816099163E-4</v>
      </c>
    </row>
    <row r="33" spans="1:18" x14ac:dyDescent="0.25">
      <c r="A33" s="19">
        <v>1998</v>
      </c>
      <c r="B33" s="20">
        <v>0.22862097236931223</v>
      </c>
      <c r="C33" s="21">
        <f t="shared" si="7"/>
        <v>66.75</v>
      </c>
      <c r="D33" s="20">
        <v>7.6016473312796318E-2</v>
      </c>
      <c r="E33" s="21">
        <v>6</v>
      </c>
      <c r="F33" s="23">
        <f t="shared" si="0"/>
        <v>7.1455484914028533E-2</v>
      </c>
      <c r="G33" s="21">
        <v>0</v>
      </c>
      <c r="H33" s="23">
        <f t="shared" si="8"/>
        <v>7.1455484914028533E-2</v>
      </c>
      <c r="I33" s="21">
        <v>10</v>
      </c>
      <c r="J33" s="22">
        <f t="shared" si="1"/>
        <v>71.870499999999993</v>
      </c>
      <c r="K33" s="20">
        <f t="shared" si="9"/>
        <v>6.4309936422625683E-2</v>
      </c>
      <c r="L33" s="23">
        <f t="shared" si="2"/>
        <v>7.3497070197286497E-3</v>
      </c>
      <c r="M33" s="23">
        <f t="shared" si="3"/>
        <v>2.8190657061972903E-3</v>
      </c>
      <c r="N33" s="23">
        <f t="shared" si="4"/>
        <v>7.9919103237840072E-2</v>
      </c>
      <c r="O33" s="21">
        <v>60</v>
      </c>
      <c r="P33" s="21">
        <v>242</v>
      </c>
      <c r="Q33" s="20">
        <f t="shared" si="5"/>
        <v>1.9814653695332252E-2</v>
      </c>
      <c r="R33" s="23">
        <f t="shared" si="6"/>
        <v>3.3024422825553751E-4</v>
      </c>
    </row>
    <row r="34" spans="1:18" x14ac:dyDescent="0.25">
      <c r="A34" s="19">
        <v>1999</v>
      </c>
      <c r="B34" s="20">
        <v>0.21640514133167615</v>
      </c>
      <c r="C34" s="21">
        <f t="shared" si="7"/>
        <v>66.75</v>
      </c>
      <c r="D34" s="20">
        <v>7.1954709492782321E-2</v>
      </c>
      <c r="E34" s="21">
        <v>6</v>
      </c>
      <c r="F34" s="23">
        <f t="shared" si="0"/>
        <v>6.763742692321538E-2</v>
      </c>
      <c r="G34" s="21">
        <v>0</v>
      </c>
      <c r="H34" s="23">
        <f t="shared" si="8"/>
        <v>6.763742692321538E-2</v>
      </c>
      <c r="I34" s="21">
        <v>10</v>
      </c>
      <c r="J34" s="22">
        <f t="shared" si="1"/>
        <v>71.870499999999993</v>
      </c>
      <c r="K34" s="20">
        <f t="shared" si="9"/>
        <v>6.0873684230893843E-2</v>
      </c>
      <c r="L34" s="23">
        <f t="shared" si="2"/>
        <v>6.9569924835307245E-3</v>
      </c>
      <c r="M34" s="23">
        <f t="shared" si="3"/>
        <v>2.6684354731350726E-3</v>
      </c>
      <c r="N34" s="23">
        <f t="shared" si="4"/>
        <v>7.5648811445642741E-2</v>
      </c>
      <c r="O34" s="21">
        <v>60</v>
      </c>
      <c r="P34" s="21">
        <v>242</v>
      </c>
      <c r="Q34" s="20">
        <f t="shared" si="5"/>
        <v>1.8755903664208942E-2</v>
      </c>
      <c r="R34" s="23">
        <f t="shared" si="6"/>
        <v>3.125983944034824E-4</v>
      </c>
    </row>
    <row r="35" spans="1:18" x14ac:dyDescent="0.25">
      <c r="A35" s="19">
        <v>2000</v>
      </c>
      <c r="B35" s="20">
        <v>0.49992095222967159</v>
      </c>
      <c r="C35" s="21">
        <f t="shared" si="7"/>
        <v>66.75</v>
      </c>
      <c r="D35" s="20">
        <v>0.16622371661636581</v>
      </c>
      <c r="E35" s="21">
        <v>6</v>
      </c>
      <c r="F35" s="23">
        <f t="shared" si="0"/>
        <v>0.15625029361938386</v>
      </c>
      <c r="G35" s="21">
        <v>0</v>
      </c>
      <c r="H35" s="23">
        <f t="shared" si="8"/>
        <v>0.15625029361938386</v>
      </c>
      <c r="I35" s="21">
        <v>10</v>
      </c>
      <c r="J35" s="22">
        <f t="shared" si="1"/>
        <v>71.870499999999993</v>
      </c>
      <c r="K35" s="20">
        <f t="shared" si="9"/>
        <v>0.14062526425744548</v>
      </c>
      <c r="L35" s="23">
        <f t="shared" si="2"/>
        <v>1.6071458772279484E-2</v>
      </c>
      <c r="M35" s="23">
        <f t="shared" si="3"/>
        <v>6.164395145531857E-3</v>
      </c>
      <c r="N35" s="23">
        <f t="shared" si="4"/>
        <v>0.17475752017825538</v>
      </c>
      <c r="O35" s="21">
        <v>60</v>
      </c>
      <c r="P35" s="21">
        <v>242</v>
      </c>
      <c r="Q35" s="20">
        <f t="shared" si="5"/>
        <v>4.3328310787997204E-2</v>
      </c>
      <c r="R35" s="23">
        <f t="shared" si="6"/>
        <v>7.2213851313328672E-4</v>
      </c>
    </row>
    <row r="36" spans="1:18" x14ac:dyDescent="0.25">
      <c r="A36" s="25">
        <v>2001</v>
      </c>
      <c r="B36" s="26">
        <v>0.55114502053104897</v>
      </c>
      <c r="C36" s="27">
        <f t="shared" si="7"/>
        <v>66.75</v>
      </c>
      <c r="D36" s="26">
        <v>0.18325571932657378</v>
      </c>
      <c r="E36" s="27">
        <v>6</v>
      </c>
      <c r="F36" s="29">
        <f t="shared" si="0"/>
        <v>0.17226037616697937</v>
      </c>
      <c r="G36" s="27">
        <v>0</v>
      </c>
      <c r="H36" s="29">
        <f t="shared" si="8"/>
        <v>0.17226037616697937</v>
      </c>
      <c r="I36" s="27">
        <v>10</v>
      </c>
      <c r="J36" s="28">
        <f t="shared" si="1"/>
        <v>71.870499999999993</v>
      </c>
      <c r="K36" s="26">
        <f t="shared" si="9"/>
        <v>0.15503433855028143</v>
      </c>
      <c r="L36" s="29">
        <f t="shared" si="2"/>
        <v>1.7718210120032163E-2</v>
      </c>
      <c r="M36" s="29">
        <f t="shared" si="3"/>
        <v>6.7960257994643912E-3</v>
      </c>
      <c r="N36" s="29">
        <f t="shared" si="4"/>
        <v>0.19266393340191576</v>
      </c>
      <c r="O36" s="27">
        <v>60</v>
      </c>
      <c r="P36" s="27">
        <v>242</v>
      </c>
      <c r="Q36" s="26">
        <f t="shared" si="5"/>
        <v>4.7767917372375804E-2</v>
      </c>
      <c r="R36" s="29">
        <f t="shared" si="6"/>
        <v>7.9613195620626342E-4</v>
      </c>
    </row>
    <row r="37" spans="1:18" x14ac:dyDescent="0.25">
      <c r="A37" s="25">
        <v>2002</v>
      </c>
      <c r="B37" s="26">
        <v>0.35225046492630846</v>
      </c>
      <c r="C37" s="27">
        <f t="shared" si="7"/>
        <v>66.75</v>
      </c>
      <c r="D37" s="26">
        <v>0.11712327958799756</v>
      </c>
      <c r="E37" s="27">
        <v>6</v>
      </c>
      <c r="F37" s="29">
        <f t="shared" si="0"/>
        <v>0.1100958828127177</v>
      </c>
      <c r="G37" s="27">
        <v>0</v>
      </c>
      <c r="H37" s="29">
        <f t="shared" si="8"/>
        <v>0.1100958828127177</v>
      </c>
      <c r="I37" s="27">
        <v>10</v>
      </c>
      <c r="J37" s="28">
        <f t="shared" si="1"/>
        <v>71.870500000000007</v>
      </c>
      <c r="K37" s="26">
        <f t="shared" si="9"/>
        <v>9.9086294531445934E-2</v>
      </c>
      <c r="L37" s="29">
        <f t="shared" si="2"/>
        <v>1.1324147946450964E-2</v>
      </c>
      <c r="M37" s="29">
        <f t="shared" si="3"/>
        <v>4.3435088013784517E-3</v>
      </c>
      <c r="N37" s="29">
        <f t="shared" si="4"/>
        <v>0.12313630276467841</v>
      </c>
      <c r="O37" s="27">
        <v>60</v>
      </c>
      <c r="P37" s="27">
        <v>242</v>
      </c>
      <c r="Q37" s="26">
        <f t="shared" si="5"/>
        <v>3.0529661842482254E-2</v>
      </c>
      <c r="R37" s="29">
        <f t="shared" si="6"/>
        <v>5.0882769737470421E-4</v>
      </c>
    </row>
    <row r="38" spans="1:18" x14ac:dyDescent="0.25">
      <c r="A38" s="25">
        <v>2003</v>
      </c>
      <c r="B38" s="26">
        <v>0.3123104056257458</v>
      </c>
      <c r="C38" s="27">
        <f t="shared" si="7"/>
        <v>66.75</v>
      </c>
      <c r="D38" s="26">
        <v>0.10384320987056048</v>
      </c>
      <c r="E38" s="27">
        <v>6</v>
      </c>
      <c r="F38" s="29">
        <f t="shared" si="0"/>
        <v>9.7612617278326846E-2</v>
      </c>
      <c r="G38" s="27">
        <v>0</v>
      </c>
      <c r="H38" s="29">
        <f t="shared" si="8"/>
        <v>9.7612617278326846E-2</v>
      </c>
      <c r="I38" s="27">
        <v>10</v>
      </c>
      <c r="J38" s="28">
        <f t="shared" si="1"/>
        <v>71.870499999999993</v>
      </c>
      <c r="K38" s="26">
        <f t="shared" si="9"/>
        <v>8.785135555049417E-2</v>
      </c>
      <c r="L38" s="29">
        <f t="shared" si="2"/>
        <v>1.0040154920056476E-2</v>
      </c>
      <c r="M38" s="29">
        <f t="shared" si="3"/>
        <v>3.8510183255011142E-3</v>
      </c>
      <c r="N38" s="29">
        <f t="shared" ref="N38:N45" si="10">+M38*28.3495</f>
        <v>0.10917444401879384</v>
      </c>
      <c r="O38" s="27">
        <v>60</v>
      </c>
      <c r="P38" s="27">
        <v>242</v>
      </c>
      <c r="Q38" s="26">
        <f t="shared" si="5"/>
        <v>2.7068043971601778E-2</v>
      </c>
      <c r="R38" s="29">
        <f t="shared" si="6"/>
        <v>4.5113406619336297E-4</v>
      </c>
    </row>
    <row r="39" spans="1:18" x14ac:dyDescent="0.25">
      <c r="A39" s="25">
        <v>2004</v>
      </c>
      <c r="B39" s="26">
        <v>0.69216816999771513</v>
      </c>
      <c r="C39" s="27">
        <f t="shared" si="7"/>
        <v>66.75</v>
      </c>
      <c r="D39" s="26">
        <v>0.2301459165242403</v>
      </c>
      <c r="E39" s="27">
        <v>6</v>
      </c>
      <c r="F39" s="29">
        <f t="shared" si="0"/>
        <v>0.21633716153278587</v>
      </c>
      <c r="G39" s="27">
        <v>0</v>
      </c>
      <c r="H39" s="29">
        <f t="shared" si="8"/>
        <v>0.21633716153278587</v>
      </c>
      <c r="I39" s="27">
        <v>10</v>
      </c>
      <c r="J39" s="28">
        <f t="shared" si="1"/>
        <v>71.870499999999993</v>
      </c>
      <c r="K39" s="26">
        <f t="shared" si="9"/>
        <v>0.19470344537950729</v>
      </c>
      <c r="L39" s="29">
        <f t="shared" si="2"/>
        <v>2.2251822329086547E-2</v>
      </c>
      <c r="M39" s="29">
        <f t="shared" si="3"/>
        <v>8.5349455508825119E-3</v>
      </c>
      <c r="N39" s="29">
        <f t="shared" si="10"/>
        <v>0.24196143889474375</v>
      </c>
      <c r="O39" s="27">
        <v>60</v>
      </c>
      <c r="P39" s="27">
        <v>242</v>
      </c>
      <c r="Q39" s="26">
        <f t="shared" si="5"/>
        <v>5.9990439395391018E-2</v>
      </c>
      <c r="R39" s="29">
        <f t="shared" si="6"/>
        <v>9.998406565898503E-4</v>
      </c>
    </row>
    <row r="40" spans="1:18" x14ac:dyDescent="0.25">
      <c r="A40" s="25">
        <v>2005</v>
      </c>
      <c r="B40" s="26">
        <v>0.67970201969338395</v>
      </c>
      <c r="C40" s="27">
        <f t="shared" si="7"/>
        <v>66.75</v>
      </c>
      <c r="D40" s="26">
        <v>0.22600092154805015</v>
      </c>
      <c r="E40" s="27">
        <v>6</v>
      </c>
      <c r="F40" s="29">
        <f t="shared" si="0"/>
        <v>0.21244086625516714</v>
      </c>
      <c r="G40" s="27">
        <v>0</v>
      </c>
      <c r="H40" s="29">
        <f t="shared" si="8"/>
        <v>0.21244086625516714</v>
      </c>
      <c r="I40" s="27">
        <v>10</v>
      </c>
      <c r="J40" s="28">
        <f t="shared" si="1"/>
        <v>71.870500000000007</v>
      </c>
      <c r="K40" s="26">
        <f t="shared" si="9"/>
        <v>0.19119677962965043</v>
      </c>
      <c r="L40" s="29">
        <f t="shared" si="2"/>
        <v>2.1851060529102906E-2</v>
      </c>
      <c r="M40" s="29">
        <f t="shared" si="3"/>
        <v>8.3812286960942648E-3</v>
      </c>
      <c r="N40" s="29">
        <f t="shared" si="10"/>
        <v>0.23760364291992436</v>
      </c>
      <c r="O40" s="27">
        <v>60</v>
      </c>
      <c r="P40" s="27">
        <v>242</v>
      </c>
      <c r="Q40" s="26">
        <f t="shared" si="5"/>
        <v>5.8909994112377941E-2</v>
      </c>
      <c r="R40" s="29">
        <f t="shared" si="6"/>
        <v>9.8183323520629898E-4</v>
      </c>
    </row>
    <row r="41" spans="1:18" x14ac:dyDescent="0.25">
      <c r="A41" s="19">
        <v>2006</v>
      </c>
      <c r="B41" s="20">
        <v>0.8178674533733894</v>
      </c>
      <c r="C41" s="21">
        <f t="shared" si="7"/>
        <v>66.75</v>
      </c>
      <c r="D41" s="20">
        <v>0.27194092824665195</v>
      </c>
      <c r="E41" s="21">
        <v>6</v>
      </c>
      <c r="F41" s="23">
        <f t="shared" si="0"/>
        <v>0.25562447255185283</v>
      </c>
      <c r="G41" s="21">
        <v>0</v>
      </c>
      <c r="H41" s="23">
        <f t="shared" si="8"/>
        <v>0.25562447255185283</v>
      </c>
      <c r="I41" s="21">
        <v>10</v>
      </c>
      <c r="J41" s="22">
        <f t="shared" si="1"/>
        <v>71.870500000000007</v>
      </c>
      <c r="K41" s="20">
        <f t="shared" si="9"/>
        <v>0.23006202529666755</v>
      </c>
      <c r="L41" s="23">
        <f t="shared" si="2"/>
        <v>2.6292802891047722E-2</v>
      </c>
      <c r="M41" s="23">
        <f t="shared" si="3"/>
        <v>1.0084910697936112E-2</v>
      </c>
      <c r="N41" s="23">
        <f t="shared" si="10"/>
        <v>0.2859021758311398</v>
      </c>
      <c r="O41" s="21">
        <v>60</v>
      </c>
      <c r="P41" s="21">
        <v>242</v>
      </c>
      <c r="Q41" s="20">
        <f t="shared" si="5"/>
        <v>7.0884836982927218E-2</v>
      </c>
      <c r="R41" s="23">
        <f t="shared" si="6"/>
        <v>1.1814139497154537E-3</v>
      </c>
    </row>
    <row r="42" spans="1:18" x14ac:dyDescent="0.25">
      <c r="A42" s="19">
        <v>2007</v>
      </c>
      <c r="B42" s="20">
        <v>0.57814525161691444</v>
      </c>
      <c r="C42" s="21">
        <f t="shared" si="7"/>
        <v>66.75</v>
      </c>
      <c r="D42" s="20">
        <v>0.19223329616262402</v>
      </c>
      <c r="E42" s="21">
        <v>6</v>
      </c>
      <c r="F42" s="23">
        <f t="shared" si="0"/>
        <v>0.18069929839286658</v>
      </c>
      <c r="G42" s="21">
        <v>0</v>
      </c>
      <c r="H42" s="23">
        <f t="shared" si="8"/>
        <v>0.18069929839286658</v>
      </c>
      <c r="I42" s="21">
        <v>10</v>
      </c>
      <c r="J42" s="22">
        <f t="shared" si="1"/>
        <v>71.870500000000007</v>
      </c>
      <c r="K42" s="20">
        <f t="shared" si="9"/>
        <v>0.16262936855357993</v>
      </c>
      <c r="L42" s="23">
        <f t="shared" si="2"/>
        <v>1.8586213548980563E-2</v>
      </c>
      <c r="M42" s="23">
        <f t="shared" si="3"/>
        <v>7.1289586215267913E-3</v>
      </c>
      <c r="N42" s="23">
        <f t="shared" si="10"/>
        <v>0.20210241244097377</v>
      </c>
      <c r="O42" s="21">
        <v>60</v>
      </c>
      <c r="P42" s="21">
        <v>242</v>
      </c>
      <c r="Q42" s="20">
        <f t="shared" si="5"/>
        <v>5.0108036142390192E-2</v>
      </c>
      <c r="R42" s="23">
        <f t="shared" si="6"/>
        <v>8.3513393570650322E-4</v>
      </c>
    </row>
    <row r="43" spans="1:18" x14ac:dyDescent="0.25">
      <c r="A43" s="19">
        <v>2008</v>
      </c>
      <c r="B43" s="20">
        <v>0.73878671030723142</v>
      </c>
      <c r="C43" s="21">
        <f t="shared" si="7"/>
        <v>66.75</v>
      </c>
      <c r="D43" s="20">
        <v>0.24564658117715443</v>
      </c>
      <c r="E43" s="21">
        <v>6</v>
      </c>
      <c r="F43" s="23">
        <f t="shared" si="0"/>
        <v>0.23090778630652517</v>
      </c>
      <c r="G43" s="21">
        <v>0</v>
      </c>
      <c r="H43" s="23">
        <f t="shared" si="8"/>
        <v>0.23090778630652517</v>
      </c>
      <c r="I43" s="21">
        <v>10</v>
      </c>
      <c r="J43" s="22">
        <f t="shared" si="1"/>
        <v>71.870499999999993</v>
      </c>
      <c r="K43" s="20">
        <f t="shared" si="9"/>
        <v>0.20781700767587266</v>
      </c>
      <c r="L43" s="23">
        <f t="shared" si="2"/>
        <v>2.3750515162956877E-2</v>
      </c>
      <c r="M43" s="23">
        <f t="shared" si="3"/>
        <v>9.1097866378464735E-3</v>
      </c>
      <c r="N43" s="23">
        <f t="shared" si="10"/>
        <v>0.25825789628962859</v>
      </c>
      <c r="O43" s="21">
        <v>60</v>
      </c>
      <c r="P43" s="21">
        <v>242</v>
      </c>
      <c r="Q43" s="20">
        <f t="shared" si="5"/>
        <v>6.403088337759387E-2</v>
      </c>
      <c r="R43" s="23">
        <f t="shared" si="6"/>
        <v>1.0671813896265645E-3</v>
      </c>
    </row>
    <row r="44" spans="1:18" x14ac:dyDescent="0.25">
      <c r="A44" s="19">
        <v>2009</v>
      </c>
      <c r="B44" s="20">
        <v>1.0699420728154387</v>
      </c>
      <c r="C44" s="21">
        <f t="shared" si="7"/>
        <v>66.75</v>
      </c>
      <c r="D44" s="20">
        <v>0.35575573921113335</v>
      </c>
      <c r="E44" s="21">
        <v>6</v>
      </c>
      <c r="F44" s="23">
        <f t="shared" si="0"/>
        <v>0.33441039485846535</v>
      </c>
      <c r="G44" s="21">
        <v>0</v>
      </c>
      <c r="H44" s="23">
        <f t="shared" si="8"/>
        <v>0.33441039485846535</v>
      </c>
      <c r="I44" s="21">
        <v>10</v>
      </c>
      <c r="J44" s="22">
        <f t="shared" si="1"/>
        <v>71.870500000000007</v>
      </c>
      <c r="K44" s="20">
        <f t="shared" si="9"/>
        <v>0.30096935537261882</v>
      </c>
      <c r="L44" s="23">
        <f t="shared" si="2"/>
        <v>3.4396497756870724E-2</v>
      </c>
      <c r="M44" s="23">
        <f t="shared" si="3"/>
        <v>1.3193177221813427E-2</v>
      </c>
      <c r="N44" s="23">
        <f t="shared" si="10"/>
        <v>0.37401997764979977</v>
      </c>
      <c r="O44" s="21">
        <v>60</v>
      </c>
      <c r="P44" s="21">
        <v>242</v>
      </c>
      <c r="Q44" s="20">
        <f t="shared" si="5"/>
        <v>9.2732225863586717E-2</v>
      </c>
      <c r="R44" s="23">
        <f t="shared" si="6"/>
        <v>1.5455370977264452E-3</v>
      </c>
    </row>
    <row r="45" spans="1:18" x14ac:dyDescent="0.25">
      <c r="A45" s="19">
        <v>2010</v>
      </c>
      <c r="B45" s="20">
        <v>0.95270968217165153</v>
      </c>
      <c r="C45" s="21">
        <f t="shared" si="7"/>
        <v>66.75</v>
      </c>
      <c r="D45" s="20">
        <v>0.31677596932207408</v>
      </c>
      <c r="E45" s="21">
        <v>6</v>
      </c>
      <c r="F45" s="23">
        <f t="shared" si="0"/>
        <v>0.29776941116274963</v>
      </c>
      <c r="G45" s="21">
        <v>0</v>
      </c>
      <c r="H45" s="23">
        <f t="shared" si="8"/>
        <v>0.29776941116274963</v>
      </c>
      <c r="I45" s="21">
        <v>10</v>
      </c>
      <c r="J45" s="22">
        <f t="shared" si="1"/>
        <v>71.870500000000007</v>
      </c>
      <c r="K45" s="20">
        <f t="shared" si="9"/>
        <v>0.26799247004647464</v>
      </c>
      <c r="L45" s="23">
        <f t="shared" si="2"/>
        <v>3.0627710862454246E-2</v>
      </c>
      <c r="M45" s="23">
        <f t="shared" si="3"/>
        <v>1.1747615125324917E-2</v>
      </c>
      <c r="N45" s="23">
        <f t="shared" si="10"/>
        <v>0.33303901499539873</v>
      </c>
      <c r="O45" s="21">
        <v>60</v>
      </c>
      <c r="P45" s="21">
        <v>242</v>
      </c>
      <c r="Q45" s="20">
        <f t="shared" si="5"/>
        <v>8.2571656610429436E-2</v>
      </c>
      <c r="R45" s="23">
        <f t="shared" si="6"/>
        <v>1.3761942768404907E-3</v>
      </c>
    </row>
    <row r="46" spans="1:18" x14ac:dyDescent="0.25">
      <c r="A46" s="25">
        <v>2011</v>
      </c>
      <c r="B46" s="26">
        <v>1.043742692075333</v>
      </c>
      <c r="C46" s="27">
        <f t="shared" si="7"/>
        <v>66.75</v>
      </c>
      <c r="D46" s="26">
        <v>0.34704444511504823</v>
      </c>
      <c r="E46" s="27">
        <v>6</v>
      </c>
      <c r="F46" s="29">
        <f t="shared" si="0"/>
        <v>0.32622177840814531</v>
      </c>
      <c r="G46" s="27">
        <v>0</v>
      </c>
      <c r="H46" s="29">
        <f t="shared" si="8"/>
        <v>0.32622177840814531</v>
      </c>
      <c r="I46" s="27">
        <v>10</v>
      </c>
      <c r="J46" s="28">
        <f t="shared" si="1"/>
        <v>71.870499999999993</v>
      </c>
      <c r="K46" s="26">
        <f t="shared" si="9"/>
        <v>0.29359960056733081</v>
      </c>
      <c r="L46" s="29">
        <f t="shared" si="2"/>
        <v>3.3554240064837808E-2</v>
      </c>
      <c r="M46" s="29">
        <f t="shared" si="3"/>
        <v>1.287011947692409E-2</v>
      </c>
      <c r="N46" s="29">
        <f t="shared" ref="N46:N52" si="11">+M46*28.3495</f>
        <v>0.36486145211105947</v>
      </c>
      <c r="O46" s="27">
        <v>60</v>
      </c>
      <c r="P46" s="27">
        <v>242</v>
      </c>
      <c r="Q46" s="26">
        <f t="shared" si="5"/>
        <v>9.0461517052328799E-2</v>
      </c>
      <c r="R46" s="29">
        <f t="shared" si="6"/>
        <v>1.5076919508721467E-3</v>
      </c>
    </row>
    <row r="47" spans="1:18" x14ac:dyDescent="0.25">
      <c r="A47" s="25">
        <v>2012</v>
      </c>
      <c r="B47" s="26">
        <v>1.1709750500845533</v>
      </c>
      <c r="C47" s="27">
        <f t="shared" si="7"/>
        <v>66.75</v>
      </c>
      <c r="D47" s="26">
        <v>0.38934920415311391</v>
      </c>
      <c r="E47" s="27">
        <v>6</v>
      </c>
      <c r="F47" s="29">
        <f t="shared" ref="F47:F52" si="12">+(D47-D47*(E47)/100)</f>
        <v>0.36598825190392709</v>
      </c>
      <c r="G47" s="27">
        <v>0</v>
      </c>
      <c r="H47" s="29">
        <f t="shared" si="8"/>
        <v>0.36598825190392709</v>
      </c>
      <c r="I47" s="27">
        <v>10</v>
      </c>
      <c r="J47" s="28">
        <f t="shared" ref="J47:J52" si="13">100-(K47/B47*100)</f>
        <v>71.870500000000007</v>
      </c>
      <c r="K47" s="26">
        <f t="shared" si="9"/>
        <v>0.32938942671353438</v>
      </c>
      <c r="L47" s="29">
        <f t="shared" ref="L47:L52" si="14">K47/8.75</f>
        <v>3.7644505910118219E-2</v>
      </c>
      <c r="M47" s="29">
        <f t="shared" ref="M47:M52" si="15">+(K47/365)*16</f>
        <v>1.443898856826452E-2</v>
      </c>
      <c r="N47" s="29">
        <f t="shared" si="11"/>
        <v>0.40933810641601498</v>
      </c>
      <c r="O47" s="27">
        <v>60</v>
      </c>
      <c r="P47" s="27">
        <v>242</v>
      </c>
      <c r="Q47" s="26">
        <f t="shared" ref="Q47:Q52" si="16">+R47*O47</f>
        <v>0.10148878671471445</v>
      </c>
      <c r="R47" s="29">
        <f t="shared" ref="R47:R52" si="17">+N47/P47</f>
        <v>1.6914797785785743E-3</v>
      </c>
    </row>
    <row r="48" spans="1:18" x14ac:dyDescent="0.25">
      <c r="A48" s="25">
        <v>2013</v>
      </c>
      <c r="B48" s="26">
        <v>1.0293569731779468</v>
      </c>
      <c r="C48" s="27">
        <f t="shared" si="7"/>
        <v>66.75</v>
      </c>
      <c r="D48" s="26">
        <v>0.34226119358166729</v>
      </c>
      <c r="E48" s="27">
        <v>6</v>
      </c>
      <c r="F48" s="29">
        <f t="shared" si="12"/>
        <v>0.32172552196676724</v>
      </c>
      <c r="G48" s="27">
        <v>0</v>
      </c>
      <c r="H48" s="29">
        <f t="shared" si="8"/>
        <v>0.32172552196676724</v>
      </c>
      <c r="I48" s="27">
        <v>10</v>
      </c>
      <c r="J48" s="28">
        <f t="shared" si="13"/>
        <v>71.870500000000007</v>
      </c>
      <c r="K48" s="26">
        <f t="shared" si="9"/>
        <v>0.28955296977009048</v>
      </c>
      <c r="L48" s="29">
        <f t="shared" si="14"/>
        <v>3.309176797372463E-2</v>
      </c>
      <c r="M48" s="29">
        <f t="shared" si="15"/>
        <v>1.2692732921428624E-2</v>
      </c>
      <c r="N48" s="29">
        <f t="shared" si="11"/>
        <v>0.35983263195604076</v>
      </c>
      <c r="O48" s="27">
        <v>60</v>
      </c>
      <c r="P48" s="27">
        <v>242</v>
      </c>
      <c r="Q48" s="26">
        <f t="shared" si="16"/>
        <v>8.921470213786134E-2</v>
      </c>
      <c r="R48" s="29">
        <f t="shared" si="17"/>
        <v>1.486911702297689E-3</v>
      </c>
    </row>
    <row r="49" spans="1:18" x14ac:dyDescent="0.25">
      <c r="A49" s="25">
        <v>2014</v>
      </c>
      <c r="B49" s="26">
        <v>0.95374689671030821</v>
      </c>
      <c r="C49" s="27">
        <f t="shared" si="7"/>
        <v>66.75</v>
      </c>
      <c r="D49" s="26">
        <v>0.31712084315617745</v>
      </c>
      <c r="E49" s="27">
        <v>6</v>
      </c>
      <c r="F49" s="29">
        <f t="shared" si="12"/>
        <v>0.29809359256680679</v>
      </c>
      <c r="G49" s="27">
        <v>0</v>
      </c>
      <c r="H49" s="29">
        <f t="shared" si="8"/>
        <v>0.29809359256680679</v>
      </c>
      <c r="I49" s="27">
        <v>10</v>
      </c>
      <c r="J49" s="28">
        <f t="shared" si="13"/>
        <v>71.870500000000007</v>
      </c>
      <c r="K49" s="26">
        <f t="shared" si="9"/>
        <v>0.26828423331012613</v>
      </c>
      <c r="L49" s="29">
        <f t="shared" si="14"/>
        <v>3.0661055235442988E-2</v>
      </c>
      <c r="M49" s="29">
        <f t="shared" si="15"/>
        <v>1.1760404747841145E-2</v>
      </c>
      <c r="N49" s="29">
        <f t="shared" si="11"/>
        <v>0.33340159439892253</v>
      </c>
      <c r="O49" s="27">
        <v>60</v>
      </c>
      <c r="P49" s="27">
        <v>242</v>
      </c>
      <c r="Q49" s="26">
        <f t="shared" si="16"/>
        <v>8.2661552330311375E-2</v>
      </c>
      <c r="R49" s="29">
        <f t="shared" si="17"/>
        <v>1.3776925388385229E-3</v>
      </c>
    </row>
    <row r="50" spans="1:18" x14ac:dyDescent="0.25">
      <c r="A50" s="31">
        <v>2015</v>
      </c>
      <c r="B50" s="33">
        <v>0.96239731957068197</v>
      </c>
      <c r="C50" s="27">
        <f t="shared" si="7"/>
        <v>66.75</v>
      </c>
      <c r="D50" s="26">
        <v>0.31999710875725174</v>
      </c>
      <c r="E50" s="32">
        <v>6</v>
      </c>
      <c r="F50" s="35">
        <f t="shared" si="12"/>
        <v>0.30079728223181662</v>
      </c>
      <c r="G50" s="32">
        <v>0</v>
      </c>
      <c r="H50" s="35">
        <f t="shared" si="8"/>
        <v>0.30079728223181662</v>
      </c>
      <c r="I50" s="32">
        <v>10</v>
      </c>
      <c r="J50" s="34">
        <f t="shared" si="13"/>
        <v>71.870500000000007</v>
      </c>
      <c r="K50" s="33">
        <f t="shared" si="9"/>
        <v>0.27071755400863495</v>
      </c>
      <c r="L50" s="35">
        <f t="shared" si="14"/>
        <v>3.0939149029558282E-2</v>
      </c>
      <c r="M50" s="35">
        <f t="shared" si="15"/>
        <v>1.1867070860652491E-2</v>
      </c>
      <c r="N50" s="35">
        <f t="shared" si="11"/>
        <v>0.33642552536406778</v>
      </c>
      <c r="O50" s="32">
        <v>60</v>
      </c>
      <c r="P50" s="32">
        <v>242</v>
      </c>
      <c r="Q50" s="33">
        <f t="shared" si="16"/>
        <v>8.3411287280347385E-2</v>
      </c>
      <c r="R50" s="35">
        <f t="shared" si="17"/>
        <v>1.3901881213391231E-3</v>
      </c>
    </row>
    <row r="51" spans="1:18" x14ac:dyDescent="0.25">
      <c r="A51" s="36">
        <v>2016</v>
      </c>
      <c r="B51" s="37">
        <v>0.86765882009758355</v>
      </c>
      <c r="C51" s="21">
        <f t="shared" si="7"/>
        <v>66.75</v>
      </c>
      <c r="D51" s="20">
        <v>0.28849655768244648</v>
      </c>
      <c r="E51" s="38">
        <v>6</v>
      </c>
      <c r="F51" s="40">
        <f t="shared" si="12"/>
        <v>0.27118676422149968</v>
      </c>
      <c r="G51" s="38">
        <v>0</v>
      </c>
      <c r="H51" s="40">
        <f t="shared" si="8"/>
        <v>0.27118676422149968</v>
      </c>
      <c r="I51" s="38">
        <v>10</v>
      </c>
      <c r="J51" s="39">
        <f t="shared" si="13"/>
        <v>71.870500000000007</v>
      </c>
      <c r="K51" s="37">
        <f t="shared" si="9"/>
        <v>0.24406808779934971</v>
      </c>
      <c r="L51" s="40">
        <f t="shared" si="14"/>
        <v>2.7893495748497109E-2</v>
      </c>
      <c r="M51" s="40">
        <f t="shared" si="15"/>
        <v>1.0698875081615329E-2</v>
      </c>
      <c r="N51" s="40">
        <f t="shared" si="11"/>
        <v>0.30330775912625374</v>
      </c>
      <c r="O51" s="38">
        <v>60</v>
      </c>
      <c r="P51" s="38">
        <v>242</v>
      </c>
      <c r="Q51" s="37">
        <f t="shared" si="16"/>
        <v>7.5200270857748858E-2</v>
      </c>
      <c r="R51" s="40">
        <f t="shared" si="17"/>
        <v>1.2533378476291476E-3</v>
      </c>
    </row>
    <row r="52" spans="1:18" x14ac:dyDescent="0.25">
      <c r="A52" s="36">
        <v>2017</v>
      </c>
      <c r="B52" s="37">
        <v>0.98065348684331866</v>
      </c>
      <c r="C52" s="21">
        <f t="shared" si="7"/>
        <v>66.75</v>
      </c>
      <c r="D52" s="20">
        <v>0.32606728437540344</v>
      </c>
      <c r="E52" s="38">
        <v>6</v>
      </c>
      <c r="F52" s="40">
        <f t="shared" si="12"/>
        <v>0.30650324731287926</v>
      </c>
      <c r="G52" s="38">
        <v>0</v>
      </c>
      <c r="H52" s="40">
        <f t="shared" si="8"/>
        <v>0.30650324731287926</v>
      </c>
      <c r="I52" s="38">
        <v>10</v>
      </c>
      <c r="J52" s="39">
        <f t="shared" si="13"/>
        <v>71.870499999999993</v>
      </c>
      <c r="K52" s="37">
        <f t="shared" si="9"/>
        <v>0.27585292258159133</v>
      </c>
      <c r="L52" s="40">
        <f t="shared" si="14"/>
        <v>3.1526048295039008E-2</v>
      </c>
      <c r="M52" s="40">
        <f t="shared" si="15"/>
        <v>1.2092182907686195E-2</v>
      </c>
      <c r="N52" s="40">
        <f t="shared" si="11"/>
        <v>0.3428073393414498</v>
      </c>
      <c r="O52" s="38">
        <v>60</v>
      </c>
      <c r="P52" s="38">
        <v>242</v>
      </c>
      <c r="Q52" s="37">
        <f t="shared" si="16"/>
        <v>8.4993555208623922E-2</v>
      </c>
      <c r="R52" s="40">
        <f t="shared" si="17"/>
        <v>1.4165592534770653E-3</v>
      </c>
    </row>
    <row r="53" spans="1:18" x14ac:dyDescent="0.25">
      <c r="A53" s="41">
        <v>2018</v>
      </c>
      <c r="B53" s="42">
        <v>1.0760079627909989</v>
      </c>
      <c r="C53" s="21">
        <f t="shared" si="7"/>
        <v>66.75</v>
      </c>
      <c r="D53" s="20">
        <v>0.35777264762800709</v>
      </c>
      <c r="E53" s="43">
        <v>6</v>
      </c>
      <c r="F53" s="47">
        <f>+(D53-D53*(E53)/100)</f>
        <v>0.33630628877032664</v>
      </c>
      <c r="G53" s="43">
        <v>0</v>
      </c>
      <c r="H53" s="47">
        <f>F53-(F53*G53/100)</f>
        <v>0.33630628877032664</v>
      </c>
      <c r="I53" s="43">
        <v>10</v>
      </c>
      <c r="J53" s="45">
        <f>100-(K53/B53*100)</f>
        <v>71.870500000000007</v>
      </c>
      <c r="K53" s="42">
        <f>+H53-H53*I53/100</f>
        <v>0.30267565989329398</v>
      </c>
      <c r="L53" s="47">
        <f>K53/8.75</f>
        <v>3.4591503987805028E-2</v>
      </c>
      <c r="M53" s="47">
        <f>+(K53/365)*16</f>
        <v>1.3267974132308777E-2</v>
      </c>
      <c r="N53" s="47">
        <f>+M53*28.3495</f>
        <v>0.37614043266388764</v>
      </c>
      <c r="O53" s="43">
        <v>60</v>
      </c>
      <c r="P53" s="43">
        <v>242</v>
      </c>
      <c r="Q53" s="42">
        <f>+R53*O53</f>
        <v>9.3257958511707678E-2</v>
      </c>
      <c r="R53" s="47">
        <f>+N53/P53</f>
        <v>1.5542993085284613E-3</v>
      </c>
    </row>
    <row r="54" spans="1:18" ht="13.2" customHeight="1" x14ac:dyDescent="0.25">
      <c r="A54" s="36">
        <v>2019</v>
      </c>
      <c r="B54" s="37">
        <v>1.0602561307316474</v>
      </c>
      <c r="C54" s="21">
        <f t="shared" si="7"/>
        <v>66.75</v>
      </c>
      <c r="D54" s="20">
        <v>0.35253516346827274</v>
      </c>
      <c r="E54" s="38">
        <v>6</v>
      </c>
      <c r="F54" s="40">
        <f>+(D54-D54*(E54)/100)</f>
        <v>0.3313830536601764</v>
      </c>
      <c r="G54" s="38">
        <v>0</v>
      </c>
      <c r="H54" s="40">
        <f>F54-(F54*G54/100)</f>
        <v>0.3313830536601764</v>
      </c>
      <c r="I54" s="38">
        <v>10</v>
      </c>
      <c r="J54" s="39">
        <f>100-(K54/B54*100)</f>
        <v>71.870499999999993</v>
      </c>
      <c r="K54" s="37">
        <f>+H54-H54*I54/100</f>
        <v>0.29824474829415876</v>
      </c>
      <c r="L54" s="40">
        <f>K54/8.75</f>
        <v>3.4085114090761003E-2</v>
      </c>
      <c r="M54" s="40">
        <f>+(K54/365)*16</f>
        <v>1.3073742390976821E-2</v>
      </c>
      <c r="N54" s="40">
        <f>+M54*28.3495</f>
        <v>0.37063405991299736</v>
      </c>
      <c r="O54" s="38">
        <v>60</v>
      </c>
      <c r="P54" s="38">
        <v>242</v>
      </c>
      <c r="Q54" s="37">
        <f>+R54*O54</f>
        <v>9.1892742127189425E-2</v>
      </c>
      <c r="R54" s="40">
        <f>+N54/P54</f>
        <v>1.5315457021198237E-3</v>
      </c>
    </row>
    <row r="55" spans="1:18" ht="13.2" customHeight="1" x14ac:dyDescent="0.25">
      <c r="A55" s="41">
        <v>2020</v>
      </c>
      <c r="B55" s="42">
        <v>0.8340760405165214</v>
      </c>
      <c r="C55" s="21">
        <f t="shared" si="7"/>
        <v>66.75</v>
      </c>
      <c r="D55" s="20">
        <v>0.27733028347174338</v>
      </c>
      <c r="E55" s="43">
        <v>6</v>
      </c>
      <c r="F55" s="47">
        <f t="shared" ref="F55:F56" si="18">+(D55-D55*(E55)/100)</f>
        <v>0.2606904664634388</v>
      </c>
      <c r="G55" s="43">
        <v>0</v>
      </c>
      <c r="H55" s="47">
        <f t="shared" ref="H55:H56" si="19">F55-(F55*G55/100)</f>
        <v>0.2606904664634388</v>
      </c>
      <c r="I55" s="43">
        <v>10</v>
      </c>
      <c r="J55" s="45">
        <f t="shared" ref="J55:J56" si="20">100-(K55/B55*100)</f>
        <v>71.870499999999993</v>
      </c>
      <c r="K55" s="42">
        <f t="shared" ref="K55:K56" si="21">+H55-H55*I55/100</f>
        <v>0.23462141981709492</v>
      </c>
      <c r="L55" s="47">
        <f t="shared" ref="L55:L56" si="22">K55/8.75</f>
        <v>2.6813876550525133E-2</v>
      </c>
      <c r="M55" s="47">
        <f t="shared" ref="M55:M56" si="23">+(K55/365)*16</f>
        <v>1.0284774567324708E-2</v>
      </c>
      <c r="N55" s="47">
        <f t="shared" ref="N55:N56" si="24">+M55*28.3495</f>
        <v>0.29156821659637178</v>
      </c>
      <c r="O55" s="43">
        <v>60</v>
      </c>
      <c r="P55" s="43">
        <v>242</v>
      </c>
      <c r="Q55" s="42">
        <f t="shared" ref="Q55:Q56" si="25">+R55*O55</f>
        <v>7.228964047843929E-2</v>
      </c>
      <c r="R55" s="47">
        <f t="shared" ref="R55:R56" si="26">+N55/P55</f>
        <v>1.2048273413073215E-3</v>
      </c>
    </row>
    <row r="56" spans="1:18" ht="13.8" customHeight="1" thickBot="1" x14ac:dyDescent="0.3">
      <c r="A56" s="132">
        <v>2021</v>
      </c>
      <c r="B56" s="133">
        <v>1.0916581516163419</v>
      </c>
      <c r="C56" s="134">
        <f t="shared" si="7"/>
        <v>66.821172050211899</v>
      </c>
      <c r="D56" s="133">
        <v>0.36219937992462303</v>
      </c>
      <c r="E56" s="134">
        <v>6</v>
      </c>
      <c r="F56" s="136">
        <f t="shared" si="18"/>
        <v>0.34046741712914563</v>
      </c>
      <c r="G56" s="134">
        <v>0</v>
      </c>
      <c r="H56" s="136">
        <f t="shared" si="19"/>
        <v>0.34046741712914563</v>
      </c>
      <c r="I56" s="134">
        <v>10</v>
      </c>
      <c r="J56" s="135">
        <f t="shared" si="20"/>
        <v>71.930711554479274</v>
      </c>
      <c r="K56" s="133">
        <f t="shared" si="21"/>
        <v>0.30642067541623108</v>
      </c>
      <c r="L56" s="136">
        <f t="shared" si="22"/>
        <v>3.5019505761854981E-2</v>
      </c>
      <c r="M56" s="136">
        <f t="shared" si="23"/>
        <v>1.3432139196327937E-2</v>
      </c>
      <c r="N56" s="136">
        <f t="shared" si="24"/>
        <v>0.38079443014629882</v>
      </c>
      <c r="O56" s="134">
        <v>60</v>
      </c>
      <c r="P56" s="134">
        <v>242</v>
      </c>
      <c r="Q56" s="133">
        <f t="shared" si="25"/>
        <v>9.4411842185032763E-2</v>
      </c>
      <c r="R56" s="136">
        <f t="shared" si="26"/>
        <v>1.5735307030838794E-3</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U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179</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68.6310489812426</v>
      </c>
      <c r="C5" s="21">
        <f>100*(1-(D5/B5))</f>
        <v>53.805080901416879</v>
      </c>
      <c r="D5" s="20">
        <v>31.704057553393973</v>
      </c>
      <c r="E5" s="21">
        <v>6</v>
      </c>
      <c r="F5" s="21">
        <f t="shared" ref="F5:F46" si="0">+(D5-D5*(E5)/100)</f>
        <v>29.801814100190334</v>
      </c>
      <c r="G5" s="21">
        <v>0</v>
      </c>
      <c r="H5" s="21">
        <f>F5-(F5*G5/100)</f>
        <v>29.801814100190334</v>
      </c>
      <c r="I5" s="21">
        <v>10</v>
      </c>
      <c r="J5" s="22">
        <f t="shared" ref="J5:J46" si="1">100-(K5/B5*100)</f>
        <v>60.919098442598681</v>
      </c>
      <c r="K5" s="20">
        <f>+H5-H5*I5/100</f>
        <v>26.821632690171299</v>
      </c>
      <c r="L5" s="20">
        <f t="shared" ref="L5:L46" si="2">K5/8.7</f>
        <v>3.0829462862265862</v>
      </c>
      <c r="M5" s="20">
        <f t="shared" ref="M5:M46" si="3">+(K5/365)*16</f>
        <v>1.175742802856824</v>
      </c>
      <c r="N5" s="20">
        <f t="shared" ref="N5:N37" si="4">+M5*28.3495</f>
        <v>33.33172058958953</v>
      </c>
      <c r="O5" s="21">
        <v>112</v>
      </c>
      <c r="P5" s="21">
        <v>248</v>
      </c>
      <c r="Q5" s="20">
        <f t="shared" ref="Q5:Q46" si="5">+R5*O5</f>
        <v>15.053035104975919</v>
      </c>
      <c r="R5" s="23">
        <f t="shared" ref="R5:R46" si="6">+N5/P5</f>
        <v>0.1344020991515707</v>
      </c>
    </row>
    <row r="6" spans="1:21" x14ac:dyDescent="0.25">
      <c r="A6" s="25">
        <v>1971</v>
      </c>
      <c r="B6" s="26">
        <v>69.223490064448029</v>
      </c>
      <c r="C6" s="27">
        <f t="shared" ref="C6:C56" si="7">100*(1-(D6/B6))</f>
        <v>53.116831234430336</v>
      </c>
      <c r="D6" s="26">
        <v>32.454165672332515</v>
      </c>
      <c r="E6" s="27">
        <v>6</v>
      </c>
      <c r="F6" s="27">
        <f t="shared" si="0"/>
        <v>30.506915731992564</v>
      </c>
      <c r="G6" s="27">
        <v>0</v>
      </c>
      <c r="H6" s="27">
        <f t="shared" ref="H6:H52" si="8">F6-(F6*G6/100)</f>
        <v>30.506915731992564</v>
      </c>
      <c r="I6" s="27">
        <v>10</v>
      </c>
      <c r="J6" s="28">
        <f t="shared" si="1"/>
        <v>60.336839224328067</v>
      </c>
      <c r="K6" s="26">
        <f t="shared" ref="K6:K52" si="9">+H6-H6*I6/100</f>
        <v>27.456224158793308</v>
      </c>
      <c r="L6" s="26">
        <f t="shared" si="2"/>
        <v>3.1558878343440586</v>
      </c>
      <c r="M6" s="26">
        <f t="shared" si="3"/>
        <v>1.2035605110703915</v>
      </c>
      <c r="N6" s="26">
        <f t="shared" si="4"/>
        <v>34.120338708590062</v>
      </c>
      <c r="O6" s="27">
        <v>112</v>
      </c>
      <c r="P6" s="27">
        <v>248</v>
      </c>
      <c r="Q6" s="26">
        <f t="shared" si="5"/>
        <v>15.409185223234221</v>
      </c>
      <c r="R6" s="29">
        <f t="shared" si="6"/>
        <v>0.13758201092173411</v>
      </c>
    </row>
    <row r="7" spans="1:21" x14ac:dyDescent="0.25">
      <c r="A7" s="25">
        <v>1972</v>
      </c>
      <c r="B7" s="26">
        <v>73.648564702459652</v>
      </c>
      <c r="C7" s="27">
        <f t="shared" si="7"/>
        <v>51.941385421474038</v>
      </c>
      <c r="D7" s="26">
        <v>35.394479852971401</v>
      </c>
      <c r="E7" s="27">
        <v>6</v>
      </c>
      <c r="F7" s="27">
        <f t="shared" si="0"/>
        <v>33.270811061793118</v>
      </c>
      <c r="G7" s="27">
        <v>0</v>
      </c>
      <c r="H7" s="27">
        <f t="shared" si="8"/>
        <v>33.270811061793118</v>
      </c>
      <c r="I7" s="27">
        <v>10</v>
      </c>
      <c r="J7" s="28">
        <f t="shared" si="1"/>
        <v>59.342412066567036</v>
      </c>
      <c r="K7" s="26">
        <f t="shared" si="9"/>
        <v>29.943729955613804</v>
      </c>
      <c r="L7" s="26">
        <f t="shared" si="2"/>
        <v>3.4418080408751504</v>
      </c>
      <c r="M7" s="26">
        <f t="shared" si="3"/>
        <v>1.3126018610680024</v>
      </c>
      <c r="N7" s="26">
        <f t="shared" si="4"/>
        <v>37.211606460347333</v>
      </c>
      <c r="O7" s="27">
        <v>112</v>
      </c>
      <c r="P7" s="27">
        <v>248</v>
      </c>
      <c r="Q7" s="26">
        <f t="shared" si="5"/>
        <v>16.805241627253636</v>
      </c>
      <c r="R7" s="29">
        <f t="shared" si="6"/>
        <v>0.15004680024333603</v>
      </c>
    </row>
    <row r="8" spans="1:21" x14ac:dyDescent="0.25">
      <c r="A8" s="25">
        <v>1973</v>
      </c>
      <c r="B8" s="26">
        <v>71.399096855694324</v>
      </c>
      <c r="C8" s="27">
        <f t="shared" si="7"/>
        <v>50.039421634568868</v>
      </c>
      <c r="D8" s="26">
        <v>35.67140173679924</v>
      </c>
      <c r="E8" s="27">
        <v>6</v>
      </c>
      <c r="F8" s="27">
        <f t="shared" si="0"/>
        <v>33.531117632591283</v>
      </c>
      <c r="G8" s="27">
        <v>0</v>
      </c>
      <c r="H8" s="27">
        <f t="shared" si="8"/>
        <v>33.531117632591283</v>
      </c>
      <c r="I8" s="27">
        <v>10</v>
      </c>
      <c r="J8" s="28">
        <f t="shared" si="1"/>
        <v>57.733350702845264</v>
      </c>
      <c r="K8" s="26">
        <f t="shared" si="9"/>
        <v>30.178005869332154</v>
      </c>
      <c r="L8" s="26">
        <f t="shared" si="2"/>
        <v>3.4687363068197881</v>
      </c>
      <c r="M8" s="26">
        <f t="shared" si="3"/>
        <v>1.3228714901625054</v>
      </c>
      <c r="N8" s="26">
        <f t="shared" si="4"/>
        <v>37.502745310361945</v>
      </c>
      <c r="O8" s="27">
        <v>112</v>
      </c>
      <c r="P8" s="27">
        <v>248</v>
      </c>
      <c r="Q8" s="26">
        <f t="shared" si="5"/>
        <v>16.936723688550558</v>
      </c>
      <c r="R8" s="29">
        <f t="shared" si="6"/>
        <v>0.1512207472192014</v>
      </c>
    </row>
    <row r="9" spans="1:21" x14ac:dyDescent="0.25">
      <c r="A9" s="25">
        <v>1974</v>
      </c>
      <c r="B9" s="26">
        <v>74.182793371431273</v>
      </c>
      <c r="C9" s="27">
        <f t="shared" si="7"/>
        <v>50.238664008042356</v>
      </c>
      <c r="D9" s="26">
        <v>36.914349057777599</v>
      </c>
      <c r="E9" s="27">
        <v>6</v>
      </c>
      <c r="F9" s="27">
        <f t="shared" si="0"/>
        <v>34.699488114310945</v>
      </c>
      <c r="G9" s="27">
        <v>0</v>
      </c>
      <c r="H9" s="27">
        <f t="shared" si="8"/>
        <v>34.699488114310945</v>
      </c>
      <c r="I9" s="27">
        <v>10</v>
      </c>
      <c r="J9" s="28">
        <f t="shared" si="1"/>
        <v>57.901909750803831</v>
      </c>
      <c r="K9" s="26">
        <f t="shared" si="9"/>
        <v>31.22953930287985</v>
      </c>
      <c r="L9" s="26">
        <f t="shared" si="2"/>
        <v>3.5896022187218222</v>
      </c>
      <c r="M9" s="26">
        <f t="shared" si="3"/>
        <v>1.36896610642761</v>
      </c>
      <c r="N9" s="26">
        <f t="shared" si="4"/>
        <v>38.809504634169528</v>
      </c>
      <c r="O9" s="27">
        <v>112</v>
      </c>
      <c r="P9" s="27">
        <v>248</v>
      </c>
      <c r="Q9" s="26">
        <f t="shared" si="5"/>
        <v>17.526873060592692</v>
      </c>
      <c r="R9" s="29">
        <f t="shared" si="6"/>
        <v>0.15648993804100617</v>
      </c>
    </row>
    <row r="10" spans="1:21" x14ac:dyDescent="0.25">
      <c r="A10" s="25">
        <v>1975</v>
      </c>
      <c r="B10" s="26">
        <v>80.595394005837903</v>
      </c>
      <c r="C10" s="27">
        <f t="shared" si="7"/>
        <v>50.536035021389182</v>
      </c>
      <c r="D10" s="26">
        <v>39.865677465421065</v>
      </c>
      <c r="E10" s="27">
        <v>6</v>
      </c>
      <c r="F10" s="27">
        <f t="shared" si="0"/>
        <v>37.473736817495805</v>
      </c>
      <c r="G10" s="27">
        <v>0</v>
      </c>
      <c r="H10" s="27">
        <f t="shared" si="8"/>
        <v>37.473736817495805</v>
      </c>
      <c r="I10" s="27">
        <v>10</v>
      </c>
      <c r="J10" s="28">
        <f t="shared" si="1"/>
        <v>58.15348562809524</v>
      </c>
      <c r="K10" s="26">
        <f t="shared" si="9"/>
        <v>33.726363135746226</v>
      </c>
      <c r="L10" s="26">
        <f t="shared" si="2"/>
        <v>3.8765934638788768</v>
      </c>
      <c r="M10" s="26">
        <f t="shared" si="3"/>
        <v>1.4784159182792866</v>
      </c>
      <c r="N10" s="26">
        <f t="shared" si="4"/>
        <v>41.912352075258639</v>
      </c>
      <c r="O10" s="27">
        <v>112</v>
      </c>
      <c r="P10" s="27">
        <v>248</v>
      </c>
      <c r="Q10" s="26">
        <f t="shared" si="5"/>
        <v>18.928159001729707</v>
      </c>
      <c r="R10" s="29">
        <f t="shared" si="6"/>
        <v>0.16900141965830096</v>
      </c>
    </row>
    <row r="11" spans="1:21" x14ac:dyDescent="0.25">
      <c r="A11" s="19">
        <v>1976</v>
      </c>
      <c r="B11" s="20">
        <v>89.510560399692793</v>
      </c>
      <c r="C11" s="21">
        <f t="shared" si="7"/>
        <v>50.719623632928744</v>
      </c>
      <c r="D11" s="20">
        <v>44.111141053243252</v>
      </c>
      <c r="E11" s="21">
        <v>6</v>
      </c>
      <c r="F11" s="21">
        <f t="shared" si="0"/>
        <v>41.464472590048658</v>
      </c>
      <c r="G11" s="21">
        <v>0</v>
      </c>
      <c r="H11" s="21">
        <f t="shared" si="8"/>
        <v>41.464472590048658</v>
      </c>
      <c r="I11" s="21">
        <v>10</v>
      </c>
      <c r="J11" s="22">
        <f t="shared" si="1"/>
        <v>58.308801593457716</v>
      </c>
      <c r="K11" s="20">
        <f t="shared" si="9"/>
        <v>37.318025331043792</v>
      </c>
      <c r="L11" s="20">
        <f t="shared" si="2"/>
        <v>4.2894281989705512</v>
      </c>
      <c r="M11" s="20">
        <f t="shared" si="3"/>
        <v>1.6358586446484951</v>
      </c>
      <c r="N11" s="20">
        <f t="shared" si="4"/>
        <v>46.37577464646251</v>
      </c>
      <c r="O11" s="21">
        <v>112</v>
      </c>
      <c r="P11" s="21">
        <v>248</v>
      </c>
      <c r="Q11" s="20">
        <f t="shared" si="5"/>
        <v>20.943898227434683</v>
      </c>
      <c r="R11" s="23">
        <f t="shared" si="6"/>
        <v>0.18699909131638109</v>
      </c>
    </row>
    <row r="12" spans="1:21" x14ac:dyDescent="0.25">
      <c r="A12" s="19">
        <v>1977</v>
      </c>
      <c r="B12" s="20">
        <v>97.283646870483466</v>
      </c>
      <c r="C12" s="21">
        <f t="shared" si="7"/>
        <v>55.922066161408267</v>
      </c>
      <c r="D12" s="20">
        <v>42.880621503340912</v>
      </c>
      <c r="E12" s="21">
        <v>6</v>
      </c>
      <c r="F12" s="21">
        <f t="shared" si="0"/>
        <v>40.307784213140458</v>
      </c>
      <c r="G12" s="21">
        <v>0</v>
      </c>
      <c r="H12" s="21">
        <f t="shared" si="8"/>
        <v>40.307784213140458</v>
      </c>
      <c r="I12" s="21">
        <v>10</v>
      </c>
      <c r="J12" s="22">
        <f t="shared" si="1"/>
        <v>62.7100679725514</v>
      </c>
      <c r="K12" s="20">
        <f t="shared" si="9"/>
        <v>36.277005791826411</v>
      </c>
      <c r="L12" s="20">
        <f t="shared" si="2"/>
        <v>4.1697707806697029</v>
      </c>
      <c r="M12" s="20">
        <f t="shared" si="3"/>
        <v>1.5902249114225275</v>
      </c>
      <c r="N12" s="20">
        <f t="shared" si="4"/>
        <v>45.082081126372941</v>
      </c>
      <c r="O12" s="21">
        <v>112</v>
      </c>
      <c r="P12" s="21">
        <v>248</v>
      </c>
      <c r="Q12" s="20">
        <f t="shared" si="5"/>
        <v>20.35964954094262</v>
      </c>
      <c r="R12" s="23">
        <f t="shared" si="6"/>
        <v>0.18178258518698767</v>
      </c>
    </row>
    <row r="13" spans="1:21" x14ac:dyDescent="0.25">
      <c r="A13" s="19">
        <v>1978</v>
      </c>
      <c r="B13" s="20">
        <v>80.723375628616139</v>
      </c>
      <c r="C13" s="21">
        <f t="shared" si="7"/>
        <v>54.47065148417218</v>
      </c>
      <c r="D13" s="20">
        <v>36.752827023693456</v>
      </c>
      <c r="E13" s="21">
        <v>6</v>
      </c>
      <c r="F13" s="21">
        <f t="shared" si="0"/>
        <v>34.547657402271852</v>
      </c>
      <c r="G13" s="21">
        <v>0</v>
      </c>
      <c r="H13" s="21">
        <f t="shared" si="8"/>
        <v>34.547657402271852</v>
      </c>
      <c r="I13" s="21">
        <v>10</v>
      </c>
      <c r="J13" s="22">
        <f t="shared" si="1"/>
        <v>61.482171155609663</v>
      </c>
      <c r="K13" s="20">
        <f t="shared" si="9"/>
        <v>31.092891662044668</v>
      </c>
      <c r="L13" s="20">
        <f t="shared" si="2"/>
        <v>3.573895593338468</v>
      </c>
      <c r="M13" s="20">
        <f t="shared" si="3"/>
        <v>1.3629760728567526</v>
      </c>
      <c r="N13" s="20">
        <f t="shared" si="4"/>
        <v>38.639690177452508</v>
      </c>
      <c r="O13" s="21">
        <v>112</v>
      </c>
      <c r="P13" s="21">
        <v>248</v>
      </c>
      <c r="Q13" s="20">
        <f t="shared" si="5"/>
        <v>17.450182660785003</v>
      </c>
      <c r="R13" s="23">
        <f t="shared" si="6"/>
        <v>0.15580520232843753</v>
      </c>
    </row>
    <row r="14" spans="1:21" x14ac:dyDescent="0.25">
      <c r="A14" s="19">
        <v>1979</v>
      </c>
      <c r="B14" s="20">
        <v>76.87686209996059</v>
      </c>
      <c r="C14" s="21">
        <f t="shared" si="7"/>
        <v>50.486663550551093</v>
      </c>
      <c r="D14" s="20">
        <v>38.064299383332354</v>
      </c>
      <c r="E14" s="21">
        <v>6</v>
      </c>
      <c r="F14" s="21">
        <f t="shared" si="0"/>
        <v>35.780441420332416</v>
      </c>
      <c r="G14" s="21">
        <v>0</v>
      </c>
      <c r="H14" s="21">
        <f t="shared" si="8"/>
        <v>35.780441420332416</v>
      </c>
      <c r="I14" s="21">
        <v>10</v>
      </c>
      <c r="J14" s="22">
        <f t="shared" si="1"/>
        <v>58.111717363766232</v>
      </c>
      <c r="K14" s="20">
        <f t="shared" si="9"/>
        <v>32.202397278299173</v>
      </c>
      <c r="L14" s="20">
        <f t="shared" si="2"/>
        <v>3.7014249745171468</v>
      </c>
      <c r="M14" s="20">
        <f t="shared" si="3"/>
        <v>1.4116119354870871</v>
      </c>
      <c r="N14" s="20">
        <f t="shared" si="4"/>
        <v>40.018492565091172</v>
      </c>
      <c r="O14" s="21">
        <v>112</v>
      </c>
      <c r="P14" s="21">
        <v>248</v>
      </c>
      <c r="Q14" s="20">
        <f t="shared" si="5"/>
        <v>18.072867610041175</v>
      </c>
      <c r="R14" s="23">
        <f t="shared" si="6"/>
        <v>0.16136488937536764</v>
      </c>
    </row>
    <row r="15" spans="1:21" x14ac:dyDescent="0.25">
      <c r="A15" s="19">
        <v>1980</v>
      </c>
      <c r="B15" s="20">
        <v>84.292442238090374</v>
      </c>
      <c r="C15" s="21">
        <f t="shared" si="7"/>
        <v>50.035735018711833</v>
      </c>
      <c r="D15" s="20">
        <v>42.116099199038736</v>
      </c>
      <c r="E15" s="21">
        <v>6</v>
      </c>
      <c r="F15" s="21">
        <f t="shared" si="0"/>
        <v>39.589133247096413</v>
      </c>
      <c r="G15" s="21">
        <v>0</v>
      </c>
      <c r="H15" s="21">
        <f t="shared" si="8"/>
        <v>39.589133247096413</v>
      </c>
      <c r="I15" s="21">
        <v>10</v>
      </c>
      <c r="J15" s="22">
        <f t="shared" si="1"/>
        <v>57.730231825830217</v>
      </c>
      <c r="K15" s="20">
        <f t="shared" si="9"/>
        <v>35.630219922386772</v>
      </c>
      <c r="L15" s="20">
        <f t="shared" si="2"/>
        <v>4.095427577285836</v>
      </c>
      <c r="M15" s="20">
        <f t="shared" si="3"/>
        <v>1.5618726541320229</v>
      </c>
      <c r="N15" s="20">
        <f t="shared" si="4"/>
        <v>44.278308808315785</v>
      </c>
      <c r="O15" s="21">
        <v>112</v>
      </c>
      <c r="P15" s="21">
        <v>248</v>
      </c>
      <c r="Q15" s="20">
        <f t="shared" si="5"/>
        <v>19.996655590852288</v>
      </c>
      <c r="R15" s="23">
        <f t="shared" si="6"/>
        <v>0.17854156777546687</v>
      </c>
    </row>
    <row r="16" spans="1:21" x14ac:dyDescent="0.25">
      <c r="A16" s="25">
        <v>1981</v>
      </c>
      <c r="B16" s="26">
        <v>85.213542170681151</v>
      </c>
      <c r="C16" s="27">
        <f t="shared" si="7"/>
        <v>52.478435809408516</v>
      </c>
      <c r="D16" s="26">
        <v>40.494808141716987</v>
      </c>
      <c r="E16" s="27">
        <v>6</v>
      </c>
      <c r="F16" s="27">
        <f t="shared" si="0"/>
        <v>38.065119653213969</v>
      </c>
      <c r="G16" s="27">
        <v>0</v>
      </c>
      <c r="H16" s="27">
        <f t="shared" si="8"/>
        <v>38.065119653213969</v>
      </c>
      <c r="I16" s="27">
        <v>10</v>
      </c>
      <c r="J16" s="28">
        <f t="shared" si="1"/>
        <v>59.796756694759608</v>
      </c>
      <c r="K16" s="26">
        <f t="shared" si="9"/>
        <v>34.258607687892571</v>
      </c>
      <c r="L16" s="26">
        <f t="shared" si="2"/>
        <v>3.9377709986083418</v>
      </c>
      <c r="M16" s="26">
        <f t="shared" si="3"/>
        <v>1.5017471863185785</v>
      </c>
      <c r="N16" s="26">
        <f t="shared" si="4"/>
        <v>42.573781858538538</v>
      </c>
      <c r="O16" s="27">
        <v>112</v>
      </c>
      <c r="P16" s="27">
        <v>248</v>
      </c>
      <c r="Q16" s="26">
        <f t="shared" si="5"/>
        <v>19.226869226436762</v>
      </c>
      <c r="R16" s="29">
        <f t="shared" si="6"/>
        <v>0.17166847523604251</v>
      </c>
    </row>
    <row r="17" spans="1:18" x14ac:dyDescent="0.25">
      <c r="A17" s="25">
        <v>1982</v>
      </c>
      <c r="B17" s="26">
        <v>77.788447070735103</v>
      </c>
      <c r="C17" s="27">
        <f t="shared" si="7"/>
        <v>52.72001603879113</v>
      </c>
      <c r="D17" s="26">
        <v>36.778365298717006</v>
      </c>
      <c r="E17" s="27">
        <v>6</v>
      </c>
      <c r="F17" s="27">
        <f t="shared" si="0"/>
        <v>34.571663380793986</v>
      </c>
      <c r="G17" s="27">
        <v>0</v>
      </c>
      <c r="H17" s="27">
        <f t="shared" si="8"/>
        <v>34.571663380793986</v>
      </c>
      <c r="I17" s="27">
        <v>10</v>
      </c>
      <c r="J17" s="28">
        <f t="shared" si="1"/>
        <v>60.001133568817295</v>
      </c>
      <c r="K17" s="26">
        <f t="shared" si="9"/>
        <v>31.114497042714589</v>
      </c>
      <c r="L17" s="26">
        <f t="shared" si="2"/>
        <v>3.5763789704269646</v>
      </c>
      <c r="M17" s="26">
        <f t="shared" si="3"/>
        <v>1.3639231580368039</v>
      </c>
      <c r="N17" s="26">
        <f t="shared" si="4"/>
        <v>38.666539568764371</v>
      </c>
      <c r="O17" s="27">
        <v>112</v>
      </c>
      <c r="P17" s="27">
        <v>248</v>
      </c>
      <c r="Q17" s="26">
        <f t="shared" si="5"/>
        <v>17.462308192345201</v>
      </c>
      <c r="R17" s="29">
        <f t="shared" si="6"/>
        <v>0.15591346600308215</v>
      </c>
    </row>
    <row r="18" spans="1:18" x14ac:dyDescent="0.25">
      <c r="A18" s="25">
        <v>1983</v>
      </c>
      <c r="B18" s="26">
        <v>93.115153557579646</v>
      </c>
      <c r="C18" s="27">
        <f t="shared" si="7"/>
        <v>46.479756346371403</v>
      </c>
      <c r="D18" s="26">
        <v>49.835457062467043</v>
      </c>
      <c r="E18" s="27">
        <v>6</v>
      </c>
      <c r="F18" s="27">
        <f t="shared" si="0"/>
        <v>46.845329638719022</v>
      </c>
      <c r="G18" s="27">
        <v>0</v>
      </c>
      <c r="H18" s="27">
        <f t="shared" si="8"/>
        <v>46.845329638719022</v>
      </c>
      <c r="I18" s="27">
        <v>10</v>
      </c>
      <c r="J18" s="28">
        <f t="shared" si="1"/>
        <v>54.721873869030205</v>
      </c>
      <c r="K18" s="26">
        <f t="shared" si="9"/>
        <v>42.16079667484712</v>
      </c>
      <c r="L18" s="26">
        <f t="shared" si="2"/>
        <v>4.8460685833157617</v>
      </c>
      <c r="M18" s="26">
        <f t="shared" si="3"/>
        <v>1.8481445117741204</v>
      </c>
      <c r="N18" s="26">
        <f t="shared" si="4"/>
        <v>52.393972836540428</v>
      </c>
      <c r="O18" s="27">
        <v>112</v>
      </c>
      <c r="P18" s="27">
        <v>248</v>
      </c>
      <c r="Q18" s="26">
        <f t="shared" si="5"/>
        <v>23.661794184244062</v>
      </c>
      <c r="R18" s="29">
        <f t="shared" si="6"/>
        <v>0.21126601950217913</v>
      </c>
    </row>
    <row r="19" spans="1:18" x14ac:dyDescent="0.25">
      <c r="A19" s="25">
        <v>1984</v>
      </c>
      <c r="B19" s="26">
        <v>82.197309855074195</v>
      </c>
      <c r="C19" s="27">
        <f t="shared" si="7"/>
        <v>49.403589423632887</v>
      </c>
      <c r="D19" s="26">
        <v>41.588888377002007</v>
      </c>
      <c r="E19" s="27">
        <v>6</v>
      </c>
      <c r="F19" s="27">
        <f t="shared" si="0"/>
        <v>39.093555074381889</v>
      </c>
      <c r="G19" s="27">
        <v>0</v>
      </c>
      <c r="H19" s="27">
        <f t="shared" si="8"/>
        <v>39.093555074381889</v>
      </c>
      <c r="I19" s="27">
        <v>10</v>
      </c>
      <c r="J19" s="28">
        <f t="shared" si="1"/>
        <v>57.195436652393418</v>
      </c>
      <c r="K19" s="26">
        <f t="shared" si="9"/>
        <v>35.184199566943704</v>
      </c>
      <c r="L19" s="26">
        <f t="shared" si="2"/>
        <v>4.0441608697636449</v>
      </c>
      <c r="M19" s="26">
        <f t="shared" si="3"/>
        <v>1.5423210769071212</v>
      </c>
      <c r="N19" s="26">
        <f t="shared" si="4"/>
        <v>43.72403136977843</v>
      </c>
      <c r="O19" s="27">
        <v>112</v>
      </c>
      <c r="P19" s="27">
        <v>248</v>
      </c>
      <c r="Q19" s="26">
        <f t="shared" si="5"/>
        <v>19.746336747641873</v>
      </c>
      <c r="R19" s="29">
        <f t="shared" si="6"/>
        <v>0.17630657810394529</v>
      </c>
    </row>
    <row r="20" spans="1:18" x14ac:dyDescent="0.25">
      <c r="A20" s="25">
        <v>1985</v>
      </c>
      <c r="B20" s="26">
        <v>80.103392380216945</v>
      </c>
      <c r="C20" s="27">
        <f t="shared" si="7"/>
        <v>48.337587916540045</v>
      </c>
      <c r="D20" s="26">
        <v>41.383344664298541</v>
      </c>
      <c r="E20" s="27">
        <v>6</v>
      </c>
      <c r="F20" s="27">
        <f t="shared" si="0"/>
        <v>38.900343984440624</v>
      </c>
      <c r="G20" s="27">
        <v>0</v>
      </c>
      <c r="H20" s="27">
        <f t="shared" si="8"/>
        <v>38.900343984440624</v>
      </c>
      <c r="I20" s="27">
        <v>10</v>
      </c>
      <c r="J20" s="28">
        <f t="shared" si="1"/>
        <v>56.29359937739288</v>
      </c>
      <c r="K20" s="26">
        <f t="shared" si="9"/>
        <v>35.010309585996559</v>
      </c>
      <c r="L20" s="26">
        <f t="shared" si="2"/>
        <v>4.024173515631789</v>
      </c>
      <c r="M20" s="26">
        <f t="shared" si="3"/>
        <v>1.5346985023998492</v>
      </c>
      <c r="N20" s="26">
        <f t="shared" si="4"/>
        <v>43.507935193784526</v>
      </c>
      <c r="O20" s="27">
        <v>112</v>
      </c>
      <c r="P20" s="27">
        <v>248</v>
      </c>
      <c r="Q20" s="26">
        <f t="shared" si="5"/>
        <v>19.64874492622527</v>
      </c>
      <c r="R20" s="29">
        <f t="shared" si="6"/>
        <v>0.17543522255558278</v>
      </c>
    </row>
    <row r="21" spans="1:18" x14ac:dyDescent="0.25">
      <c r="A21" s="19">
        <v>1986</v>
      </c>
      <c r="B21" s="20">
        <v>84.116589985285628</v>
      </c>
      <c r="C21" s="21">
        <f t="shared" si="7"/>
        <v>48.255518495566839</v>
      </c>
      <c r="D21" s="20">
        <v>43.525693347096002</v>
      </c>
      <c r="E21" s="21">
        <v>6</v>
      </c>
      <c r="F21" s="21">
        <f t="shared" si="0"/>
        <v>40.914151746270242</v>
      </c>
      <c r="G21" s="21">
        <v>0</v>
      </c>
      <c r="H21" s="21">
        <f t="shared" si="8"/>
        <v>40.914151746270242</v>
      </c>
      <c r="I21" s="21">
        <v>10</v>
      </c>
      <c r="J21" s="22">
        <f t="shared" si="1"/>
        <v>56.224168647249542</v>
      </c>
      <c r="K21" s="20">
        <f t="shared" si="9"/>
        <v>36.822736571643219</v>
      </c>
      <c r="L21" s="20">
        <f t="shared" si="2"/>
        <v>4.2324984565107151</v>
      </c>
      <c r="M21" s="20">
        <f t="shared" si="3"/>
        <v>1.6141473565651823</v>
      </c>
      <c r="N21" s="20">
        <f t="shared" si="4"/>
        <v>45.760270484944634</v>
      </c>
      <c r="O21" s="21">
        <v>112</v>
      </c>
      <c r="P21" s="21">
        <v>248</v>
      </c>
      <c r="Q21" s="20">
        <f t="shared" si="5"/>
        <v>20.665928606104028</v>
      </c>
      <c r="R21" s="23">
        <f t="shared" si="6"/>
        <v>0.1845172196973574</v>
      </c>
    </row>
    <row r="22" spans="1:18" x14ac:dyDescent="0.25">
      <c r="A22" s="19">
        <v>1987</v>
      </c>
      <c r="B22" s="20">
        <v>70.104874825619987</v>
      </c>
      <c r="C22" s="21">
        <f t="shared" si="7"/>
        <v>43.464977499877918</v>
      </c>
      <c r="D22" s="20">
        <v>39.633806756346679</v>
      </c>
      <c r="E22" s="21">
        <v>6</v>
      </c>
      <c r="F22" s="21">
        <f t="shared" si="0"/>
        <v>37.255778350965876</v>
      </c>
      <c r="G22" s="21">
        <v>0</v>
      </c>
      <c r="H22" s="21">
        <f t="shared" si="8"/>
        <v>37.255778350965876</v>
      </c>
      <c r="I22" s="21">
        <v>10</v>
      </c>
      <c r="J22" s="22">
        <f t="shared" si="1"/>
        <v>52.171370964896724</v>
      </c>
      <c r="K22" s="20">
        <f t="shared" si="9"/>
        <v>33.530200515869289</v>
      </c>
      <c r="L22" s="20">
        <f t="shared" si="2"/>
        <v>3.8540460363068152</v>
      </c>
      <c r="M22" s="20">
        <f t="shared" si="3"/>
        <v>1.4698170089148181</v>
      </c>
      <c r="N22" s="20">
        <f t="shared" si="4"/>
        <v>41.668577294230637</v>
      </c>
      <c r="O22" s="21">
        <v>112</v>
      </c>
      <c r="P22" s="21">
        <v>248</v>
      </c>
      <c r="Q22" s="20">
        <f t="shared" si="5"/>
        <v>18.818067165136416</v>
      </c>
      <c r="R22" s="23">
        <f t="shared" si="6"/>
        <v>0.16801845683157515</v>
      </c>
    </row>
    <row r="23" spans="1:18" x14ac:dyDescent="0.25">
      <c r="A23" s="19">
        <v>1988</v>
      </c>
      <c r="B23" s="20">
        <v>67.276442126375414</v>
      </c>
      <c r="C23" s="21">
        <f t="shared" si="7"/>
        <v>41.795247666211665</v>
      </c>
      <c r="D23" s="20">
        <v>39.158086518641255</v>
      </c>
      <c r="E23" s="21">
        <v>6</v>
      </c>
      <c r="F23" s="21">
        <f t="shared" si="0"/>
        <v>36.80860132752278</v>
      </c>
      <c r="G23" s="21">
        <v>0</v>
      </c>
      <c r="H23" s="21">
        <f t="shared" si="8"/>
        <v>36.80860132752278</v>
      </c>
      <c r="I23" s="21">
        <v>10</v>
      </c>
      <c r="J23" s="22">
        <f t="shared" si="1"/>
        <v>50.758779525615068</v>
      </c>
      <c r="K23" s="20">
        <f t="shared" si="9"/>
        <v>33.1277411947705</v>
      </c>
      <c r="L23" s="20">
        <f t="shared" si="2"/>
        <v>3.8077863442264945</v>
      </c>
      <c r="M23" s="20">
        <f t="shared" si="3"/>
        <v>1.4521749564830904</v>
      </c>
      <c r="N23" s="20">
        <f t="shared" si="4"/>
        <v>41.168433928817372</v>
      </c>
      <c r="O23" s="21">
        <v>112</v>
      </c>
      <c r="P23" s="21">
        <v>248</v>
      </c>
      <c r="Q23" s="20">
        <f t="shared" si="5"/>
        <v>18.592195967853005</v>
      </c>
      <c r="R23" s="23">
        <f t="shared" si="6"/>
        <v>0.16600174971297327</v>
      </c>
    </row>
    <row r="24" spans="1:18" x14ac:dyDescent="0.25">
      <c r="A24" s="19">
        <v>1989</v>
      </c>
      <c r="B24" s="20">
        <v>69.328050886595051</v>
      </c>
      <c r="C24" s="21">
        <f t="shared" si="7"/>
        <v>41.75439985905961</v>
      </c>
      <c r="D24" s="20">
        <v>40.380539304913832</v>
      </c>
      <c r="E24" s="21">
        <v>6</v>
      </c>
      <c r="F24" s="21">
        <f t="shared" si="0"/>
        <v>37.957706946618998</v>
      </c>
      <c r="G24" s="21">
        <v>0</v>
      </c>
      <c r="H24" s="21">
        <f t="shared" si="8"/>
        <v>37.957706946618998</v>
      </c>
      <c r="I24" s="21">
        <v>10</v>
      </c>
      <c r="J24" s="22">
        <f t="shared" si="1"/>
        <v>50.72422228076443</v>
      </c>
      <c r="K24" s="20">
        <f t="shared" si="9"/>
        <v>34.161936251957101</v>
      </c>
      <c r="L24" s="20">
        <f t="shared" si="2"/>
        <v>3.9266593393054143</v>
      </c>
      <c r="M24" s="20">
        <f t="shared" si="3"/>
        <v>1.4975095343323661</v>
      </c>
      <c r="N24" s="20">
        <f t="shared" si="4"/>
        <v>42.453646543555415</v>
      </c>
      <c r="O24" s="21">
        <v>112</v>
      </c>
      <c r="P24" s="21">
        <v>248</v>
      </c>
      <c r="Q24" s="20">
        <f t="shared" si="5"/>
        <v>19.172614568057284</v>
      </c>
      <c r="R24" s="23">
        <f t="shared" si="6"/>
        <v>0.17118405864336861</v>
      </c>
    </row>
    <row r="25" spans="1:18" x14ac:dyDescent="0.25">
      <c r="A25" s="19">
        <v>1990</v>
      </c>
      <c r="B25" s="20">
        <v>63.630081731622091</v>
      </c>
      <c r="C25" s="21">
        <f t="shared" si="7"/>
        <v>49.722816783576171</v>
      </c>
      <c r="D25" s="20">
        <v>31.991412772967863</v>
      </c>
      <c r="E25" s="21">
        <v>6</v>
      </c>
      <c r="F25" s="21">
        <f t="shared" si="0"/>
        <v>30.07192800658979</v>
      </c>
      <c r="G25" s="21">
        <v>0</v>
      </c>
      <c r="H25" s="21">
        <f t="shared" si="8"/>
        <v>30.07192800658979</v>
      </c>
      <c r="I25" s="21">
        <v>10</v>
      </c>
      <c r="J25" s="22">
        <f t="shared" si="1"/>
        <v>57.46550299890545</v>
      </c>
      <c r="K25" s="20">
        <f t="shared" si="9"/>
        <v>27.064735205930809</v>
      </c>
      <c r="L25" s="20">
        <f t="shared" si="2"/>
        <v>3.1108891041299782</v>
      </c>
      <c r="M25" s="20">
        <f t="shared" si="3"/>
        <v>1.1863993514928575</v>
      </c>
      <c r="N25" s="20">
        <f t="shared" si="4"/>
        <v>33.633828415146759</v>
      </c>
      <c r="O25" s="21">
        <v>112</v>
      </c>
      <c r="P25" s="21">
        <v>248</v>
      </c>
      <c r="Q25" s="20">
        <f t="shared" si="5"/>
        <v>15.189470897163053</v>
      </c>
      <c r="R25" s="23">
        <f t="shared" si="6"/>
        <v>0.13562027586752726</v>
      </c>
    </row>
    <row r="26" spans="1:18" x14ac:dyDescent="0.25">
      <c r="A26" s="25">
        <v>1991</v>
      </c>
      <c r="B26" s="26">
        <v>74.662595025318026</v>
      </c>
      <c r="C26" s="27">
        <f t="shared" si="7"/>
        <v>46.219115168045086</v>
      </c>
      <c r="D26" s="26">
        <v>40.154204243115188</v>
      </c>
      <c r="E26" s="27">
        <v>6</v>
      </c>
      <c r="F26" s="27">
        <f t="shared" si="0"/>
        <v>37.744951988528278</v>
      </c>
      <c r="G26" s="27">
        <v>0</v>
      </c>
      <c r="H26" s="27">
        <f t="shared" si="8"/>
        <v>37.744951988528278</v>
      </c>
      <c r="I26" s="27">
        <v>10</v>
      </c>
      <c r="J26" s="28">
        <f t="shared" si="1"/>
        <v>54.501371432166138</v>
      </c>
      <c r="K26" s="26">
        <f t="shared" si="9"/>
        <v>33.970456789675453</v>
      </c>
      <c r="L26" s="26">
        <f t="shared" si="2"/>
        <v>3.9046502057098222</v>
      </c>
      <c r="M26" s="26">
        <f t="shared" si="3"/>
        <v>1.4891159140679651</v>
      </c>
      <c r="N26" s="26">
        <f t="shared" si="4"/>
        <v>42.215691605869772</v>
      </c>
      <c r="O26" s="27">
        <v>112</v>
      </c>
      <c r="P26" s="27">
        <v>248</v>
      </c>
      <c r="Q26" s="26">
        <f t="shared" si="5"/>
        <v>19.065151047812158</v>
      </c>
      <c r="R26" s="29">
        <f t="shared" si="6"/>
        <v>0.17022456292689425</v>
      </c>
    </row>
    <row r="27" spans="1:18" x14ac:dyDescent="0.25">
      <c r="A27" s="25">
        <v>1992</v>
      </c>
      <c r="B27" s="26">
        <v>64.605335530890002</v>
      </c>
      <c r="C27" s="27">
        <f t="shared" si="7"/>
        <v>42.522024804716892</v>
      </c>
      <c r="D27" s="26">
        <v>37.133838731274381</v>
      </c>
      <c r="E27" s="27">
        <v>6</v>
      </c>
      <c r="F27" s="27">
        <f t="shared" si="0"/>
        <v>34.90580840739792</v>
      </c>
      <c r="G27" s="27">
        <v>0</v>
      </c>
      <c r="H27" s="27">
        <f t="shared" si="8"/>
        <v>34.90580840739792</v>
      </c>
      <c r="I27" s="27">
        <v>10</v>
      </c>
      <c r="J27" s="28">
        <f t="shared" si="1"/>
        <v>51.373632984790483</v>
      </c>
      <c r="K27" s="26">
        <f t="shared" si="9"/>
        <v>31.415227566658128</v>
      </c>
      <c r="L27" s="26">
        <f t="shared" si="2"/>
        <v>3.6109456973170264</v>
      </c>
      <c r="M27" s="26">
        <f t="shared" si="3"/>
        <v>1.3771058659356987</v>
      </c>
      <c r="N27" s="26">
        <f t="shared" si="4"/>
        <v>39.040262746344091</v>
      </c>
      <c r="O27" s="27">
        <v>112</v>
      </c>
      <c r="P27" s="27">
        <v>248</v>
      </c>
      <c r="Q27" s="26">
        <f t="shared" si="5"/>
        <v>17.631086401574748</v>
      </c>
      <c r="R27" s="29">
        <f t="shared" si="6"/>
        <v>0.15742041429977455</v>
      </c>
    </row>
    <row r="28" spans="1:18" x14ac:dyDescent="0.25">
      <c r="A28" s="25">
        <v>1993</v>
      </c>
      <c r="B28" s="26">
        <v>75.54074656502759</v>
      </c>
      <c r="C28" s="27">
        <f t="shared" si="7"/>
        <v>42.08953709712484</v>
      </c>
      <c r="D28" s="26">
        <v>43.745996016095241</v>
      </c>
      <c r="E28" s="27">
        <v>6</v>
      </c>
      <c r="F28" s="27">
        <f t="shared" si="0"/>
        <v>41.121236255129524</v>
      </c>
      <c r="G28" s="27">
        <v>0</v>
      </c>
      <c r="H28" s="27">
        <f t="shared" si="8"/>
        <v>41.121236255129524</v>
      </c>
      <c r="I28" s="27">
        <v>10</v>
      </c>
      <c r="J28" s="28">
        <f t="shared" si="1"/>
        <v>51.00774838416762</v>
      </c>
      <c r="K28" s="26">
        <f t="shared" si="9"/>
        <v>37.009112629616574</v>
      </c>
      <c r="L28" s="26">
        <f t="shared" si="2"/>
        <v>4.2539209919099514</v>
      </c>
      <c r="M28" s="26">
        <f t="shared" si="3"/>
        <v>1.622317265955795</v>
      </c>
      <c r="N28" s="26">
        <f t="shared" si="4"/>
        <v>45.991883331213806</v>
      </c>
      <c r="O28" s="27">
        <v>112</v>
      </c>
      <c r="P28" s="27">
        <v>248</v>
      </c>
      <c r="Q28" s="26">
        <f t="shared" si="5"/>
        <v>20.770527956032044</v>
      </c>
      <c r="R28" s="29">
        <f t="shared" si="6"/>
        <v>0.18545114246457181</v>
      </c>
    </row>
    <row r="29" spans="1:18" x14ac:dyDescent="0.25">
      <c r="A29" s="25">
        <v>1994</v>
      </c>
      <c r="B29" s="26">
        <v>76.797811245804496</v>
      </c>
      <c r="C29" s="27">
        <f t="shared" si="7"/>
        <v>42.29906988391803</v>
      </c>
      <c r="D29" s="26">
        <v>44.313051397622196</v>
      </c>
      <c r="E29" s="27">
        <v>6</v>
      </c>
      <c r="F29" s="27">
        <f t="shared" si="0"/>
        <v>41.654268313764867</v>
      </c>
      <c r="G29" s="27">
        <v>0</v>
      </c>
      <c r="H29" s="27">
        <f t="shared" si="8"/>
        <v>41.654268313764867</v>
      </c>
      <c r="I29" s="27">
        <v>10</v>
      </c>
      <c r="J29" s="28">
        <f t="shared" si="1"/>
        <v>51.185013121794647</v>
      </c>
      <c r="K29" s="26">
        <f t="shared" si="9"/>
        <v>37.488841482388381</v>
      </c>
      <c r="L29" s="26">
        <f t="shared" si="2"/>
        <v>4.3090622393549864</v>
      </c>
      <c r="M29" s="26">
        <f t="shared" si="3"/>
        <v>1.6433464759403125</v>
      </c>
      <c r="N29" s="26">
        <f t="shared" si="4"/>
        <v>46.58805091966989</v>
      </c>
      <c r="O29" s="27">
        <v>112</v>
      </c>
      <c r="P29" s="27">
        <v>248</v>
      </c>
      <c r="Q29" s="26">
        <f t="shared" si="5"/>
        <v>21.039764931463822</v>
      </c>
      <c r="R29" s="29">
        <f t="shared" si="6"/>
        <v>0.18785504403092698</v>
      </c>
    </row>
    <row r="30" spans="1:18" x14ac:dyDescent="0.25">
      <c r="A30" s="25">
        <v>1995</v>
      </c>
      <c r="B30" s="26">
        <v>71.112836605285267</v>
      </c>
      <c r="C30" s="27">
        <f t="shared" si="7"/>
        <v>40.072781100728662</v>
      </c>
      <c r="D30" s="26">
        <v>42.615945257930463</v>
      </c>
      <c r="E30" s="27">
        <v>6</v>
      </c>
      <c r="F30" s="27">
        <f t="shared" si="0"/>
        <v>40.058988542454635</v>
      </c>
      <c r="G30" s="27">
        <v>0</v>
      </c>
      <c r="H30" s="27">
        <f t="shared" si="8"/>
        <v>40.058988542454635</v>
      </c>
      <c r="I30" s="27">
        <v>10</v>
      </c>
      <c r="J30" s="28">
        <f t="shared" si="1"/>
        <v>49.301572811216445</v>
      </c>
      <c r="K30" s="26">
        <f t="shared" si="9"/>
        <v>36.05308968820917</v>
      </c>
      <c r="L30" s="26">
        <f t="shared" si="2"/>
        <v>4.1440332974953069</v>
      </c>
      <c r="M30" s="26">
        <f t="shared" si="3"/>
        <v>1.5804094109899911</v>
      </c>
      <c r="N30" s="26">
        <f t="shared" si="4"/>
        <v>44.803816596860749</v>
      </c>
      <c r="O30" s="27">
        <v>112</v>
      </c>
      <c r="P30" s="27">
        <v>248</v>
      </c>
      <c r="Q30" s="26">
        <f t="shared" si="5"/>
        <v>20.233981688904855</v>
      </c>
      <c r="R30" s="29">
        <f t="shared" si="6"/>
        <v>0.18066055079379334</v>
      </c>
    </row>
    <row r="31" spans="1:18" x14ac:dyDescent="0.25">
      <c r="A31" s="19">
        <v>1996</v>
      </c>
      <c r="B31" s="20">
        <v>79.421695823410488</v>
      </c>
      <c r="C31" s="21">
        <f t="shared" si="7"/>
        <v>43.83983399273643</v>
      </c>
      <c r="D31" s="20">
        <v>44.603356220211246</v>
      </c>
      <c r="E31" s="21">
        <v>6</v>
      </c>
      <c r="F31" s="21">
        <f t="shared" si="0"/>
        <v>41.927154846998569</v>
      </c>
      <c r="G31" s="21">
        <v>0</v>
      </c>
      <c r="H31" s="21">
        <f t="shared" si="8"/>
        <v>41.927154846998569</v>
      </c>
      <c r="I31" s="21">
        <v>10</v>
      </c>
      <c r="J31" s="22">
        <f t="shared" si="1"/>
        <v>52.488499557855015</v>
      </c>
      <c r="K31" s="20">
        <f t="shared" si="9"/>
        <v>37.734439362298716</v>
      </c>
      <c r="L31" s="20">
        <f t="shared" si="2"/>
        <v>4.3372918807239911</v>
      </c>
      <c r="M31" s="20">
        <f t="shared" si="3"/>
        <v>1.6541124104021354</v>
      </c>
      <c r="N31" s="20">
        <f t="shared" si="4"/>
        <v>46.893259778695338</v>
      </c>
      <c r="O31" s="21">
        <v>112</v>
      </c>
      <c r="P31" s="21">
        <v>248</v>
      </c>
      <c r="Q31" s="20">
        <f t="shared" si="5"/>
        <v>21.177601190378542</v>
      </c>
      <c r="R31" s="23">
        <f t="shared" si="6"/>
        <v>0.18908572491409412</v>
      </c>
    </row>
    <row r="32" spans="1:18" x14ac:dyDescent="0.25">
      <c r="A32" s="19">
        <v>1997</v>
      </c>
      <c r="B32" s="20">
        <v>76.404894434912663</v>
      </c>
      <c r="C32" s="21">
        <f t="shared" si="7"/>
        <v>40.076919124579959</v>
      </c>
      <c r="D32" s="20">
        <v>45.784166685012025</v>
      </c>
      <c r="E32" s="21">
        <v>6</v>
      </c>
      <c r="F32" s="21">
        <f t="shared" si="0"/>
        <v>43.0371166839113</v>
      </c>
      <c r="G32" s="21">
        <v>0</v>
      </c>
      <c r="H32" s="21">
        <f t="shared" si="8"/>
        <v>43.0371166839113</v>
      </c>
      <c r="I32" s="21">
        <v>10</v>
      </c>
      <c r="J32" s="22">
        <f t="shared" si="1"/>
        <v>49.305073579394644</v>
      </c>
      <c r="K32" s="20">
        <f t="shared" si="9"/>
        <v>38.733405015520169</v>
      </c>
      <c r="L32" s="20">
        <f t="shared" si="2"/>
        <v>4.4521155190253072</v>
      </c>
      <c r="M32" s="20">
        <f t="shared" si="3"/>
        <v>1.6979026856118431</v>
      </c>
      <c r="N32" s="20">
        <f t="shared" si="4"/>
        <v>48.134692185752947</v>
      </c>
      <c r="O32" s="21">
        <v>112</v>
      </c>
      <c r="P32" s="21">
        <v>248</v>
      </c>
      <c r="Q32" s="20">
        <f t="shared" si="5"/>
        <v>21.738248083888426</v>
      </c>
      <c r="R32" s="23">
        <f t="shared" si="6"/>
        <v>0.1940915007490038</v>
      </c>
    </row>
    <row r="33" spans="1:18" x14ac:dyDescent="0.25">
      <c r="A33" s="19">
        <v>1998</v>
      </c>
      <c r="B33" s="20">
        <v>90.885317593945828</v>
      </c>
      <c r="C33" s="21">
        <f t="shared" si="7"/>
        <v>45.396008645651186</v>
      </c>
      <c r="D33" s="20">
        <v>49.627010961370644</v>
      </c>
      <c r="E33" s="21">
        <v>6</v>
      </c>
      <c r="F33" s="21">
        <f t="shared" si="0"/>
        <v>46.649390303688406</v>
      </c>
      <c r="G33" s="21">
        <v>0</v>
      </c>
      <c r="H33" s="21">
        <f t="shared" si="8"/>
        <v>46.649390303688406</v>
      </c>
      <c r="I33" s="21">
        <v>10</v>
      </c>
      <c r="J33" s="22">
        <f t="shared" si="1"/>
        <v>53.805023314220904</v>
      </c>
      <c r="K33" s="20">
        <f t="shared" si="9"/>
        <v>41.984451273319564</v>
      </c>
      <c r="L33" s="20">
        <f t="shared" si="2"/>
        <v>4.8257989969332833</v>
      </c>
      <c r="M33" s="20">
        <f t="shared" si="3"/>
        <v>1.8404143023920905</v>
      </c>
      <c r="N33" s="20">
        <f t="shared" si="4"/>
        <v>52.174825265664566</v>
      </c>
      <c r="O33" s="21">
        <v>112</v>
      </c>
      <c r="P33" s="21">
        <v>248</v>
      </c>
      <c r="Q33" s="20">
        <f t="shared" si="5"/>
        <v>23.562824313525933</v>
      </c>
      <c r="R33" s="23">
        <f t="shared" si="6"/>
        <v>0.21038235994219584</v>
      </c>
    </row>
    <row r="34" spans="1:18" x14ac:dyDescent="0.25">
      <c r="A34" s="19">
        <v>1999</v>
      </c>
      <c r="B34" s="20">
        <v>74.295468091119446</v>
      </c>
      <c r="C34" s="21">
        <f t="shared" si="7"/>
        <v>33.587773770659389</v>
      </c>
      <c r="D34" s="20">
        <v>49.341274346821812</v>
      </c>
      <c r="E34" s="21">
        <v>6</v>
      </c>
      <c r="F34" s="21">
        <f t="shared" si="0"/>
        <v>46.380797886012502</v>
      </c>
      <c r="G34" s="21">
        <v>0</v>
      </c>
      <c r="H34" s="21">
        <f t="shared" si="8"/>
        <v>46.380797886012502</v>
      </c>
      <c r="I34" s="21">
        <v>10</v>
      </c>
      <c r="J34" s="22">
        <f t="shared" si="1"/>
        <v>43.815256609977837</v>
      </c>
      <c r="K34" s="20">
        <f t="shared" si="9"/>
        <v>41.742718097411256</v>
      </c>
      <c r="L34" s="20">
        <f t="shared" si="2"/>
        <v>4.7980135744150871</v>
      </c>
      <c r="M34" s="20">
        <f t="shared" si="3"/>
        <v>1.8298177796125481</v>
      </c>
      <c r="N34" s="20">
        <f t="shared" si="4"/>
        <v>51.874419143125934</v>
      </c>
      <c r="O34" s="21">
        <v>112</v>
      </c>
      <c r="P34" s="21">
        <v>248</v>
      </c>
      <c r="Q34" s="20">
        <f t="shared" si="5"/>
        <v>23.427157032379451</v>
      </c>
      <c r="R34" s="23">
        <f t="shared" si="6"/>
        <v>0.2091710449319594</v>
      </c>
    </row>
    <row r="35" spans="1:18" x14ac:dyDescent="0.25">
      <c r="A35" s="19">
        <v>2000</v>
      </c>
      <c r="B35" s="20">
        <v>81.937700394692129</v>
      </c>
      <c r="C35" s="21">
        <f t="shared" si="7"/>
        <v>40.786295173617169</v>
      </c>
      <c r="D35" s="20">
        <v>48.518348053238917</v>
      </c>
      <c r="E35" s="21">
        <v>6</v>
      </c>
      <c r="F35" s="21">
        <f t="shared" si="0"/>
        <v>45.60724717004458</v>
      </c>
      <c r="G35" s="21">
        <v>0</v>
      </c>
      <c r="H35" s="21">
        <f t="shared" si="8"/>
        <v>45.60724717004458</v>
      </c>
      <c r="I35" s="21">
        <v>10</v>
      </c>
      <c r="J35" s="22">
        <f t="shared" si="1"/>
        <v>49.905205716880118</v>
      </c>
      <c r="K35" s="20">
        <f t="shared" si="9"/>
        <v>41.046522453040126</v>
      </c>
      <c r="L35" s="20">
        <f t="shared" si="2"/>
        <v>4.7179910865563368</v>
      </c>
      <c r="M35" s="20">
        <f t="shared" si="3"/>
        <v>1.7992996143798412</v>
      </c>
      <c r="N35" s="20">
        <f t="shared" si="4"/>
        <v>51.009244417861304</v>
      </c>
      <c r="O35" s="21">
        <v>112</v>
      </c>
      <c r="P35" s="21">
        <v>248</v>
      </c>
      <c r="Q35" s="20">
        <f t="shared" si="5"/>
        <v>23.036432962905106</v>
      </c>
      <c r="R35" s="23">
        <f t="shared" si="6"/>
        <v>0.20568243716879558</v>
      </c>
    </row>
    <row r="36" spans="1:18" x14ac:dyDescent="0.25">
      <c r="A36" s="25">
        <v>2001</v>
      </c>
      <c r="B36" s="26">
        <v>76.557768975255655</v>
      </c>
      <c r="C36" s="27">
        <f t="shared" si="7"/>
        <v>41.457965103367954</v>
      </c>
      <c r="D36" s="26">
        <v>44.818475829577103</v>
      </c>
      <c r="E36" s="27">
        <v>6</v>
      </c>
      <c r="F36" s="27">
        <f t="shared" si="0"/>
        <v>42.12936727980248</v>
      </c>
      <c r="G36" s="27">
        <v>0</v>
      </c>
      <c r="H36" s="27">
        <f t="shared" si="8"/>
        <v>42.12936727980248</v>
      </c>
      <c r="I36" s="27">
        <v>10</v>
      </c>
      <c r="J36" s="28">
        <f t="shared" si="1"/>
        <v>50.473438477449292</v>
      </c>
      <c r="K36" s="26">
        <f t="shared" si="9"/>
        <v>37.916430551822231</v>
      </c>
      <c r="L36" s="26">
        <f t="shared" si="2"/>
        <v>4.3582104082554292</v>
      </c>
      <c r="M36" s="26">
        <f t="shared" si="3"/>
        <v>1.6620901063812485</v>
      </c>
      <c r="N36" s="26">
        <f t="shared" si="4"/>
        <v>47.119423470855203</v>
      </c>
      <c r="O36" s="27">
        <v>112</v>
      </c>
      <c r="P36" s="27">
        <v>248</v>
      </c>
      <c r="Q36" s="26">
        <f t="shared" si="5"/>
        <v>21.279739631999124</v>
      </c>
      <c r="R36" s="29">
        <f t="shared" si="6"/>
        <v>0.18999767528570646</v>
      </c>
    </row>
    <row r="37" spans="1:18" x14ac:dyDescent="0.25">
      <c r="A37" s="25">
        <v>2002</v>
      </c>
      <c r="B37" s="26">
        <v>73.834784601060349</v>
      </c>
      <c r="C37" s="27">
        <f t="shared" si="7"/>
        <v>40.63555550108817</v>
      </c>
      <c r="D37" s="26">
        <v>43.831609725387565</v>
      </c>
      <c r="E37" s="27">
        <v>6</v>
      </c>
      <c r="F37" s="27">
        <f t="shared" si="0"/>
        <v>41.20171314186431</v>
      </c>
      <c r="G37" s="27">
        <v>0</v>
      </c>
      <c r="H37" s="27">
        <f t="shared" si="8"/>
        <v>41.20171314186431</v>
      </c>
      <c r="I37" s="27">
        <v>10</v>
      </c>
      <c r="J37" s="28">
        <f t="shared" si="1"/>
        <v>49.777679953920597</v>
      </c>
      <c r="K37" s="26">
        <f t="shared" si="9"/>
        <v>37.081541827677881</v>
      </c>
      <c r="L37" s="26">
        <f t="shared" si="2"/>
        <v>4.2622461870894117</v>
      </c>
      <c r="M37" s="26">
        <f t="shared" si="3"/>
        <v>1.6254922445009483</v>
      </c>
      <c r="N37" s="26">
        <f t="shared" si="4"/>
        <v>46.081892385479634</v>
      </c>
      <c r="O37" s="27">
        <v>112</v>
      </c>
      <c r="P37" s="27">
        <v>248</v>
      </c>
      <c r="Q37" s="26">
        <f t="shared" si="5"/>
        <v>20.81117720634564</v>
      </c>
      <c r="R37" s="29">
        <f t="shared" si="6"/>
        <v>0.18581408219951465</v>
      </c>
    </row>
    <row r="38" spans="1:18" x14ac:dyDescent="0.25">
      <c r="A38" s="25">
        <v>2003</v>
      </c>
      <c r="B38" s="26">
        <v>72.367747905613413</v>
      </c>
      <c r="C38" s="27">
        <f t="shared" si="7"/>
        <v>41.329067384589656</v>
      </c>
      <c r="D38" s="26">
        <v>42.458832608992473</v>
      </c>
      <c r="E38" s="27">
        <v>6</v>
      </c>
      <c r="F38" s="27">
        <f t="shared" si="0"/>
        <v>39.911302652452925</v>
      </c>
      <c r="G38" s="27">
        <v>0</v>
      </c>
      <c r="H38" s="27">
        <f t="shared" si="8"/>
        <v>39.911302652452925</v>
      </c>
      <c r="I38" s="27">
        <v>10</v>
      </c>
      <c r="J38" s="28">
        <f t="shared" si="1"/>
        <v>50.364391007362855</v>
      </c>
      <c r="K38" s="26">
        <f t="shared" si="9"/>
        <v>35.920172387207629</v>
      </c>
      <c r="L38" s="26">
        <f t="shared" si="2"/>
        <v>4.1287554468054752</v>
      </c>
      <c r="M38" s="26">
        <f t="shared" si="3"/>
        <v>1.5745828991652659</v>
      </c>
      <c r="N38" s="26">
        <f t="shared" ref="N38:N45" si="10">+M38*28.3495</f>
        <v>44.638637899885708</v>
      </c>
      <c r="O38" s="27">
        <v>112</v>
      </c>
      <c r="P38" s="27">
        <v>248</v>
      </c>
      <c r="Q38" s="26">
        <f t="shared" si="5"/>
        <v>20.159384858012899</v>
      </c>
      <c r="R38" s="29">
        <f t="shared" si="6"/>
        <v>0.17999450766082947</v>
      </c>
    </row>
    <row r="39" spans="1:18" x14ac:dyDescent="0.25">
      <c r="A39" s="25">
        <v>2004</v>
      </c>
      <c r="B39" s="26">
        <v>74.114515262004815</v>
      </c>
      <c r="C39" s="27">
        <f t="shared" si="7"/>
        <v>41.977232703412824</v>
      </c>
      <c r="D39" s="26">
        <v>43.003292723466643</v>
      </c>
      <c r="E39" s="27">
        <v>6</v>
      </c>
      <c r="F39" s="27">
        <f t="shared" si="0"/>
        <v>40.423095160058644</v>
      </c>
      <c r="G39" s="27">
        <v>0</v>
      </c>
      <c r="H39" s="27">
        <f t="shared" si="8"/>
        <v>40.423095160058644</v>
      </c>
      <c r="I39" s="27">
        <v>10</v>
      </c>
      <c r="J39" s="28">
        <f t="shared" si="1"/>
        <v>50.912738867087249</v>
      </c>
      <c r="K39" s="26">
        <f t="shared" si="9"/>
        <v>36.380785644052779</v>
      </c>
      <c r="L39" s="26">
        <f t="shared" si="2"/>
        <v>4.1816994993164114</v>
      </c>
      <c r="M39" s="26">
        <f t="shared" si="3"/>
        <v>1.5947741652187519</v>
      </c>
      <c r="N39" s="26">
        <f t="shared" si="10"/>
        <v>45.211050196869003</v>
      </c>
      <c r="O39" s="27">
        <v>112</v>
      </c>
      <c r="P39" s="27">
        <v>248</v>
      </c>
      <c r="Q39" s="26">
        <f t="shared" si="5"/>
        <v>20.417893637295677</v>
      </c>
      <c r="R39" s="29">
        <f t="shared" si="6"/>
        <v>0.18230262176156856</v>
      </c>
    </row>
    <row r="40" spans="1:18" x14ac:dyDescent="0.25">
      <c r="A40" s="25">
        <v>2005</v>
      </c>
      <c r="B40" s="26">
        <v>69.977763475243435</v>
      </c>
      <c r="C40" s="27">
        <f t="shared" si="7"/>
        <v>40.892395199322841</v>
      </c>
      <c r="D40" s="26">
        <v>41.362179883299497</v>
      </c>
      <c r="E40" s="27">
        <v>6</v>
      </c>
      <c r="F40" s="27">
        <f t="shared" si="0"/>
        <v>38.880449090301525</v>
      </c>
      <c r="G40" s="27">
        <v>0</v>
      </c>
      <c r="H40" s="27">
        <f t="shared" si="8"/>
        <v>38.880449090301525</v>
      </c>
      <c r="I40" s="27">
        <v>10</v>
      </c>
      <c r="J40" s="28">
        <f t="shared" si="1"/>
        <v>49.994966338627123</v>
      </c>
      <c r="K40" s="26">
        <f t="shared" si="9"/>
        <v>34.992404181271375</v>
      </c>
      <c r="L40" s="26">
        <f t="shared" si="2"/>
        <v>4.0221154231346414</v>
      </c>
      <c r="M40" s="26">
        <f t="shared" si="3"/>
        <v>1.5339136079461424</v>
      </c>
      <c r="N40" s="26">
        <f t="shared" si="10"/>
        <v>43.485683828469163</v>
      </c>
      <c r="O40" s="27">
        <v>112</v>
      </c>
      <c r="P40" s="27">
        <v>248</v>
      </c>
      <c r="Q40" s="26">
        <f t="shared" si="5"/>
        <v>19.63869592253446</v>
      </c>
      <c r="R40" s="29">
        <f t="shared" si="6"/>
        <v>0.17534549930834339</v>
      </c>
    </row>
    <row r="41" spans="1:18" x14ac:dyDescent="0.25">
      <c r="A41" s="19">
        <v>2006</v>
      </c>
      <c r="B41" s="20">
        <v>63.938735063108588</v>
      </c>
      <c r="C41" s="21">
        <f t="shared" si="7"/>
        <v>40.294536906504874</v>
      </c>
      <c r="D41" s="20">
        <v>38.174917865551926</v>
      </c>
      <c r="E41" s="21">
        <v>6</v>
      </c>
      <c r="F41" s="21">
        <f t="shared" si="0"/>
        <v>35.88442279361881</v>
      </c>
      <c r="G41" s="21">
        <v>0</v>
      </c>
      <c r="H41" s="21">
        <f t="shared" si="8"/>
        <v>35.88442279361881</v>
      </c>
      <c r="I41" s="21">
        <v>10</v>
      </c>
      <c r="J41" s="22">
        <f t="shared" si="1"/>
        <v>49.489178222903121</v>
      </c>
      <c r="K41" s="20">
        <f t="shared" si="9"/>
        <v>32.295980514256932</v>
      </c>
      <c r="L41" s="20">
        <f t="shared" si="2"/>
        <v>3.7121816683053948</v>
      </c>
      <c r="M41" s="20">
        <f t="shared" si="3"/>
        <v>1.4157142143235915</v>
      </c>
      <c r="N41" s="20">
        <f t="shared" si="10"/>
        <v>40.134790118966656</v>
      </c>
      <c r="O41" s="21">
        <v>112</v>
      </c>
      <c r="P41" s="21">
        <v>248</v>
      </c>
      <c r="Q41" s="20">
        <f t="shared" si="5"/>
        <v>18.125389085984942</v>
      </c>
      <c r="R41" s="23">
        <f t="shared" si="6"/>
        <v>0.16183383112486555</v>
      </c>
    </row>
    <row r="42" spans="1:18" x14ac:dyDescent="0.25">
      <c r="A42" s="19">
        <v>2007</v>
      </c>
      <c r="B42" s="20">
        <v>58.975322779690153</v>
      </c>
      <c r="C42" s="21">
        <f t="shared" si="7"/>
        <v>39.019734202326049</v>
      </c>
      <c r="D42" s="20">
        <v>35.963308586091209</v>
      </c>
      <c r="E42" s="21">
        <v>6</v>
      </c>
      <c r="F42" s="21">
        <f t="shared" si="0"/>
        <v>33.805510070925735</v>
      </c>
      <c r="G42" s="21">
        <v>0</v>
      </c>
      <c r="H42" s="21">
        <f t="shared" si="8"/>
        <v>33.805510070925735</v>
      </c>
      <c r="I42" s="21">
        <v>10</v>
      </c>
      <c r="J42" s="22">
        <f t="shared" si="1"/>
        <v>48.410695135167835</v>
      </c>
      <c r="K42" s="20">
        <f t="shared" si="9"/>
        <v>30.42495906383316</v>
      </c>
      <c r="L42" s="20">
        <f t="shared" si="2"/>
        <v>3.497121731475076</v>
      </c>
      <c r="M42" s="20">
        <f t="shared" si="3"/>
        <v>1.3336968356748782</v>
      </c>
      <c r="N42" s="20">
        <f t="shared" si="10"/>
        <v>37.80963844296496</v>
      </c>
      <c r="O42" s="21">
        <v>112</v>
      </c>
      <c r="P42" s="21">
        <v>248</v>
      </c>
      <c r="Q42" s="20">
        <f t="shared" si="5"/>
        <v>17.075320587145466</v>
      </c>
      <c r="R42" s="23">
        <f t="shared" si="6"/>
        <v>0.15245821952808453</v>
      </c>
    </row>
    <row r="43" spans="1:18" x14ac:dyDescent="0.25">
      <c r="A43" s="19">
        <v>2008</v>
      </c>
      <c r="B43" s="20">
        <v>53.942520059829128</v>
      </c>
      <c r="C43" s="21">
        <f t="shared" si="7"/>
        <v>39.011521453623729</v>
      </c>
      <c r="D43" s="20">
        <v>32.898722274063601</v>
      </c>
      <c r="E43" s="21">
        <v>6</v>
      </c>
      <c r="F43" s="21">
        <f t="shared" si="0"/>
        <v>30.924798937619784</v>
      </c>
      <c r="G43" s="21">
        <v>0</v>
      </c>
      <c r="H43" s="21">
        <f t="shared" si="8"/>
        <v>30.924798937619784</v>
      </c>
      <c r="I43" s="21">
        <v>10</v>
      </c>
      <c r="J43" s="22">
        <f t="shared" si="1"/>
        <v>48.403747149765685</v>
      </c>
      <c r="K43" s="20">
        <f t="shared" si="9"/>
        <v>27.832319043857805</v>
      </c>
      <c r="L43" s="20">
        <f t="shared" si="2"/>
        <v>3.1991171314779088</v>
      </c>
      <c r="M43" s="20">
        <f t="shared" si="3"/>
        <v>1.2200468621965066</v>
      </c>
      <c r="N43" s="20">
        <f t="shared" si="10"/>
        <v>34.587718519839861</v>
      </c>
      <c r="O43" s="21">
        <v>112</v>
      </c>
      <c r="P43" s="21">
        <v>248</v>
      </c>
      <c r="Q43" s="20">
        <f t="shared" si="5"/>
        <v>15.620259976701872</v>
      </c>
      <c r="R43" s="23">
        <f t="shared" si="6"/>
        <v>0.13946660693483814</v>
      </c>
    </row>
    <row r="44" spans="1:18" x14ac:dyDescent="0.25">
      <c r="A44" s="19">
        <v>2009</v>
      </c>
      <c r="B44" s="20">
        <v>55.276994422339442</v>
      </c>
      <c r="C44" s="21">
        <f t="shared" si="7"/>
        <v>37.515414806027572</v>
      </c>
      <c r="D44" s="20">
        <v>34.539600672494075</v>
      </c>
      <c r="E44" s="21">
        <v>6</v>
      </c>
      <c r="F44" s="21">
        <f t="shared" si="0"/>
        <v>32.467224632144429</v>
      </c>
      <c r="G44" s="21">
        <v>0</v>
      </c>
      <c r="H44" s="21">
        <f t="shared" si="8"/>
        <v>32.467224632144429</v>
      </c>
      <c r="I44" s="21">
        <v>10</v>
      </c>
      <c r="J44" s="22">
        <f t="shared" si="1"/>
        <v>47.138040925899325</v>
      </c>
      <c r="K44" s="20">
        <f t="shared" si="9"/>
        <v>29.220502168929986</v>
      </c>
      <c r="L44" s="20">
        <f t="shared" si="2"/>
        <v>3.3586784102218377</v>
      </c>
      <c r="M44" s="20">
        <f t="shared" si="3"/>
        <v>1.2808987252133692</v>
      </c>
      <c r="N44" s="20">
        <f t="shared" si="10"/>
        <v>36.312838410436413</v>
      </c>
      <c r="O44" s="21">
        <v>112</v>
      </c>
      <c r="P44" s="21">
        <v>248</v>
      </c>
      <c r="Q44" s="20">
        <f t="shared" si="5"/>
        <v>16.399346378906767</v>
      </c>
      <c r="R44" s="23">
        <f t="shared" si="6"/>
        <v>0.14642273552595328</v>
      </c>
    </row>
    <row r="45" spans="1:18" x14ac:dyDescent="0.25">
      <c r="A45" s="19">
        <v>2010</v>
      </c>
      <c r="B45" s="20">
        <v>52.682505487074913</v>
      </c>
      <c r="C45" s="21">
        <f t="shared" si="7"/>
        <v>39.042689907736957</v>
      </c>
      <c r="D45" s="20">
        <v>32.113838234129744</v>
      </c>
      <c r="E45" s="21">
        <v>6</v>
      </c>
      <c r="F45" s="21">
        <f t="shared" si="0"/>
        <v>30.187007940081958</v>
      </c>
      <c r="G45" s="21">
        <v>0</v>
      </c>
      <c r="H45" s="21">
        <f t="shared" si="8"/>
        <v>30.187007940081958</v>
      </c>
      <c r="I45" s="21">
        <v>10</v>
      </c>
      <c r="J45" s="22">
        <f t="shared" si="1"/>
        <v>48.430115661945472</v>
      </c>
      <c r="K45" s="20">
        <f t="shared" si="9"/>
        <v>27.168307146073762</v>
      </c>
      <c r="L45" s="20">
        <f t="shared" si="2"/>
        <v>3.1227939248360648</v>
      </c>
      <c r="M45" s="20">
        <f t="shared" si="3"/>
        <v>1.1909394913347402</v>
      </c>
      <c r="N45" s="20">
        <f t="shared" si="10"/>
        <v>33.762539109594215</v>
      </c>
      <c r="O45" s="21">
        <v>112</v>
      </c>
      <c r="P45" s="21">
        <v>248</v>
      </c>
      <c r="Q45" s="20">
        <f t="shared" si="5"/>
        <v>15.247598307558675</v>
      </c>
      <c r="R45" s="23">
        <f t="shared" si="6"/>
        <v>0.13613927060320247</v>
      </c>
    </row>
    <row r="46" spans="1:18" x14ac:dyDescent="0.25">
      <c r="A46" s="25">
        <v>2011</v>
      </c>
      <c r="B46" s="26">
        <v>54.219104567060043</v>
      </c>
      <c r="C46" s="27">
        <f t="shared" si="7"/>
        <v>41.352600617773724</v>
      </c>
      <c r="D46" s="26">
        <v>31.798094796910586</v>
      </c>
      <c r="E46" s="27">
        <v>6</v>
      </c>
      <c r="F46" s="27">
        <f t="shared" si="0"/>
        <v>29.890209109095952</v>
      </c>
      <c r="G46" s="27">
        <v>0</v>
      </c>
      <c r="H46" s="27">
        <f t="shared" si="8"/>
        <v>29.890209109095952</v>
      </c>
      <c r="I46" s="27">
        <v>10</v>
      </c>
      <c r="J46" s="28">
        <f t="shared" si="1"/>
        <v>50.384300122636574</v>
      </c>
      <c r="K46" s="26">
        <f t="shared" si="9"/>
        <v>26.901188198186357</v>
      </c>
      <c r="L46" s="26">
        <f t="shared" si="2"/>
        <v>3.0920905974926849</v>
      </c>
      <c r="M46" s="26">
        <f t="shared" si="3"/>
        <v>1.1792301675917307</v>
      </c>
      <c r="N46" s="26">
        <f t="shared" ref="N46:N52" si="11">+M46*28.3495</f>
        <v>33.430585636141771</v>
      </c>
      <c r="O46" s="27">
        <v>112</v>
      </c>
      <c r="P46" s="27">
        <v>248</v>
      </c>
      <c r="Q46" s="26">
        <f t="shared" si="5"/>
        <v>15.097683835676929</v>
      </c>
      <c r="R46" s="29">
        <f t="shared" si="6"/>
        <v>0.13480074853282972</v>
      </c>
    </row>
    <row r="47" spans="1:18" x14ac:dyDescent="0.25">
      <c r="A47" s="31">
        <v>2012</v>
      </c>
      <c r="B47" s="26">
        <v>44.81107907667419</v>
      </c>
      <c r="C47" s="27">
        <f t="shared" si="7"/>
        <v>39.989359525906451</v>
      </c>
      <c r="D47" s="26">
        <v>26.891415557264708</v>
      </c>
      <c r="E47" s="27">
        <v>6</v>
      </c>
      <c r="F47" s="27">
        <f t="shared" ref="F47:F52" si="12">+(D47-D47*(E47)/100)</f>
        <v>25.277930623828826</v>
      </c>
      <c r="G47" s="27">
        <v>0</v>
      </c>
      <c r="H47" s="27">
        <f t="shared" si="8"/>
        <v>25.277930623828826</v>
      </c>
      <c r="I47" s="27">
        <v>10</v>
      </c>
      <c r="J47" s="28">
        <f t="shared" ref="J47:J52" si="13">100-(K47/B47*100)</f>
        <v>49.230998158916861</v>
      </c>
      <c r="K47" s="26">
        <f t="shared" si="9"/>
        <v>22.750137561445943</v>
      </c>
      <c r="L47" s="26">
        <f t="shared" ref="L47:L52" si="14">K47/8.7</f>
        <v>2.6149583403960857</v>
      </c>
      <c r="M47" s="26">
        <f t="shared" ref="M47:M52" si="15">+(K47/365)*16</f>
        <v>0.99726630406338379</v>
      </c>
      <c r="N47" s="26">
        <f t="shared" si="11"/>
        <v>28.272001087044899</v>
      </c>
      <c r="O47" s="27">
        <v>112</v>
      </c>
      <c r="P47" s="27">
        <v>248</v>
      </c>
      <c r="Q47" s="26">
        <f t="shared" ref="Q47:Q52" si="16">+R47*O47</f>
        <v>12.768000490923503</v>
      </c>
      <c r="R47" s="29">
        <f t="shared" ref="R47:R52" si="17">+N47/P47</f>
        <v>0.11400000438324556</v>
      </c>
    </row>
    <row r="48" spans="1:18" x14ac:dyDescent="0.25">
      <c r="A48" s="31">
        <v>2013</v>
      </c>
      <c r="B48" s="26">
        <v>46.524839540653169</v>
      </c>
      <c r="C48" s="27">
        <f t="shared" si="7"/>
        <v>39.459625554878386</v>
      </c>
      <c r="D48" s="26">
        <v>28.166312067903426</v>
      </c>
      <c r="E48" s="27">
        <v>6</v>
      </c>
      <c r="F48" s="27">
        <f t="shared" si="12"/>
        <v>26.476333343829221</v>
      </c>
      <c r="G48" s="27">
        <v>0</v>
      </c>
      <c r="H48" s="27">
        <f t="shared" si="8"/>
        <v>26.476333343829221</v>
      </c>
      <c r="I48" s="27">
        <v>10</v>
      </c>
      <c r="J48" s="28">
        <f t="shared" si="13"/>
        <v>48.782843219427107</v>
      </c>
      <c r="K48" s="26">
        <f t="shared" si="9"/>
        <v>23.828700009446301</v>
      </c>
      <c r="L48" s="26">
        <f t="shared" si="14"/>
        <v>2.7389310355685406</v>
      </c>
      <c r="M48" s="26">
        <f t="shared" si="15"/>
        <v>1.0445457538387419</v>
      </c>
      <c r="N48" s="26">
        <f t="shared" si="11"/>
        <v>29.612349848451412</v>
      </c>
      <c r="O48" s="27">
        <v>112</v>
      </c>
      <c r="P48" s="27">
        <v>248</v>
      </c>
      <c r="Q48" s="26">
        <f t="shared" si="16"/>
        <v>13.373319286397411</v>
      </c>
      <c r="R48" s="29">
        <f t="shared" si="17"/>
        <v>0.11940463648569118</v>
      </c>
    </row>
    <row r="49" spans="1:18" x14ac:dyDescent="0.25">
      <c r="A49" s="31">
        <v>2014</v>
      </c>
      <c r="B49" s="26">
        <v>45.234798130401899</v>
      </c>
      <c r="C49" s="27">
        <f t="shared" si="7"/>
        <v>41.199602137616623</v>
      </c>
      <c r="D49" s="26">
        <v>26.598241272922273</v>
      </c>
      <c r="E49" s="27">
        <v>6</v>
      </c>
      <c r="F49" s="27">
        <f t="shared" si="12"/>
        <v>25.002346796546938</v>
      </c>
      <c r="G49" s="27">
        <v>0</v>
      </c>
      <c r="H49" s="27">
        <f t="shared" si="8"/>
        <v>25.002346796546938</v>
      </c>
      <c r="I49" s="27">
        <v>10</v>
      </c>
      <c r="J49" s="28">
        <f t="shared" si="13"/>
        <v>50.25486340842366</v>
      </c>
      <c r="K49" s="26">
        <f t="shared" si="9"/>
        <v>22.502112116892246</v>
      </c>
      <c r="L49" s="26">
        <f t="shared" si="14"/>
        <v>2.5864496686083043</v>
      </c>
      <c r="M49" s="26">
        <f t="shared" si="15"/>
        <v>0.98639395580897515</v>
      </c>
      <c r="N49" s="26">
        <f t="shared" si="11"/>
        <v>27.963775450206541</v>
      </c>
      <c r="O49" s="27">
        <v>112</v>
      </c>
      <c r="P49" s="27">
        <v>248</v>
      </c>
      <c r="Q49" s="26">
        <f t="shared" si="16"/>
        <v>12.628801816222309</v>
      </c>
      <c r="R49" s="29">
        <f t="shared" si="17"/>
        <v>0.11275715907341347</v>
      </c>
    </row>
    <row r="50" spans="1:18" x14ac:dyDescent="0.25">
      <c r="A50" s="31">
        <v>2015</v>
      </c>
      <c r="B50" s="33">
        <v>43.737672407996001</v>
      </c>
      <c r="C50" s="27">
        <f t="shared" si="7"/>
        <v>42.834576768397383</v>
      </c>
      <c r="D50" s="26">
        <v>25.002825543682793</v>
      </c>
      <c r="E50" s="32">
        <v>6</v>
      </c>
      <c r="F50" s="32">
        <f t="shared" si="12"/>
        <v>23.502656011061823</v>
      </c>
      <c r="G50" s="32">
        <v>0</v>
      </c>
      <c r="H50" s="32">
        <f t="shared" si="8"/>
        <v>23.502656011061823</v>
      </c>
      <c r="I50" s="32">
        <v>10</v>
      </c>
      <c r="J50" s="34">
        <f t="shared" si="13"/>
        <v>51.638051946064188</v>
      </c>
      <c r="K50" s="33">
        <f t="shared" si="9"/>
        <v>21.152390409955643</v>
      </c>
      <c r="L50" s="33">
        <f t="shared" si="14"/>
        <v>2.4313092425236373</v>
      </c>
      <c r="M50" s="33">
        <f t="shared" si="15"/>
        <v>0.92722807276517893</v>
      </c>
      <c r="N50" s="33">
        <f t="shared" si="11"/>
        <v>26.286452248856438</v>
      </c>
      <c r="O50" s="32">
        <v>112</v>
      </c>
      <c r="P50" s="32">
        <v>248</v>
      </c>
      <c r="Q50" s="33">
        <f t="shared" si="16"/>
        <v>11.871301015612586</v>
      </c>
      <c r="R50" s="35">
        <f t="shared" si="17"/>
        <v>0.10599375906796951</v>
      </c>
    </row>
    <row r="51" spans="1:18" x14ac:dyDescent="0.25">
      <c r="A51" s="36">
        <v>2016</v>
      </c>
      <c r="B51" s="37">
        <v>44.783415568196531</v>
      </c>
      <c r="C51" s="21">
        <f t="shared" si="7"/>
        <v>47.0769990477134</v>
      </c>
      <c r="D51" s="20">
        <v>23.70072744762312</v>
      </c>
      <c r="E51" s="38">
        <v>6</v>
      </c>
      <c r="F51" s="38">
        <f t="shared" si="12"/>
        <v>22.278683800765734</v>
      </c>
      <c r="G51" s="38">
        <v>0</v>
      </c>
      <c r="H51" s="38">
        <f t="shared" si="8"/>
        <v>22.278683800765734</v>
      </c>
      <c r="I51" s="38">
        <v>10</v>
      </c>
      <c r="J51" s="39">
        <f t="shared" si="13"/>
        <v>55.227141194365522</v>
      </c>
      <c r="K51" s="37">
        <f t="shared" si="9"/>
        <v>20.050815420689162</v>
      </c>
      <c r="L51" s="37">
        <f t="shared" si="14"/>
        <v>2.3046914276654209</v>
      </c>
      <c r="M51" s="37">
        <f t="shared" si="15"/>
        <v>0.87893985405760711</v>
      </c>
      <c r="N51" s="37">
        <f t="shared" si="11"/>
        <v>24.917505392606131</v>
      </c>
      <c r="O51" s="38">
        <v>112</v>
      </c>
      <c r="P51" s="38">
        <v>248</v>
      </c>
      <c r="Q51" s="37">
        <f t="shared" si="16"/>
        <v>11.253066951499545</v>
      </c>
      <c r="R51" s="40">
        <f t="shared" si="17"/>
        <v>0.10047381206696021</v>
      </c>
    </row>
    <row r="52" spans="1:18" x14ac:dyDescent="0.25">
      <c r="A52" s="36">
        <v>2017</v>
      </c>
      <c r="B52" s="37">
        <v>41.402388143802661</v>
      </c>
      <c r="C52" s="21">
        <f t="shared" si="7"/>
        <v>47.751469735623118</v>
      </c>
      <c r="D52" s="20">
        <v>21.63213929948952</v>
      </c>
      <c r="E52" s="38">
        <v>6</v>
      </c>
      <c r="F52" s="38">
        <f t="shared" si="12"/>
        <v>20.334210941520148</v>
      </c>
      <c r="G52" s="38">
        <v>0</v>
      </c>
      <c r="H52" s="38">
        <f t="shared" si="8"/>
        <v>20.334210941520148</v>
      </c>
      <c r="I52" s="38">
        <v>10</v>
      </c>
      <c r="J52" s="39">
        <f t="shared" si="13"/>
        <v>55.797743396337154</v>
      </c>
      <c r="K52" s="37">
        <f t="shared" si="9"/>
        <v>18.300789847368133</v>
      </c>
      <c r="L52" s="37">
        <f t="shared" si="14"/>
        <v>2.1035390629158774</v>
      </c>
      <c r="M52" s="37">
        <f t="shared" si="15"/>
        <v>0.80222640426819214</v>
      </c>
      <c r="N52" s="37">
        <f t="shared" si="11"/>
        <v>22.742717447801112</v>
      </c>
      <c r="O52" s="38">
        <v>112</v>
      </c>
      <c r="P52" s="38">
        <v>248</v>
      </c>
      <c r="Q52" s="37">
        <f t="shared" si="16"/>
        <v>10.270904653845664</v>
      </c>
      <c r="R52" s="40">
        <f t="shared" si="17"/>
        <v>9.1704505837907707E-2</v>
      </c>
    </row>
    <row r="53" spans="1:18" x14ac:dyDescent="0.25">
      <c r="A53" s="41">
        <v>2018</v>
      </c>
      <c r="B53" s="42">
        <v>41.417781963518479</v>
      </c>
      <c r="C53" s="44">
        <f t="shared" si="7"/>
        <v>48.078079273441851</v>
      </c>
      <c r="D53" s="58">
        <v>21.504907917796764</v>
      </c>
      <c r="E53" s="43">
        <v>6</v>
      </c>
      <c r="F53" s="43">
        <f>+(D53-D53*(E53)/100)</f>
        <v>20.214613442728957</v>
      </c>
      <c r="G53" s="43">
        <v>0</v>
      </c>
      <c r="H53" s="43">
        <f>F53-(F53*G53/100)</f>
        <v>20.214613442728957</v>
      </c>
      <c r="I53" s="43">
        <v>10</v>
      </c>
      <c r="J53" s="45">
        <f>100-(K53/B53*100)</f>
        <v>56.074055065331805</v>
      </c>
      <c r="K53" s="42">
        <f>+H53-H53*I53/100</f>
        <v>18.193152098456061</v>
      </c>
      <c r="L53" s="42">
        <f>K53/8.7</f>
        <v>2.0911669078685127</v>
      </c>
      <c r="M53" s="42">
        <f>+(K53/365)*16</f>
        <v>0.79750803719259444</v>
      </c>
      <c r="N53" s="42">
        <f>+M53*28.3495</f>
        <v>22.608954100391454</v>
      </c>
      <c r="O53" s="43">
        <v>112</v>
      </c>
      <c r="P53" s="43">
        <v>248</v>
      </c>
      <c r="Q53" s="42">
        <f>+R53*O53</f>
        <v>10.210495400176786</v>
      </c>
      <c r="R53" s="47">
        <f>+N53/P53</f>
        <v>9.1165137501578439E-2</v>
      </c>
    </row>
    <row r="54" spans="1:18" ht="13.2" customHeight="1" x14ac:dyDescent="0.25">
      <c r="A54" s="36">
        <v>2019</v>
      </c>
      <c r="B54" s="37">
        <v>39.372615439103214</v>
      </c>
      <c r="C54" s="21">
        <f t="shared" si="7"/>
        <v>49.957856320259978</v>
      </c>
      <c r="D54" s="20">
        <v>19.702900788507534</v>
      </c>
      <c r="E54" s="38">
        <v>6</v>
      </c>
      <c r="F54" s="38">
        <f>+(D54-D54*(E54)/100)</f>
        <v>18.520726741197084</v>
      </c>
      <c r="G54" s="38">
        <v>0</v>
      </c>
      <c r="H54" s="38">
        <f>F54-(F54*G54/100)</f>
        <v>18.520726741197084</v>
      </c>
      <c r="I54" s="38">
        <v>10</v>
      </c>
      <c r="J54" s="39">
        <f>100-(K54/B54*100)</f>
        <v>57.664346446939938</v>
      </c>
      <c r="K54" s="37">
        <f>+H54-H54*I54/100</f>
        <v>16.668654067077377</v>
      </c>
      <c r="L54" s="37">
        <f>K54/8.7</f>
        <v>1.9159372490893538</v>
      </c>
      <c r="M54" s="37">
        <f>+(K54/365)*16</f>
        <v>0.73068072622804936</v>
      </c>
      <c r="N54" s="37">
        <f>+M54*28.3495</f>
        <v>20.714433248202084</v>
      </c>
      <c r="O54" s="38">
        <v>112</v>
      </c>
      <c r="P54" s="38">
        <v>248</v>
      </c>
      <c r="Q54" s="37">
        <f>+R54*O54</f>
        <v>9.3549053378977156</v>
      </c>
      <c r="R54" s="40">
        <f>+N54/P54</f>
        <v>8.3525940516943883E-2</v>
      </c>
    </row>
    <row r="55" spans="1:18" ht="13.2" customHeight="1" x14ac:dyDescent="0.25">
      <c r="A55" s="41">
        <v>2020</v>
      </c>
      <c r="B55" s="42">
        <v>39.452890668268822</v>
      </c>
      <c r="C55" s="44">
        <f t="shared" si="7"/>
        <v>48.586845873341922</v>
      </c>
      <c r="D55" s="58">
        <v>20.283975486698953</v>
      </c>
      <c r="E55" s="43">
        <v>6</v>
      </c>
      <c r="F55" s="43">
        <f t="shared" ref="F55:F56" si="18">+(D55-D55*(E55)/100)</f>
        <v>19.066936957497017</v>
      </c>
      <c r="G55" s="43">
        <v>0</v>
      </c>
      <c r="H55" s="43">
        <f t="shared" ref="H55:H56" si="19">F55-(F55*G55/100)</f>
        <v>19.066936957497017</v>
      </c>
      <c r="I55" s="43">
        <v>10</v>
      </c>
      <c r="J55" s="45">
        <f t="shared" ref="J55:J56" si="20">100-(K55/B55*100)</f>
        <v>56.504471608847261</v>
      </c>
      <c r="K55" s="42">
        <f t="shared" ref="K55:K56" si="21">+H55-H55*I55/100</f>
        <v>17.160243261747315</v>
      </c>
      <c r="L55" s="42">
        <f t="shared" ref="L55:L56" si="22">K55/8.7</f>
        <v>1.9724417542238295</v>
      </c>
      <c r="M55" s="42">
        <f t="shared" ref="M55:M56" si="23">+(K55/365)*16</f>
        <v>0.75222984161084117</v>
      </c>
      <c r="N55" s="42">
        <f t="shared" ref="N55:N56" si="24">+M55*28.3495</f>
        <v>21.325339894746541</v>
      </c>
      <c r="O55" s="43">
        <v>112</v>
      </c>
      <c r="P55" s="43">
        <v>248</v>
      </c>
      <c r="Q55" s="42">
        <f t="shared" ref="Q55:Q56" si="25">+R55*O55</f>
        <v>9.6307986621436008</v>
      </c>
      <c r="R55" s="47">
        <f t="shared" ref="R55:R56" si="26">+N55/P55</f>
        <v>8.5989273769139285E-2</v>
      </c>
    </row>
    <row r="56" spans="1:18" ht="13.8" customHeight="1" thickBot="1" x14ac:dyDescent="0.3">
      <c r="A56" s="132">
        <v>2021</v>
      </c>
      <c r="B56" s="133">
        <v>40.121107675031809</v>
      </c>
      <c r="C56" s="134">
        <f t="shared" si="7"/>
        <v>51.225434817383245</v>
      </c>
      <c r="D56" s="133">
        <v>19.568895814946245</v>
      </c>
      <c r="E56" s="134">
        <v>6</v>
      </c>
      <c r="F56" s="134">
        <f t="shared" si="18"/>
        <v>18.39476206604947</v>
      </c>
      <c r="G56" s="134">
        <v>0</v>
      </c>
      <c r="H56" s="134">
        <f t="shared" si="19"/>
        <v>18.39476206604947</v>
      </c>
      <c r="I56" s="134">
        <v>10</v>
      </c>
      <c r="J56" s="135">
        <f t="shared" si="20"/>
        <v>58.736717855506221</v>
      </c>
      <c r="K56" s="133">
        <f t="shared" si="21"/>
        <v>16.555285859444524</v>
      </c>
      <c r="L56" s="133">
        <f t="shared" si="22"/>
        <v>1.9029064206258075</v>
      </c>
      <c r="M56" s="133">
        <f t="shared" si="23"/>
        <v>0.72571116096195176</v>
      </c>
      <c r="N56" s="133">
        <f t="shared" si="24"/>
        <v>20.573548557690852</v>
      </c>
      <c r="O56" s="134">
        <v>112</v>
      </c>
      <c r="P56" s="134">
        <v>248</v>
      </c>
      <c r="Q56" s="133">
        <f t="shared" si="25"/>
        <v>9.2912799937958681</v>
      </c>
      <c r="R56" s="136">
        <f t="shared" si="26"/>
        <v>8.2957857087463116E-2</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row r="70" spans="1:18" x14ac:dyDescent="0.25">
      <c r="A70" s="9"/>
      <c r="J70" s="9"/>
      <c r="K70" s="9"/>
      <c r="L70" s="9"/>
      <c r="M70" s="9"/>
      <c r="N70" s="9"/>
      <c r="O70" s="9"/>
      <c r="P70" s="9"/>
      <c r="Q70" s="9"/>
      <c r="R70" s="9"/>
    </row>
    <row r="71" spans="1:18" x14ac:dyDescent="0.25">
      <c r="A71" s="9"/>
      <c r="J71" s="9"/>
      <c r="K71" s="9"/>
      <c r="L71" s="9"/>
      <c r="M71" s="9"/>
      <c r="N71" s="9"/>
      <c r="O71" s="9"/>
      <c r="P71" s="9"/>
      <c r="Q71" s="9"/>
      <c r="R71" s="9"/>
    </row>
  </sheetData>
  <phoneticPr fontId="2" type="noConversion"/>
  <printOptions horizontalCentered="1" verticalCentered="1"/>
  <pageMargins left="0.39" right="0.39" top="0.46" bottom="0.39" header="0.39" footer="0.3"/>
  <pageSetup scale="81"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AA72"/>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8" width="11.6640625" style="9" customWidth="1"/>
    <col min="9" max="9" width="11.109375" style="9" customWidth="1"/>
    <col min="10" max="10" width="10.5546875" style="67" customWidth="1"/>
    <col min="11" max="11" width="12.77734375" style="65" customWidth="1"/>
    <col min="12" max="12" width="13.33203125" style="9" customWidth="1"/>
    <col min="13" max="23" width="10.6640625" style="9" customWidth="1"/>
    <col min="24" max="16384" width="10.6640625" style="9"/>
  </cols>
  <sheetData>
    <row r="1" spans="1:27" ht="16.2" thickBot="1" x14ac:dyDescent="0.3">
      <c r="A1" s="52" t="s">
        <v>180</v>
      </c>
      <c r="B1" s="52"/>
      <c r="C1" s="52"/>
      <c r="D1" s="52"/>
      <c r="E1" s="52"/>
      <c r="F1" s="52"/>
      <c r="G1" s="52"/>
      <c r="H1" s="52"/>
      <c r="I1" s="52"/>
      <c r="J1" s="52"/>
      <c r="K1" s="52"/>
      <c r="L1" s="52"/>
    </row>
    <row r="2" spans="1:27" ht="60" customHeight="1" thickTop="1" x14ac:dyDescent="0.25">
      <c r="A2" s="59" t="s">
        <v>2</v>
      </c>
      <c r="B2" s="60" t="s">
        <v>92</v>
      </c>
      <c r="C2" s="179" t="s">
        <v>108</v>
      </c>
      <c r="D2" s="60" t="s">
        <v>5</v>
      </c>
      <c r="E2" s="61" t="s">
        <v>87</v>
      </c>
      <c r="F2" s="60" t="s">
        <v>6</v>
      </c>
      <c r="G2" s="93" t="s">
        <v>71</v>
      </c>
      <c r="H2" s="94"/>
      <c r="I2" s="94"/>
      <c r="J2" s="94"/>
      <c r="K2" s="95" t="s">
        <v>109</v>
      </c>
      <c r="L2" s="92" t="s">
        <v>110</v>
      </c>
      <c r="M2" s="130"/>
    </row>
    <row r="3" spans="1:27" ht="15" customHeight="1" x14ac:dyDescent="0.25">
      <c r="A3" s="17"/>
      <c r="B3" s="153" t="s">
        <v>77</v>
      </c>
      <c r="C3" s="153" t="s">
        <v>77</v>
      </c>
      <c r="D3" s="153" t="s">
        <v>77</v>
      </c>
      <c r="E3" s="153" t="s">
        <v>77</v>
      </c>
      <c r="F3" s="153" t="s">
        <v>78</v>
      </c>
      <c r="G3" s="153" t="s">
        <v>77</v>
      </c>
      <c r="H3" s="153" t="s">
        <v>89</v>
      </c>
      <c r="I3" s="153" t="s">
        <v>79</v>
      </c>
      <c r="J3" s="153" t="s">
        <v>80</v>
      </c>
      <c r="K3" s="153" t="s">
        <v>81</v>
      </c>
      <c r="L3" s="153" t="s">
        <v>83</v>
      </c>
      <c r="N3" s="18"/>
      <c r="O3" s="18"/>
      <c r="P3" s="18"/>
      <c r="Q3" s="18"/>
      <c r="R3" s="18"/>
      <c r="S3" s="18"/>
      <c r="T3" s="18"/>
      <c r="U3" s="18"/>
      <c r="V3" s="18"/>
      <c r="W3" s="18"/>
      <c r="X3" s="18"/>
      <c r="Y3" s="18"/>
      <c r="Z3" s="18"/>
      <c r="AA3" s="18"/>
    </row>
    <row r="4" spans="1:27" x14ac:dyDescent="0.25">
      <c r="A4" s="19">
        <v>1970</v>
      </c>
      <c r="B4" s="38">
        <f>SUM('Grapefruit juice'!B5,'Lemon juice'!B5,'Lime juice'!B5, 'Orange juice'!B5)</f>
        <v>82.180554234591028</v>
      </c>
      <c r="C4" s="38">
        <f>SUM('Grapefruit juice'!D5,'Lemon juice'!D5,'Lime juice'!D5, 'Orange juice'!D5)</f>
        <v>37.448666850859979</v>
      </c>
      <c r="D4" s="38">
        <f>SUM('Grapefruit juice'!F5,'Lemon juice'!F5,'Lime juice'!F5, 'Orange juice'!F5)</f>
        <v>35.201746839808379</v>
      </c>
      <c r="E4" s="38">
        <f>SUM('Grapefruit juice'!H5,'Lemon juice'!H5,'Lime juice'!H5, 'Orange juice'!H5)</f>
        <v>35.201746839808379</v>
      </c>
      <c r="F4" s="21">
        <f t="shared" ref="F4:F45" si="0">100-(G4/B4*100)</f>
        <v>61.448821499317305</v>
      </c>
      <c r="G4" s="38">
        <f>SUM('Grapefruit juice'!K5,'Lemon juice'!K5,'Lime juice'!K5, 'Orange juice'!K5)</f>
        <v>31.681572155827538</v>
      </c>
      <c r="H4" s="38">
        <f>SUM('Grapefruit juice'!L5,'Lemon juice'!L5,'Lime juice'!L5, 'Orange juice'!L5)</f>
        <v>3.6411278664197679</v>
      </c>
      <c r="I4" s="38">
        <f>SUM('Grapefruit juice'!M5,'Lemon juice'!M5,'Lime juice'!M5, 'Orange juice'!M5)</f>
        <v>1.3887812451869606</v>
      </c>
      <c r="J4" s="38">
        <f>SUM('Grapefruit juice'!N5,'Lemon juice'!N5,'Lime juice'!N5, 'Orange juice'!N5)</f>
        <v>39.37125391042774</v>
      </c>
      <c r="K4" s="38">
        <f>SUM('Grapefruit juice'!Q5,'Lemon juice'!Q5,'Lime juice'!Q5, 'Orange juice'!Q5)</f>
        <v>17.264918429940249</v>
      </c>
      <c r="L4" s="38">
        <f>SUM('Grapefruit juice'!R5,'Lemon juice'!R5,'Lime juice'!R5, 'Orange juice'!R5)</f>
        <v>0.15889609410808392</v>
      </c>
      <c r="U4" s="65"/>
      <c r="W4" s="24"/>
    </row>
    <row r="5" spans="1:27" x14ac:dyDescent="0.25">
      <c r="A5" s="25">
        <v>1971</v>
      </c>
      <c r="B5" s="27">
        <f>SUM('Grapefruit juice'!B6,'Lemon juice'!B6,'Lime juice'!B6, 'Orange juice'!B6)</f>
        <v>84.545050937212949</v>
      </c>
      <c r="C5" s="27">
        <f>SUM('Grapefruit juice'!D6,'Lemon juice'!D6,'Lime juice'!D6, 'Orange juice'!D6)</f>
        <v>39.229980352921864</v>
      </c>
      <c r="D5" s="27">
        <f>SUM('Grapefruit juice'!F6,'Lemon juice'!F6,'Lime juice'!F6, 'Orange juice'!F6)</f>
        <v>36.876181531746546</v>
      </c>
      <c r="E5" s="27">
        <f>SUM('Grapefruit juice'!H6,'Lemon juice'!H6,'Lime juice'!H6, 'Orange juice'!H6)</f>
        <v>36.876181531746546</v>
      </c>
      <c r="F5" s="27">
        <f t="shared" si="0"/>
        <v>60.74452258214469</v>
      </c>
      <c r="G5" s="27">
        <f>SUM('Grapefruit juice'!K6,'Lemon juice'!K6,'Lime juice'!K6, 'Orange juice'!K6)</f>
        <v>33.188563378571899</v>
      </c>
      <c r="H5" s="27">
        <f>SUM('Grapefruit juice'!L6,'Lemon juice'!L6,'Lime juice'!L6, 'Orange juice'!L6)</f>
        <v>3.8142793911197121</v>
      </c>
      <c r="I5" s="27">
        <f>SUM('Grapefruit juice'!M6,'Lemon juice'!M6,'Lime juice'!M6, 'Orange juice'!M6)</f>
        <v>1.4548411344031515</v>
      </c>
      <c r="J5" s="27">
        <f>SUM('Grapefruit juice'!N6,'Lemon juice'!N6,'Lime juice'!N6, 'Orange juice'!N6)</f>
        <v>41.24401873976214</v>
      </c>
      <c r="K5" s="27">
        <f>SUM('Grapefruit juice'!Q6,'Lemon juice'!Q6,'Lime juice'!Q6, 'Orange juice'!Q6)</f>
        <v>18.022107996492903</v>
      </c>
      <c r="L5" s="27">
        <f>SUM('Grapefruit juice'!R6,'Lemon juice'!R6,'Lime juice'!R6, 'Orange juice'!R6)</f>
        <v>0.16647213240602343</v>
      </c>
      <c r="U5" s="65"/>
      <c r="W5" s="24"/>
    </row>
    <row r="6" spans="1:27" x14ac:dyDescent="0.25">
      <c r="A6" s="25">
        <v>1972</v>
      </c>
      <c r="B6" s="27">
        <f>SUM('Grapefruit juice'!B7,'Lemon juice'!B7,'Lime juice'!B7, 'Orange juice'!B7)</f>
        <v>88.929196692598396</v>
      </c>
      <c r="C6" s="27">
        <f>SUM('Grapefruit juice'!D7,'Lemon juice'!D7,'Lime juice'!D7, 'Orange juice'!D7)</f>
        <v>42.161042685120123</v>
      </c>
      <c r="D6" s="27">
        <f>SUM('Grapefruit juice'!F7,'Lemon juice'!F7,'Lime juice'!F7, 'Orange juice'!F7)</f>
        <v>39.631380124012914</v>
      </c>
      <c r="E6" s="27">
        <f>SUM('Grapefruit juice'!H7,'Lemon juice'!H7,'Lime juice'!H7, 'Orange juice'!H7)</f>
        <v>39.631380124012914</v>
      </c>
      <c r="F6" s="27">
        <f t="shared" si="0"/>
        <v>59.891415375193311</v>
      </c>
      <c r="G6" s="27">
        <f>SUM('Grapefruit juice'!K7,'Lemon juice'!K7,'Lime juice'!K7, 'Orange juice'!K7)</f>
        <v>35.668242111611619</v>
      </c>
      <c r="H6" s="27">
        <f>SUM('Grapefruit juice'!L7,'Lemon juice'!L7,'Lime juice'!L7, 'Orange juice'!L7)</f>
        <v>4.0992732331657233</v>
      </c>
      <c r="I6" s="27">
        <f>SUM('Grapefruit juice'!M7,'Lemon juice'!M7,'Lime juice'!M7, 'Orange juice'!M7)</f>
        <v>1.5635393802350299</v>
      </c>
      <c r="J6" s="27">
        <f>SUM('Grapefruit juice'!N7,'Lemon juice'!N7,'Lime juice'!N7, 'Orange juice'!N7)</f>
        <v>44.325559659972981</v>
      </c>
      <c r="K6" s="27">
        <f>SUM('Grapefruit juice'!Q7,'Lemon juice'!Q7,'Lime juice'!Q7, 'Orange juice'!Q7)</f>
        <v>19.40653052246023</v>
      </c>
      <c r="L6" s="27">
        <f>SUM('Grapefruit juice'!R7,'Lemon juice'!R7,'Lime juice'!R7, 'Orange juice'!R7)</f>
        <v>0.17890082184979925</v>
      </c>
      <c r="U6" s="65"/>
      <c r="W6" s="24"/>
    </row>
    <row r="7" spans="1:27" x14ac:dyDescent="0.25">
      <c r="A7" s="25">
        <v>1973</v>
      </c>
      <c r="B7" s="27">
        <f>SUM('Grapefruit juice'!B8,'Lemon juice'!B8,'Lime juice'!B8, 'Orange juice'!B8)</f>
        <v>88.685379495178836</v>
      </c>
      <c r="C7" s="27">
        <f>SUM('Grapefruit juice'!D8,'Lemon juice'!D8,'Lime juice'!D8, 'Orange juice'!D8)</f>
        <v>43.318102579565981</v>
      </c>
      <c r="D7" s="27">
        <f>SUM('Grapefruit juice'!F8,'Lemon juice'!F8,'Lime juice'!F8, 'Orange juice'!F8)</f>
        <v>40.719016424792017</v>
      </c>
      <c r="E7" s="27">
        <f>SUM('Grapefruit juice'!H8,'Lemon juice'!H8,'Lime juice'!H8, 'Orange juice'!H8)</f>
        <v>40.719016424792017</v>
      </c>
      <c r="F7" s="27">
        <f t="shared" si="0"/>
        <v>58.677388549366185</v>
      </c>
      <c r="G7" s="27">
        <f>SUM('Grapefruit juice'!K8,'Lemon juice'!K8,'Lime juice'!K8, 'Orange juice'!K8)</f>
        <v>36.647114782312819</v>
      </c>
      <c r="H7" s="27">
        <f>SUM('Grapefruit juice'!L8,'Lemon juice'!L8,'Lime juice'!L8, 'Orange juice'!L8)</f>
        <v>4.2115189860528135</v>
      </c>
      <c r="I7" s="27">
        <f>SUM('Grapefruit juice'!M8,'Lemon juice'!M8,'Lime juice'!M8, 'Orange juice'!M8)</f>
        <v>1.6064488671698769</v>
      </c>
      <c r="J7" s="27">
        <f>SUM('Grapefruit juice'!N8,'Lemon juice'!N8,'Lime juice'!N8, 'Orange juice'!N8)</f>
        <v>45.542022159832428</v>
      </c>
      <c r="K7" s="27">
        <f>SUM('Grapefruit juice'!Q8,'Lemon juice'!Q8,'Lime juice'!Q8, 'Orange juice'!Q8)</f>
        <v>19.812482938803765</v>
      </c>
      <c r="L7" s="27">
        <f>SUM('Grapefruit juice'!R8,'Lemon juice'!R8,'Lime juice'!R8, 'Orange juice'!R8)</f>
        <v>0.18384603610254138</v>
      </c>
      <c r="U7" s="65"/>
      <c r="W7" s="24"/>
    </row>
    <row r="8" spans="1:27" x14ac:dyDescent="0.25">
      <c r="A8" s="25">
        <v>1974</v>
      </c>
      <c r="B8" s="27">
        <f>SUM('Grapefruit juice'!B9,'Lemon juice'!B9,'Lime juice'!B9, 'Orange juice'!B9)</f>
        <v>89.062998765811727</v>
      </c>
      <c r="C8" s="27">
        <f>SUM('Grapefruit juice'!D9,'Lemon juice'!D9,'Lime juice'!D9, 'Orange juice'!D9)</f>
        <v>43.713895994684165</v>
      </c>
      <c r="D8" s="27">
        <f>SUM('Grapefruit juice'!F9,'Lemon juice'!F9,'Lime juice'!F9, 'Orange juice'!F9)</f>
        <v>41.091062235003115</v>
      </c>
      <c r="E8" s="27">
        <f>SUM('Grapefruit juice'!H9,'Lemon juice'!H9,'Lime juice'!H9, 'Orange juice'!H9)</f>
        <v>41.091062235003115</v>
      </c>
      <c r="F8" s="27">
        <f t="shared" si="0"/>
        <v>58.476632806014472</v>
      </c>
      <c r="G8" s="27">
        <f>SUM('Grapefruit juice'!K9,'Lemon juice'!K9,'Lime juice'!K9, 'Orange juice'!K9)</f>
        <v>36.981956011502803</v>
      </c>
      <c r="H8" s="27">
        <f>SUM('Grapefruit juice'!L9,'Lemon juice'!L9,'Lime juice'!L9, 'Orange juice'!L9)</f>
        <v>4.2503165723204903</v>
      </c>
      <c r="I8" s="27">
        <f>SUM('Grapefruit juice'!M9,'Lemon juice'!M9,'Lime juice'!M9, 'Orange juice'!M9)</f>
        <v>1.621126838860397</v>
      </c>
      <c r="J8" s="27">
        <f>SUM('Grapefruit juice'!N9,'Lemon juice'!N9,'Lime juice'!N9, 'Orange juice'!N9)</f>
        <v>45.958135318272824</v>
      </c>
      <c r="K8" s="27">
        <f>SUM('Grapefruit juice'!Q9,'Lemon juice'!Q9,'Lime juice'!Q9, 'Orange juice'!Q9)</f>
        <v>20.154547474563952</v>
      </c>
      <c r="L8" s="27">
        <f>SUM('Grapefruit juice'!R9,'Lemon juice'!R9,'Lime juice'!R9, 'Orange juice'!R9)</f>
        <v>0.18548002958221688</v>
      </c>
      <c r="U8" s="65"/>
      <c r="W8" s="24"/>
    </row>
    <row r="9" spans="1:27" x14ac:dyDescent="0.25">
      <c r="A9" s="25">
        <v>1975</v>
      </c>
      <c r="B9" s="27">
        <f>SUM('Grapefruit juice'!B10,'Lemon juice'!B10,'Lime juice'!B10, 'Orange juice'!B10)</f>
        <v>100.28349660736311</v>
      </c>
      <c r="C9" s="27">
        <f>SUM('Grapefruit juice'!D10,'Lemon juice'!D10,'Lime juice'!D10, 'Orange juice'!D10)</f>
        <v>48.214585271164012</v>
      </c>
      <c r="D9" s="27">
        <f>SUM('Grapefruit juice'!F10,'Lemon juice'!F10,'Lime juice'!F10, 'Orange juice'!F10)</f>
        <v>45.321710154894177</v>
      </c>
      <c r="E9" s="27">
        <f>SUM('Grapefruit juice'!H10,'Lemon juice'!H10,'Lime juice'!H10, 'Orange juice'!H10)</f>
        <v>45.321710154894177</v>
      </c>
      <c r="F9" s="27">
        <f t="shared" si="0"/>
        <v>59.325770920107836</v>
      </c>
      <c r="G9" s="27">
        <f>SUM('Grapefruit juice'!K10,'Lemon juice'!K10,'Lime juice'!K10, 'Orange juice'!K10)</f>
        <v>40.789539139404759</v>
      </c>
      <c r="H9" s="27">
        <f>SUM('Grapefruit juice'!L10,'Lemon juice'!L10,'Lime juice'!L10, 'Orange juice'!L10)</f>
        <v>4.687238237141492</v>
      </c>
      <c r="I9" s="27">
        <f>SUM('Grapefruit juice'!M10,'Lemon juice'!M10,'Lime juice'!M10, 'Orange juice'!M10)</f>
        <v>1.7880345924122636</v>
      </c>
      <c r="J9" s="27">
        <f>SUM('Grapefruit juice'!N10,'Lemon juice'!N10,'Lime juice'!N10, 'Orange juice'!N10)</f>
        <v>50.689886677591467</v>
      </c>
      <c r="K9" s="27">
        <f>SUM('Grapefruit juice'!Q10,'Lemon juice'!Q10,'Lime juice'!Q10, 'Orange juice'!Q10)</f>
        <v>21.957440781842212</v>
      </c>
      <c r="L9" s="27">
        <f>SUM('Grapefruit juice'!R10,'Lemon juice'!R10,'Lime juice'!R10, 'Orange juice'!R10)</f>
        <v>0.20465535839025875</v>
      </c>
      <c r="U9" s="65"/>
      <c r="W9" s="24"/>
    </row>
    <row r="10" spans="1:27" x14ac:dyDescent="0.25">
      <c r="A10" s="19">
        <v>1976</v>
      </c>
      <c r="B10" s="38">
        <f>SUM('Grapefruit juice'!B11,'Lemon juice'!B11,'Lime juice'!B11, 'Orange juice'!B11)</f>
        <v>102.47397520189782</v>
      </c>
      <c r="C10" s="38">
        <f>SUM('Grapefruit juice'!D11,'Lemon juice'!D11,'Lime juice'!D11, 'Orange juice'!D11)</f>
        <v>49.822334523767893</v>
      </c>
      <c r="D10" s="38">
        <f>SUM('Grapefruit juice'!F11,'Lemon juice'!F11,'Lime juice'!F11, 'Orange juice'!F11)</f>
        <v>46.832994452341822</v>
      </c>
      <c r="E10" s="38">
        <f>SUM('Grapefruit juice'!H11,'Lemon juice'!H11,'Lime juice'!H11, 'Orange juice'!H11)</f>
        <v>46.832994452341822</v>
      </c>
      <c r="F10" s="21">
        <f t="shared" si="0"/>
        <v>58.867902875766426</v>
      </c>
      <c r="G10" s="38">
        <f>SUM('Grapefruit juice'!K11,'Lemon juice'!K11,'Lime juice'!K11, 'Orange juice'!K11)</f>
        <v>42.149695007107638</v>
      </c>
      <c r="H10" s="38">
        <f>SUM('Grapefruit juice'!L11,'Lemon juice'!L11,'Lime juice'!L11, 'Orange juice'!L11)</f>
        <v>4.8443226990906485</v>
      </c>
      <c r="I10" s="38">
        <f>SUM('Grapefruit juice'!M11,'Lemon juice'!M11,'Lime juice'!M11, 'Orange juice'!M11)</f>
        <v>1.8476578633252665</v>
      </c>
      <c r="J10" s="38">
        <f>SUM('Grapefruit juice'!N11,'Lemon juice'!N11,'Lime juice'!N11, 'Orange juice'!N11)</f>
        <v>52.380176596339645</v>
      </c>
      <c r="K10" s="38">
        <f>SUM('Grapefruit juice'!Q11,'Lemon juice'!Q11,'Lime juice'!Q11, 'Orange juice'!Q11)</f>
        <v>23.130713273127107</v>
      </c>
      <c r="L10" s="38">
        <f>SUM('Grapefruit juice'!R11,'Lemon juice'!R11,'Lime juice'!R11, 'Orange juice'!R11)</f>
        <v>0.21135505988518735</v>
      </c>
      <c r="U10" s="65"/>
      <c r="W10" s="24"/>
    </row>
    <row r="11" spans="1:27" x14ac:dyDescent="0.25">
      <c r="A11" s="19">
        <v>1977</v>
      </c>
      <c r="B11" s="38">
        <f>SUM('Grapefruit juice'!B12,'Lemon juice'!B12,'Lime juice'!B12, 'Orange juice'!B12)</f>
        <v>116.27695290142819</v>
      </c>
      <c r="C11" s="38">
        <f>SUM('Grapefruit juice'!D12,'Lemon juice'!D12,'Lime juice'!D12, 'Orange juice'!D12)</f>
        <v>50.924794764311528</v>
      </c>
      <c r="D11" s="38">
        <f>SUM('Grapefruit juice'!F12,'Lemon juice'!F12,'Lime juice'!F12, 'Orange juice'!F12)</f>
        <v>47.869307078452835</v>
      </c>
      <c r="E11" s="38">
        <f>SUM('Grapefruit juice'!H12,'Lemon juice'!H12,'Lime juice'!H12, 'Orange juice'!H12)</f>
        <v>47.869307078452835</v>
      </c>
      <c r="F11" s="21">
        <f t="shared" si="0"/>
        <v>62.948481796620612</v>
      </c>
      <c r="G11" s="38">
        <f>SUM('Grapefruit juice'!K12,'Lemon juice'!K12,'Lime juice'!K12, 'Orange juice'!K12)</f>
        <v>43.082376370607548</v>
      </c>
      <c r="H11" s="38">
        <f>SUM('Grapefruit juice'!L12,'Lemon juice'!L12,'Lime juice'!L12, 'Orange juice'!L12)</f>
        <v>4.9511348034010689</v>
      </c>
      <c r="I11" s="38">
        <f>SUM('Grapefruit juice'!M12,'Lemon juice'!M12,'Lime juice'!M12, 'Orange juice'!M12)</f>
        <v>1.8885425258348514</v>
      </c>
      <c r="J11" s="38">
        <f>SUM('Grapefruit juice'!N12,'Lemon juice'!N12,'Lime juice'!N12, 'Orange juice'!N12)</f>
        <v>53.53923633615512</v>
      </c>
      <c r="K11" s="38">
        <f>SUM('Grapefruit juice'!Q12,'Lemon juice'!Q12,'Lime juice'!Q12, 'Orange juice'!Q12)</f>
        <v>23.375330892108067</v>
      </c>
      <c r="L11" s="38">
        <f>SUM('Grapefruit juice'!R12,'Lemon juice'!R12,'Lime juice'!R12, 'Orange juice'!R12)</f>
        <v>0.21610557830422664</v>
      </c>
      <c r="U11" s="65"/>
      <c r="W11" s="24"/>
    </row>
    <row r="12" spans="1:27" x14ac:dyDescent="0.25">
      <c r="A12" s="19">
        <v>1978</v>
      </c>
      <c r="B12" s="38">
        <f>SUM('Grapefruit juice'!B13,'Lemon juice'!B13,'Lime juice'!B13, 'Orange juice'!B13)</f>
        <v>101.49089027396703</v>
      </c>
      <c r="C12" s="38">
        <f>SUM('Grapefruit juice'!D13,'Lemon juice'!D13,'Lime juice'!D13, 'Orange juice'!D13)</f>
        <v>45.24792728052536</v>
      </c>
      <c r="D12" s="38">
        <f>SUM('Grapefruit juice'!F13,'Lemon juice'!F13,'Lime juice'!F13, 'Orange juice'!F13)</f>
        <v>42.533051643693838</v>
      </c>
      <c r="E12" s="38">
        <f>SUM('Grapefruit juice'!H13,'Lemon juice'!H13,'Lime juice'!H13, 'Orange juice'!H13)</f>
        <v>42.533051643693838</v>
      </c>
      <c r="F12" s="21">
        <f t="shared" si="0"/>
        <v>62.282578883689794</v>
      </c>
      <c r="G12" s="38">
        <f>SUM('Grapefruit juice'!K13,'Lemon juice'!K13,'Lime juice'!K13, 'Orange juice'!K13)</f>
        <v>38.279746479324459</v>
      </c>
      <c r="H12" s="38">
        <f>SUM('Grapefruit juice'!L13,'Lemon juice'!L13,'Lime juice'!L13, 'Orange juice'!L13)</f>
        <v>4.3990812567400006</v>
      </c>
      <c r="I12" s="38">
        <f>SUM('Grapefruit juice'!M13,'Lemon juice'!M13,'Lime juice'!M13, 'Orange juice'!M13)</f>
        <v>1.6780162840251818</v>
      </c>
      <c r="J12" s="38">
        <f>SUM('Grapefruit juice'!N13,'Lemon juice'!N13,'Lime juice'!N13, 'Orange juice'!N13)</f>
        <v>47.57092264397189</v>
      </c>
      <c r="K12" s="38">
        <f>SUM('Grapefruit juice'!Q13,'Lemon juice'!Q13,'Lime juice'!Q13, 'Orange juice'!Q13)</f>
        <v>20.640169670189501</v>
      </c>
      <c r="L12" s="38">
        <f>SUM('Grapefruit juice'!R13,'Lemon juice'!R13,'Lime juice'!R13, 'Orange juice'!R13)</f>
        <v>0.19204835671618559</v>
      </c>
      <c r="U12" s="65"/>
      <c r="W12" s="24"/>
    </row>
    <row r="13" spans="1:27" x14ac:dyDescent="0.25">
      <c r="A13" s="19">
        <v>1979</v>
      </c>
      <c r="B13" s="38">
        <f>SUM('Grapefruit juice'!B14,'Lemon juice'!B14,'Lime juice'!B14, 'Orange juice'!B14)</f>
        <v>93.620778697138078</v>
      </c>
      <c r="C13" s="38">
        <f>SUM('Grapefruit juice'!D14,'Lemon juice'!D14,'Lime juice'!D14, 'Orange juice'!D14)</f>
        <v>45.576750104622143</v>
      </c>
      <c r="D13" s="38">
        <f>SUM('Grapefruit juice'!F14,'Lemon juice'!F14,'Lime juice'!F14, 'Orange juice'!F14)</f>
        <v>42.842145098344815</v>
      </c>
      <c r="E13" s="38">
        <f>SUM('Grapefruit juice'!H14,'Lemon juice'!H14,'Lime juice'!H14, 'Orange juice'!H14)</f>
        <v>42.842145098344815</v>
      </c>
      <c r="F13" s="21">
        <f t="shared" si="0"/>
        <v>58.8147726123442</v>
      </c>
      <c r="G13" s="38">
        <f>SUM('Grapefruit juice'!K14,'Lemon juice'!K14,'Lime juice'!K14, 'Orange juice'!K14)</f>
        <v>38.557930588510338</v>
      </c>
      <c r="H13" s="38">
        <f>SUM('Grapefruit juice'!L14,'Lemon juice'!L14,'Lime juice'!L14, 'Orange juice'!L14)</f>
        <v>4.4314493054670248</v>
      </c>
      <c r="I13" s="38">
        <f>SUM('Grapefruit juice'!M14,'Lemon juice'!M14,'Lime juice'!M14, 'Orange juice'!M14)</f>
        <v>1.6902106559346997</v>
      </c>
      <c r="J13" s="38">
        <f>SUM('Grapefruit juice'!N14,'Lemon juice'!N14,'Lime juice'!N14, 'Orange juice'!N14)</f>
        <v>47.916626990420767</v>
      </c>
      <c r="K13" s="38">
        <f>SUM('Grapefruit juice'!Q14,'Lemon juice'!Q14,'Lime juice'!Q14, 'Orange juice'!Q14)</f>
        <v>20.98621631376443</v>
      </c>
      <c r="L13" s="38">
        <f>SUM('Grapefruit juice'!R14,'Lemon juice'!R14,'Lime juice'!R14, 'Orange juice'!R14)</f>
        <v>0.19338908918975423</v>
      </c>
      <c r="U13" s="65"/>
      <c r="W13" s="24"/>
    </row>
    <row r="14" spans="1:27" x14ac:dyDescent="0.25">
      <c r="A14" s="19">
        <v>1980</v>
      </c>
      <c r="B14" s="38">
        <f>SUM('Grapefruit juice'!B15,'Lemon juice'!B15,'Lime juice'!B15, 'Orange juice'!B15)</f>
        <v>98.010584239587459</v>
      </c>
      <c r="C14" s="38">
        <f>SUM('Grapefruit juice'!D15,'Lemon juice'!D15,'Lime juice'!D15, 'Orange juice'!D15)</f>
        <v>48.3228923876651</v>
      </c>
      <c r="D14" s="38">
        <f>SUM('Grapefruit juice'!F15,'Lemon juice'!F15,'Lime juice'!F15, 'Orange juice'!F15)</f>
        <v>45.423518844405194</v>
      </c>
      <c r="E14" s="38">
        <f>SUM('Grapefruit juice'!H15,'Lemon juice'!H15,'Lime juice'!H15, 'Orange juice'!H15)</f>
        <v>45.423518844405194</v>
      </c>
      <c r="F14" s="21">
        <f t="shared" si="0"/>
        <v>58.289028397146971</v>
      </c>
      <c r="G14" s="38">
        <f>SUM('Grapefruit juice'!K15,'Lemon juice'!K15,'Lime juice'!K15, 'Orange juice'!K15)</f>
        <v>40.881166959964673</v>
      </c>
      <c r="H14" s="38">
        <f>SUM('Grapefruit juice'!L15,'Lemon juice'!L15,'Lime juice'!L15, 'Orange juice'!L15)</f>
        <v>4.6983275756456111</v>
      </c>
      <c r="I14" s="38">
        <f>SUM('Grapefruit juice'!M15,'Lemon juice'!M15,'Lime juice'!M15, 'Orange juice'!M15)</f>
        <v>1.7920511544094104</v>
      </c>
      <c r="J14" s="38">
        <f>SUM('Grapefruit juice'!N15,'Lemon juice'!N15,'Lime juice'!N15, 'Orange juice'!N15)</f>
        <v>50.803754201929586</v>
      </c>
      <c r="K14" s="38">
        <f>SUM('Grapefruit juice'!Q15,'Lemon juice'!Q15,'Lime juice'!Q15, 'Orange juice'!Q15)</f>
        <v>22.32651455613227</v>
      </c>
      <c r="L14" s="38">
        <f>SUM('Grapefruit juice'!R15,'Lemon juice'!R15,'Lime juice'!R15, 'Orange juice'!R15)</f>
        <v>0.20502446057627083</v>
      </c>
      <c r="U14" s="65"/>
      <c r="W14" s="24"/>
    </row>
    <row r="15" spans="1:27" x14ac:dyDescent="0.25">
      <c r="A15" s="25">
        <v>1981</v>
      </c>
      <c r="B15" s="27">
        <f>SUM('Grapefruit juice'!B16,'Lemon juice'!B16,'Lime juice'!B16, 'Orange juice'!B16)</f>
        <v>104.97019358228778</v>
      </c>
      <c r="C15" s="27">
        <f>SUM('Grapefruit juice'!D16,'Lemon juice'!D16,'Lime juice'!D16, 'Orange juice'!D16)</f>
        <v>49.011106742601505</v>
      </c>
      <c r="D15" s="27">
        <f>SUM('Grapefruit juice'!F16,'Lemon juice'!F16,'Lime juice'!F16, 'Orange juice'!F16)</f>
        <v>46.070440338045415</v>
      </c>
      <c r="E15" s="27">
        <f>SUM('Grapefruit juice'!H16,'Lemon juice'!H16,'Lime juice'!H16, 'Orange juice'!H16)</f>
        <v>46.070440338045415</v>
      </c>
      <c r="F15" s="27">
        <f t="shared" si="0"/>
        <v>60.499838202415937</v>
      </c>
      <c r="G15" s="27">
        <f>SUM('Grapefruit juice'!K16,'Lemon juice'!K16,'Lime juice'!K16, 'Orange juice'!K16)</f>
        <v>41.463396304240874</v>
      </c>
      <c r="H15" s="27">
        <f>SUM('Grapefruit juice'!L16,'Lemon juice'!L16,'Lime juice'!L16, 'Orange juice'!L16)</f>
        <v>4.7646509491066604</v>
      </c>
      <c r="I15" s="27">
        <f>SUM('Grapefruit juice'!M16,'Lemon juice'!M16,'Lime juice'!M16, 'Orange juice'!M16)</f>
        <v>1.8175735366242576</v>
      </c>
      <c r="J15" s="27">
        <f>SUM('Grapefruit juice'!N16,'Lemon juice'!N16,'Lime juice'!N16, 'Orange juice'!N16)</f>
        <v>51.527300976529389</v>
      </c>
      <c r="K15" s="27">
        <f>SUM('Grapefruit juice'!Q16,'Lemon juice'!Q16,'Lime juice'!Q16, 'Orange juice'!Q16)</f>
        <v>22.310658922243199</v>
      </c>
      <c r="L15" s="27">
        <f>SUM('Grapefruit juice'!R16,'Lemon juice'!R16,'Lime juice'!R16, 'Orange juice'!R16)</f>
        <v>0.20803817099662458</v>
      </c>
      <c r="U15" s="65"/>
      <c r="W15" s="24"/>
    </row>
    <row r="16" spans="1:27" x14ac:dyDescent="0.25">
      <c r="A16" s="25">
        <v>1982</v>
      </c>
      <c r="B16" s="27">
        <f>SUM('Grapefruit juice'!B17,'Lemon juice'!B17,'Lime juice'!B17, 'Orange juice'!B17)</f>
        <v>94.869541270711849</v>
      </c>
      <c r="C16" s="27">
        <f>SUM('Grapefruit juice'!D17,'Lemon juice'!D17,'Lime juice'!D17, 'Orange juice'!D17)</f>
        <v>44.417622854253736</v>
      </c>
      <c r="D16" s="27">
        <f>SUM('Grapefruit juice'!F17,'Lemon juice'!F17,'Lime juice'!F17, 'Orange juice'!F17)</f>
        <v>41.75256548299852</v>
      </c>
      <c r="E16" s="27">
        <f>SUM('Grapefruit juice'!H17,'Lemon juice'!H17,'Lime juice'!H17, 'Orange juice'!H17)</f>
        <v>41.75256548299852</v>
      </c>
      <c r="F16" s="27">
        <f t="shared" si="0"/>
        <v>60.390544287052919</v>
      </c>
      <c r="G16" s="27">
        <f>SUM('Grapefruit juice'!K17,'Lemon juice'!K17,'Lime juice'!K17, 'Orange juice'!K17)</f>
        <v>37.577308934698664</v>
      </c>
      <c r="H16" s="27">
        <f>SUM('Grapefruit juice'!L17,'Lemon juice'!L17,'Lime juice'!L17, 'Orange juice'!L17)</f>
        <v>4.3183173376954684</v>
      </c>
      <c r="I16" s="27">
        <f>SUM('Grapefruit juice'!M17,'Lemon juice'!M17,'Lime juice'!M17, 'Orange juice'!M17)</f>
        <v>1.6472245012470648</v>
      </c>
      <c r="J16" s="27">
        <f>SUM('Grapefruit juice'!N17,'Lemon juice'!N17,'Lime juice'!N17, 'Orange juice'!N17)</f>
        <v>46.697990998103663</v>
      </c>
      <c r="K16" s="27">
        <f>SUM('Grapefruit juice'!Q17,'Lemon juice'!Q17,'Lime juice'!Q17, 'Orange juice'!Q17)</f>
        <v>20.296987908572905</v>
      </c>
      <c r="L16" s="27">
        <f>SUM('Grapefruit juice'!R17,'Lemon juice'!R17,'Lime juice'!R17, 'Orange juice'!R17)</f>
        <v>0.18851857852578394</v>
      </c>
      <c r="U16" s="65"/>
      <c r="W16" s="24"/>
    </row>
    <row r="17" spans="1:23" x14ac:dyDescent="0.25">
      <c r="A17" s="25">
        <v>1983</v>
      </c>
      <c r="B17" s="27">
        <f>SUM('Grapefruit juice'!B18,'Lemon juice'!B18,'Lime juice'!B18, 'Orange juice'!B18)</f>
        <v>109.27950998910596</v>
      </c>
      <c r="C17" s="27">
        <f>SUM('Grapefruit juice'!D18,'Lemon juice'!D18,'Lime juice'!D18, 'Orange juice'!D18)</f>
        <v>57.073996316684436</v>
      </c>
      <c r="D17" s="27">
        <f>SUM('Grapefruit juice'!F18,'Lemon juice'!F18,'Lime juice'!F18, 'Orange juice'!F18)</f>
        <v>53.649556537683367</v>
      </c>
      <c r="E17" s="27">
        <f>SUM('Grapefruit juice'!H18,'Lemon juice'!H18,'Lime juice'!H18, 'Orange juice'!H18)</f>
        <v>53.649556537683367</v>
      </c>
      <c r="F17" s="27">
        <f t="shared" si="0"/>
        <v>55.815503849963719</v>
      </c>
      <c r="G17" s="27">
        <f>SUM('Grapefruit juice'!K18,'Lemon juice'!K18,'Lime juice'!K18, 'Orange juice'!K18)</f>
        <v>48.284600883915033</v>
      </c>
      <c r="H17" s="27">
        <f>SUM('Grapefruit juice'!L18,'Lemon juice'!L18,'Lime juice'!L18, 'Orange juice'!L18)</f>
        <v>5.5490888896144535</v>
      </c>
      <c r="I17" s="27">
        <f>SUM('Grapefruit juice'!M18,'Lemon juice'!M18,'Lime juice'!M18, 'Orange juice'!M18)</f>
        <v>2.1165852442264126</v>
      </c>
      <c r="J17" s="27">
        <f>SUM('Grapefruit juice'!N18,'Lemon juice'!N18,'Lime juice'!N18, 'Orange juice'!N18)</f>
        <v>60.004133381196681</v>
      </c>
      <c r="K17" s="27">
        <f>SUM('Grapefruit juice'!Q18,'Lemon juice'!Q18,'Lime juice'!Q18, 'Orange juice'!Q18)</f>
        <v>26.348176489152245</v>
      </c>
      <c r="L17" s="27">
        <f>SUM('Grapefruit juice'!R18,'Lemon juice'!R18,'Lime juice'!R18, 'Orange juice'!R18)</f>
        <v>0.24216112272027179</v>
      </c>
      <c r="U17" s="65"/>
      <c r="W17" s="24"/>
    </row>
    <row r="18" spans="1:23" x14ac:dyDescent="0.25">
      <c r="A18" s="25">
        <v>1984</v>
      </c>
      <c r="B18" s="27">
        <f>SUM('Grapefruit juice'!B19,'Lemon juice'!B19,'Lime juice'!B19, 'Orange juice'!B19)</f>
        <v>91.67926600750485</v>
      </c>
      <c r="C18" s="27">
        <f>SUM('Grapefruit juice'!D19,'Lemon juice'!D19,'Lime juice'!D19, 'Orange juice'!D19)</f>
        <v>45.585795154290992</v>
      </c>
      <c r="D18" s="27">
        <f>SUM('Grapefruit juice'!F19,'Lemon juice'!F19,'Lime juice'!F19, 'Orange juice'!F19)</f>
        <v>42.850647445033538</v>
      </c>
      <c r="E18" s="27">
        <f>SUM('Grapefruit juice'!H19,'Lemon juice'!H19,'Lime juice'!H19, 'Orange juice'!H19)</f>
        <v>42.850647445033538</v>
      </c>
      <c r="F18" s="27">
        <f t="shared" si="0"/>
        <v>57.934237063620017</v>
      </c>
      <c r="G18" s="27">
        <f>SUM('Grapefruit juice'!K19,'Lemon juice'!K19,'Lime juice'!K19, 'Orange juice'!K19)</f>
        <v>38.565582700530186</v>
      </c>
      <c r="H18" s="27">
        <f>SUM('Grapefruit juice'!L19,'Lemon juice'!L19,'Lime juice'!L19, 'Orange juice'!L19)</f>
        <v>4.4322176921752794</v>
      </c>
      <c r="I18" s="27">
        <f>SUM('Grapefruit juice'!M19,'Lemon juice'!M19,'Lime juice'!M19, 'Orange juice'!M19)</f>
        <v>1.690546090982145</v>
      </c>
      <c r="J18" s="27">
        <f>SUM('Grapefruit juice'!N19,'Lemon juice'!N19,'Lime juice'!N19, 'Orange juice'!N19)</f>
        <v>47.926136406298319</v>
      </c>
      <c r="K18" s="27">
        <f>SUM('Grapefruit juice'!Q19,'Lemon juice'!Q19,'Lime juice'!Q19, 'Orange juice'!Q19)</f>
        <v>21.189193004133429</v>
      </c>
      <c r="L18" s="27">
        <f>SUM('Grapefruit juice'!R19,'Lemon juice'!R19,'Lime juice'!R19, 'Orange juice'!R19)</f>
        <v>0.19337911866862892</v>
      </c>
      <c r="U18" s="65"/>
      <c r="W18" s="24"/>
    </row>
    <row r="19" spans="1:23" x14ac:dyDescent="0.25">
      <c r="A19" s="25">
        <v>1985</v>
      </c>
      <c r="B19" s="27">
        <f>SUM('Grapefruit juice'!B20,'Lemon juice'!B20,'Lime juice'!B20, 'Orange juice'!B20)</f>
        <v>95.333251390114171</v>
      </c>
      <c r="C19" s="27">
        <f>SUM('Grapefruit juice'!D20,'Lemon juice'!D20,'Lime juice'!D20, 'Orange juice'!D20)</f>
        <v>48.041916027450085</v>
      </c>
      <c r="D19" s="27">
        <f>SUM('Grapefruit juice'!F20,'Lemon juice'!F20,'Lime juice'!F20, 'Orange juice'!F20)</f>
        <v>45.159401065803074</v>
      </c>
      <c r="E19" s="27">
        <f>SUM('Grapefruit juice'!H20,'Lemon juice'!H20,'Lime juice'!H20, 'Orange juice'!H20)</f>
        <v>45.159401065803074</v>
      </c>
      <c r="F19" s="27">
        <f t="shared" si="0"/>
        <v>57.366962348839607</v>
      </c>
      <c r="G19" s="27">
        <f>SUM('Grapefruit juice'!K20,'Lemon juice'!K20,'Lime juice'!K20, 'Orange juice'!K20)</f>
        <v>40.643460959222764</v>
      </c>
      <c r="H19" s="27">
        <f>SUM('Grapefruit juice'!L20,'Lemon juice'!L20,'Lime juice'!L20, 'Orange juice'!L20)</f>
        <v>4.67089413147374</v>
      </c>
      <c r="I19" s="27">
        <f>SUM('Grapefruit juice'!M20,'Lemon juice'!M20,'Lime juice'!M20, 'Orange juice'!M20)</f>
        <v>1.7816311653357924</v>
      </c>
      <c r="J19" s="27">
        <f>SUM('Grapefruit juice'!N20,'Lemon juice'!N20,'Lime juice'!N20, 'Orange juice'!N20)</f>
        <v>50.508352721687046</v>
      </c>
      <c r="K19" s="27">
        <f>SUM('Grapefruit juice'!Q20,'Lemon juice'!Q20,'Lime juice'!Q20, 'Orange juice'!Q20)</f>
        <v>22.129048970741316</v>
      </c>
      <c r="L19" s="27">
        <f>SUM('Grapefruit juice'!R20,'Lemon juice'!R20,'Lime juice'!R20, 'Orange juice'!R20)</f>
        <v>0.20385274756093105</v>
      </c>
      <c r="U19" s="65"/>
      <c r="W19" s="24"/>
    </row>
    <row r="20" spans="1:23" x14ac:dyDescent="0.25">
      <c r="A20" s="19">
        <v>1986</v>
      </c>
      <c r="B20" s="38">
        <f>SUM('Grapefruit juice'!B21,'Lemon juice'!B21,'Lime juice'!B21, 'Orange juice'!B21)</f>
        <v>95.795171845356137</v>
      </c>
      <c r="C20" s="38">
        <f>SUM('Grapefruit juice'!D21,'Lemon juice'!D21,'Lime juice'!D21, 'Orange juice'!D21)</f>
        <v>48.758679018755409</v>
      </c>
      <c r="D20" s="38">
        <f>SUM('Grapefruit juice'!F21,'Lemon juice'!F21,'Lime juice'!F21, 'Orange juice'!F21)</f>
        <v>45.833158277630083</v>
      </c>
      <c r="E20" s="38">
        <f>SUM('Grapefruit juice'!H21,'Lemon juice'!H21,'Lime juice'!H21, 'Orange juice'!H21)</f>
        <v>45.833158277630083</v>
      </c>
      <c r="F20" s="21">
        <f t="shared" si="0"/>
        <v>56.939539169617618</v>
      </c>
      <c r="G20" s="38">
        <f>SUM('Grapefruit juice'!K21,'Lemon juice'!K21,'Lime juice'!K21, 'Orange juice'!K21)</f>
        <v>41.249842449867074</v>
      </c>
      <c r="H20" s="38">
        <f>SUM('Grapefruit juice'!L21,'Lemon juice'!L21,'Lime juice'!L21, 'Orange juice'!L21)</f>
        <v>4.7407649333761119</v>
      </c>
      <c r="I20" s="38">
        <f>SUM('Grapefruit juice'!M21,'Lemon juice'!M21,'Lime juice'!M21, 'Orange juice'!M21)</f>
        <v>1.8082122717749953</v>
      </c>
      <c r="J20" s="38">
        <f>SUM('Grapefruit juice'!N21,'Lemon juice'!N21,'Lime juice'!N21, 'Orange juice'!N21)</f>
        <v>51.261913798685228</v>
      </c>
      <c r="K20" s="38">
        <f>SUM('Grapefruit juice'!Q21,'Lemon juice'!Q21,'Lime juice'!Q21, 'Orange juice'!Q21)</f>
        <v>22.619051137528558</v>
      </c>
      <c r="L20" s="38">
        <f>SUM('Grapefruit juice'!R21,'Lemon juice'!R21,'Lime juice'!R21, 'Orange juice'!R21)</f>
        <v>0.20685185811486828</v>
      </c>
      <c r="U20" s="65"/>
      <c r="W20" s="24"/>
    </row>
    <row r="21" spans="1:23" x14ac:dyDescent="0.25">
      <c r="A21" s="19">
        <v>1987</v>
      </c>
      <c r="B21" s="38">
        <f>SUM('Grapefruit juice'!B22,'Lemon juice'!B22,'Lime juice'!B22, 'Orange juice'!B22)</f>
        <v>87.402086108607705</v>
      </c>
      <c r="C21" s="38">
        <f>SUM('Grapefruit juice'!D22,'Lemon juice'!D22,'Lime juice'!D22, 'Orange juice'!D22)</f>
        <v>47.495780891225685</v>
      </c>
      <c r="D21" s="38">
        <f>SUM('Grapefruit juice'!F22,'Lemon juice'!F22,'Lime juice'!F22, 'Orange juice'!F22)</f>
        <v>44.646034037752145</v>
      </c>
      <c r="E21" s="38">
        <f>SUM('Grapefruit juice'!H22,'Lemon juice'!H22,'Lime juice'!H22, 'Orange juice'!H22)</f>
        <v>44.646034037752145</v>
      </c>
      <c r="F21" s="21">
        <f t="shared" si="0"/>
        <v>54.026920382602057</v>
      </c>
      <c r="G21" s="38">
        <f>SUM('Grapefruit juice'!K22,'Lemon juice'!K22,'Lime juice'!K22, 'Orange juice'!K22)</f>
        <v>40.18143063397693</v>
      </c>
      <c r="H21" s="38">
        <f>SUM('Grapefruit juice'!L22,'Lemon juice'!L22,'Lime juice'!L22, 'Orange juice'!L22)</f>
        <v>4.6174786039346882</v>
      </c>
      <c r="I21" s="38">
        <f>SUM('Grapefruit juice'!M22,'Lemon juice'!M22,'Lime juice'!M22, 'Orange juice'!M22)</f>
        <v>1.761377781215427</v>
      </c>
      <c r="J21" s="38">
        <f>SUM('Grapefruit juice'!N22,'Lemon juice'!N22,'Lime juice'!N22, 'Orange juice'!N22)</f>
        <v>49.934179408566749</v>
      </c>
      <c r="K21" s="38">
        <f>SUM('Grapefruit juice'!Q22,'Lemon juice'!Q22,'Lime juice'!Q22, 'Orange juice'!Q22)</f>
        <v>21.693250339587749</v>
      </c>
      <c r="L21" s="38">
        <f>SUM('Grapefruit juice'!R22,'Lemon juice'!R22,'Lime juice'!R22, 'Orange juice'!R22)</f>
        <v>0.20158834412611415</v>
      </c>
      <c r="U21" s="65"/>
      <c r="W21" s="24"/>
    </row>
    <row r="22" spans="1:23" x14ac:dyDescent="0.25">
      <c r="A22" s="19">
        <v>1988</v>
      </c>
      <c r="B22" s="38">
        <f>SUM('Grapefruit juice'!B23,'Lemon juice'!B23,'Lime juice'!B23, 'Orange juice'!B23)</f>
        <v>76.207412724169203</v>
      </c>
      <c r="C22" s="38">
        <f>SUM('Grapefruit juice'!D23,'Lemon juice'!D23,'Lime juice'!D23, 'Orange juice'!D23)</f>
        <v>43.299856902813254</v>
      </c>
      <c r="D22" s="38">
        <f>SUM('Grapefruit juice'!F23,'Lemon juice'!F23,'Lime juice'!F23, 'Orange juice'!F23)</f>
        <v>40.701865488644458</v>
      </c>
      <c r="E22" s="38">
        <f>SUM('Grapefruit juice'!H23,'Lemon juice'!H23,'Lime juice'!H23, 'Orange juice'!H23)</f>
        <v>40.701865488644458</v>
      </c>
      <c r="F22" s="21">
        <f t="shared" si="0"/>
        <v>51.931606611068872</v>
      </c>
      <c r="G22" s="38">
        <f>SUM('Grapefruit juice'!K23,'Lemon juice'!K23,'Lime juice'!K23, 'Orange juice'!K23)</f>
        <v>36.631678939780009</v>
      </c>
      <c r="H22" s="38">
        <f>SUM('Grapefruit juice'!L23,'Lemon juice'!L23,'Lime juice'!L23, 'Orange juice'!L23)</f>
        <v>4.2100024205491255</v>
      </c>
      <c r="I22" s="38">
        <f>SUM('Grapefruit juice'!M23,'Lemon juice'!M23,'Lime juice'!M23, 'Orange juice'!M23)</f>
        <v>1.6057722274972057</v>
      </c>
      <c r="J22" s="38">
        <f>SUM('Grapefruit juice'!N23,'Lemon juice'!N23,'Lime juice'!N23, 'Orange juice'!N23)</f>
        <v>45.522839763432039</v>
      </c>
      <c r="K22" s="38">
        <f>SUM('Grapefruit juice'!Q23,'Lemon juice'!Q23,'Lime juice'!Q23, 'Orange juice'!Q23)</f>
        <v>20.116845035233474</v>
      </c>
      <c r="L22" s="38">
        <f>SUM('Grapefruit juice'!R23,'Lemon juice'!R23,'Lime juice'!R23, 'Orange juice'!R23)</f>
        <v>0.18368360164705497</v>
      </c>
      <c r="U22" s="65"/>
      <c r="W22" s="24"/>
    </row>
    <row r="23" spans="1:23" x14ac:dyDescent="0.25">
      <c r="A23" s="19">
        <v>1989</v>
      </c>
      <c r="B23" s="38">
        <f>SUM('Grapefruit juice'!B24,'Lemon juice'!B24,'Lime juice'!B24, 'Orange juice'!B24)</f>
        <v>82.012219873663355</v>
      </c>
      <c r="C23" s="38">
        <f>SUM('Grapefruit juice'!D24,'Lemon juice'!D24,'Lime juice'!D24, 'Orange juice'!D24)</f>
        <v>46.601219608551141</v>
      </c>
      <c r="D23" s="38">
        <f>SUM('Grapefruit juice'!F24,'Lemon juice'!F24,'Lime juice'!F24, 'Orange juice'!F24)</f>
        <v>43.805146432038065</v>
      </c>
      <c r="E23" s="38">
        <f>SUM('Grapefruit juice'!H24,'Lemon juice'!H24,'Lime juice'!H24, 'Orange juice'!H24)</f>
        <v>43.805146432038065</v>
      </c>
      <c r="F23" s="21">
        <f t="shared" si="0"/>
        <v>51.928344520406377</v>
      </c>
      <c r="G23" s="38">
        <f>SUM('Grapefruit juice'!K24,'Lemon juice'!K24,'Lime juice'!K24, 'Orange juice'!K24)</f>
        <v>39.424631788834262</v>
      </c>
      <c r="H23" s="38">
        <f>SUM('Grapefruit juice'!L24,'Lemon juice'!L24,'Lime juice'!L24, 'Orange juice'!L24)</f>
        <v>4.5310102957695699</v>
      </c>
      <c r="I23" s="38">
        <f>SUM('Grapefruit juice'!M24,'Lemon juice'!M24,'Lime juice'!M24, 'Orange juice'!M24)</f>
        <v>1.7282030373187622</v>
      </c>
      <c r="J23" s="38">
        <f>SUM('Grapefruit juice'!N24,'Lemon juice'!N24,'Lime juice'!N24, 'Orange juice'!N24)</f>
        <v>48.993692006468251</v>
      </c>
      <c r="K23" s="38">
        <f>SUM('Grapefruit juice'!Q24,'Lemon juice'!Q24,'Lime juice'!Q24, 'Orange juice'!Q24)</f>
        <v>21.540550374731392</v>
      </c>
      <c r="L23" s="38">
        <f>SUM('Grapefruit juice'!R24,'Lemon juice'!R24,'Lime juice'!R24, 'Orange juice'!R24)</f>
        <v>0.19771730631280882</v>
      </c>
      <c r="U23" s="65"/>
      <c r="W23" s="24"/>
    </row>
    <row r="24" spans="1:23" x14ac:dyDescent="0.25">
      <c r="A24" s="19">
        <v>1990</v>
      </c>
      <c r="B24" s="38">
        <f>SUM('Grapefruit juice'!B25,'Lemon juice'!B25,'Lime juice'!B25, 'Orange juice'!B25)</f>
        <v>82.487856642553865</v>
      </c>
      <c r="C24" s="38">
        <f>SUM('Grapefruit juice'!D25,'Lemon juice'!D25,'Lime juice'!D25, 'Orange juice'!D25)</f>
        <v>41.307961343976558</v>
      </c>
      <c r="D24" s="38">
        <f>SUM('Grapefruit juice'!F25,'Lemon juice'!F25,'Lime juice'!F25, 'Orange juice'!F25)</f>
        <v>38.829483663337967</v>
      </c>
      <c r="E24" s="38">
        <f>SUM('Grapefruit juice'!H25,'Lemon juice'!H25,'Lime juice'!H25, 'Orange juice'!H25)</f>
        <v>38.829483663337967</v>
      </c>
      <c r="F24" s="21">
        <f t="shared" si="0"/>
        <v>57.634327379315202</v>
      </c>
      <c r="G24" s="38">
        <f>SUM('Grapefruit juice'!K25,'Lemon juice'!K25,'Lime juice'!K25, 'Orange juice'!K25)</f>
        <v>34.946535297004168</v>
      </c>
      <c r="H24" s="38">
        <f>SUM('Grapefruit juice'!L25,'Lemon juice'!L25,'Lime juice'!L25, 'Orange juice'!L25)</f>
        <v>4.016058107034806</v>
      </c>
      <c r="I24" s="38">
        <f>SUM('Grapefruit juice'!M25,'Lemon juice'!M25,'Lime juice'!M25, 'Orange juice'!M25)</f>
        <v>1.5319029171289498</v>
      </c>
      <c r="J24" s="38">
        <f>SUM('Grapefruit juice'!N25,'Lemon juice'!N25,'Lime juice'!N25, 'Orange juice'!N25)</f>
        <v>43.42868174914716</v>
      </c>
      <c r="K24" s="38">
        <f>SUM('Grapefruit juice'!Q25,'Lemon juice'!Q25,'Lime juice'!Q25, 'Orange juice'!Q25)</f>
        <v>18.753146864334756</v>
      </c>
      <c r="L24" s="38">
        <f>SUM('Grapefruit juice'!R25,'Lemon juice'!R25,'Lime juice'!R25, 'Orange juice'!R25)</f>
        <v>0.17535628069012343</v>
      </c>
      <c r="U24" s="65"/>
      <c r="W24" s="24"/>
    </row>
    <row r="25" spans="1:23" x14ac:dyDescent="0.25">
      <c r="A25" s="25">
        <v>1991</v>
      </c>
      <c r="B25" s="27">
        <f>SUM('Grapefruit juice'!B26,'Lemon juice'!B26,'Lime juice'!B26, 'Orange juice'!B26)</f>
        <v>87.168892656232345</v>
      </c>
      <c r="C25" s="27">
        <f>SUM('Grapefruit juice'!D26,'Lemon juice'!D26,'Lime juice'!D26, 'Orange juice'!D26)</f>
        <v>46.006422045796</v>
      </c>
      <c r="D25" s="27">
        <f>SUM('Grapefruit juice'!F26,'Lemon juice'!F26,'Lime juice'!F26, 'Orange juice'!F26)</f>
        <v>43.246036723048235</v>
      </c>
      <c r="E25" s="27">
        <f>SUM('Grapefruit juice'!H26,'Lemon juice'!H26,'Lime juice'!H26, 'Orange juice'!H26)</f>
        <v>43.246036723048235</v>
      </c>
      <c r="F25" s="27">
        <f t="shared" si="0"/>
        <v>55.349400612168225</v>
      </c>
      <c r="G25" s="27">
        <f>SUM('Grapefruit juice'!K26,'Lemon juice'!K26,'Lime juice'!K26, 'Orange juice'!K26)</f>
        <v>38.921433050743417</v>
      </c>
      <c r="H25" s="27">
        <f>SUM('Grapefruit juice'!L26,'Lemon juice'!L26,'Lime juice'!L26, 'Orange juice'!L26)</f>
        <v>4.4729898761531244</v>
      </c>
      <c r="I25" s="27">
        <f>SUM('Grapefruit juice'!M26,'Lemon juice'!M26,'Lime juice'!M26, 'Orange juice'!M26)</f>
        <v>1.7061450104435472</v>
      </c>
      <c r="J25" s="27">
        <f>SUM('Grapefruit juice'!N26,'Lemon juice'!N26,'Lime juice'!N26, 'Orange juice'!N26)</f>
        <v>48.368357973569331</v>
      </c>
      <c r="K25" s="27">
        <f>SUM('Grapefruit juice'!Q26,'Lemon juice'!Q26,'Lime juice'!Q26, 'Orange juice'!Q26)</f>
        <v>21.227171708695597</v>
      </c>
      <c r="L25" s="27">
        <f>SUM('Grapefruit juice'!R26,'Lemon juice'!R26,'Lime juice'!R26, 'Orange juice'!R26)</f>
        <v>0.19520925081805271</v>
      </c>
      <c r="U25" s="65"/>
      <c r="W25" s="24"/>
    </row>
    <row r="26" spans="1:23" x14ac:dyDescent="0.25">
      <c r="A26" s="25">
        <v>1992</v>
      </c>
      <c r="B26" s="27">
        <f>SUM('Grapefruit juice'!B27,'Lemon juice'!B27,'Lime juice'!B27, 'Orange juice'!B27)</f>
        <v>74.76527347592787</v>
      </c>
      <c r="C26" s="27">
        <f>SUM('Grapefruit juice'!D27,'Lemon juice'!D27,'Lime juice'!D27, 'Orange juice'!D27)</f>
        <v>41.849448268049557</v>
      </c>
      <c r="D26" s="27">
        <f>SUM('Grapefruit juice'!F27,'Lemon juice'!F27,'Lime juice'!F27, 'Orange juice'!F27)</f>
        <v>39.338481371966587</v>
      </c>
      <c r="E26" s="27">
        <f>SUM('Grapefruit juice'!H27,'Lemon juice'!H27,'Lime juice'!H27, 'Orange juice'!H27)</f>
        <v>39.338481371966587</v>
      </c>
      <c r="F26" s="27">
        <f t="shared" si="0"/>
        <v>52.645617960363467</v>
      </c>
      <c r="G26" s="27">
        <f>SUM('Grapefruit juice'!K27,'Lemon juice'!K27,'Lime juice'!K27, 'Orange juice'!K27)</f>
        <v>35.404633234769925</v>
      </c>
      <c r="H26" s="27">
        <f>SUM('Grapefruit juice'!L27,'Lemon juice'!L27,'Lime juice'!L27, 'Orange juice'!L27)</f>
        <v>4.0688260831895828</v>
      </c>
      <c r="I26" s="27">
        <f>SUM('Grapefruit juice'!M27,'Lemon juice'!M27,'Lime juice'!M27, 'Orange juice'!M27)</f>
        <v>1.5519839226200516</v>
      </c>
      <c r="J26" s="27">
        <f>SUM('Grapefruit juice'!N27,'Lemon juice'!N27,'Lime juice'!N27, 'Orange juice'!N27)</f>
        <v>43.997968214317154</v>
      </c>
      <c r="K26" s="27">
        <f>SUM('Grapefruit juice'!Q27,'Lemon juice'!Q27,'Lime juice'!Q27, 'Orange juice'!Q27)</f>
        <v>19.348792599611066</v>
      </c>
      <c r="L26" s="27">
        <f>SUM('Grapefruit juice'!R27,'Lemon juice'!R27,'Lime juice'!R27, 'Orange juice'!R27)</f>
        <v>0.17755996750600375</v>
      </c>
      <c r="U26" s="65"/>
      <c r="W26" s="24"/>
    </row>
    <row r="27" spans="1:23" x14ac:dyDescent="0.25">
      <c r="A27" s="25">
        <v>1993</v>
      </c>
      <c r="B27" s="27">
        <f>SUM('Grapefruit juice'!B28,'Lemon juice'!B28,'Lime juice'!B28, 'Orange juice'!B28)</f>
        <v>88.560684376984625</v>
      </c>
      <c r="C27" s="27">
        <f>SUM('Grapefruit juice'!D28,'Lemon juice'!D28,'Lime juice'!D28, 'Orange juice'!D28)</f>
        <v>49.767169865136538</v>
      </c>
      <c r="D27" s="27">
        <f>SUM('Grapefruit juice'!F28,'Lemon juice'!F28,'Lime juice'!F28, 'Orange juice'!F28)</f>
        <v>46.781139673228346</v>
      </c>
      <c r="E27" s="27">
        <f>SUM('Grapefruit juice'!H28,'Lemon juice'!H28,'Lime juice'!H28, 'Orange juice'!H28)</f>
        <v>46.781139673228346</v>
      </c>
      <c r="F27" s="27">
        <f t="shared" si="0"/>
        <v>52.458558781364445</v>
      </c>
      <c r="G27" s="27">
        <f>SUM('Grapefruit juice'!K28,'Lemon juice'!K28,'Lime juice'!K28, 'Orange juice'!K28)</f>
        <v>42.103025705905509</v>
      </c>
      <c r="H27" s="27">
        <f>SUM('Grapefruit juice'!L28,'Lemon juice'!L28,'Lime juice'!L28, 'Orange juice'!L28)</f>
        <v>4.8385773628662001</v>
      </c>
      <c r="I27" s="27">
        <f>SUM('Grapefruit juice'!M28,'Lemon juice'!M28,'Lime juice'!M28, 'Orange juice'!M28)</f>
        <v>1.8456120857383236</v>
      </c>
      <c r="J27" s="27">
        <f>SUM('Grapefruit juice'!N28,'Lemon juice'!N28,'Lime juice'!N28, 'Orange juice'!N28)</f>
        <v>52.322179824638603</v>
      </c>
      <c r="K27" s="27">
        <f>SUM('Grapefruit juice'!Q28,'Lemon juice'!Q28,'Lime juice'!Q28, 'Orange juice'!Q28)</f>
        <v>22.96327613834908</v>
      </c>
      <c r="L27" s="27">
        <f>SUM('Grapefruit juice'!R28,'Lemon juice'!R28,'Lime juice'!R28, 'Orange juice'!R28)</f>
        <v>0.21116231294566337</v>
      </c>
      <c r="U27" s="65"/>
      <c r="W27" s="24"/>
    </row>
    <row r="28" spans="1:23" x14ac:dyDescent="0.25">
      <c r="A28" s="25">
        <v>1994</v>
      </c>
      <c r="B28" s="27">
        <f>SUM('Grapefruit juice'!B29,'Lemon juice'!B29,'Lime juice'!B29, 'Orange juice'!B29)</f>
        <v>91.887758163501857</v>
      </c>
      <c r="C28" s="27">
        <f>SUM('Grapefruit juice'!D29,'Lemon juice'!D29,'Lime juice'!D29, 'Orange juice'!D29)</f>
        <v>51.365996568569344</v>
      </c>
      <c r="D28" s="27">
        <f>SUM('Grapefruit juice'!F29,'Lemon juice'!F29,'Lime juice'!F29, 'Orange juice'!F29)</f>
        <v>48.284036774455181</v>
      </c>
      <c r="E28" s="27">
        <f>SUM('Grapefruit juice'!H29,'Lemon juice'!H29,'Lime juice'!H29, 'Orange juice'!H29)</f>
        <v>48.284036774455181</v>
      </c>
      <c r="F28" s="27">
        <f t="shared" si="0"/>
        <v>52.707918915938464</v>
      </c>
      <c r="G28" s="27">
        <f>SUM('Grapefruit juice'!K29,'Lemon juice'!K29,'Lime juice'!K29, 'Orange juice'!K29)</f>
        <v>43.455633097009667</v>
      </c>
      <c r="H28" s="27">
        <f>SUM('Grapefruit juice'!L29,'Lemon juice'!L29,'Lime juice'!L29, 'Orange juice'!L29)</f>
        <v>4.9939722320303535</v>
      </c>
      <c r="I28" s="27">
        <f>SUM('Grapefruit juice'!M29,'Lemon juice'!M29,'Lime juice'!M29, 'Orange juice'!M29)</f>
        <v>1.904904464526451</v>
      </c>
      <c r="J28" s="27">
        <f>SUM('Grapefruit juice'!N29,'Lemon juice'!N29,'Lime juice'!N29, 'Orange juice'!N29)</f>
        <v>54.003089117092628</v>
      </c>
      <c r="K28" s="27">
        <f>SUM('Grapefruit juice'!Q29,'Lemon juice'!Q29,'Lime juice'!Q29, 'Orange juice'!Q29)</f>
        <v>23.630011161334231</v>
      </c>
      <c r="L28" s="27">
        <f>SUM('Grapefruit juice'!R29,'Lemon juice'!R29,'Lime juice'!R29, 'Orange juice'!R29)</f>
        <v>0.21796561002482792</v>
      </c>
      <c r="U28" s="65"/>
      <c r="W28" s="24"/>
    </row>
    <row r="29" spans="1:23" x14ac:dyDescent="0.25">
      <c r="A29" s="25">
        <v>1995</v>
      </c>
      <c r="B29" s="27">
        <f>SUM('Grapefruit juice'!B30,'Lemon juice'!B30,'Lime juice'!B30, 'Orange juice'!B30)</f>
        <v>84.613214999461064</v>
      </c>
      <c r="C29" s="27">
        <f>SUM('Grapefruit juice'!D30,'Lemon juice'!D30,'Lime juice'!D30, 'Orange juice'!D30)</f>
        <v>48.986192761419133</v>
      </c>
      <c r="D29" s="27">
        <f>SUM('Grapefruit juice'!F30,'Lemon juice'!F30,'Lime juice'!F30, 'Orange juice'!F30)</f>
        <v>46.047021195733983</v>
      </c>
      <c r="E29" s="27">
        <f>SUM('Grapefruit juice'!H30,'Lemon juice'!H30,'Lime juice'!H30, 'Orange juice'!H30)</f>
        <v>46.047021195733983</v>
      </c>
      <c r="F29" s="27">
        <f t="shared" si="0"/>
        <v>51.021457964427249</v>
      </c>
      <c r="G29" s="27">
        <f>SUM('Grapefruit juice'!K30,'Lemon juice'!K30,'Lime juice'!K30, 'Orange juice'!K30)</f>
        <v>41.442319076160587</v>
      </c>
      <c r="H29" s="27">
        <f>SUM('Grapefruit juice'!L30,'Lemon juice'!L30,'Lime juice'!L30, 'Orange juice'!L30)</f>
        <v>4.7627919258364324</v>
      </c>
      <c r="I29" s="27">
        <f>SUM('Grapefruit juice'!M30,'Lemon juice'!M30,'Lime juice'!M30, 'Orange juice'!M30)</f>
        <v>1.8166496033385462</v>
      </c>
      <c r="J29" s="27">
        <f>SUM('Grapefruit juice'!N30,'Lemon juice'!N30,'Lime juice'!N30, 'Orange juice'!N30)</f>
        <v>51.501107929846114</v>
      </c>
      <c r="K29" s="27">
        <f>SUM('Grapefruit juice'!Q30,'Lemon juice'!Q30,'Lime juice'!Q30, 'Orange juice'!Q30)</f>
        <v>22.622272435026836</v>
      </c>
      <c r="L29" s="27">
        <f>SUM('Grapefruit juice'!R30,'Lemon juice'!R30,'Lime juice'!R30, 'Orange juice'!R30)</f>
        <v>0.20784638169935224</v>
      </c>
      <c r="U29" s="65"/>
      <c r="W29" s="24"/>
    </row>
    <row r="30" spans="1:23" x14ac:dyDescent="0.25">
      <c r="A30" s="19">
        <v>1996</v>
      </c>
      <c r="B30" s="38">
        <f>SUM('Grapefruit juice'!B31,'Lemon juice'!B31,'Lime juice'!B31, 'Orange juice'!B31)</f>
        <v>92.968457025687471</v>
      </c>
      <c r="C30" s="38">
        <f>SUM('Grapefruit juice'!D31,'Lemon juice'!D31,'Lime juice'!D31, 'Orange juice'!D31)</f>
        <v>50.90241683527811</v>
      </c>
      <c r="D30" s="38">
        <f>SUM('Grapefruit juice'!F31,'Lemon juice'!F31,'Lime juice'!F31, 'Orange juice'!F31)</f>
        <v>47.848271825161419</v>
      </c>
      <c r="E30" s="38">
        <f>SUM('Grapefruit juice'!H31,'Lemon juice'!H31,'Lime juice'!H31, 'Orange juice'!H31)</f>
        <v>47.848271825161419</v>
      </c>
      <c r="F30" s="21">
        <f t="shared" si="0"/>
        <v>53.679510211999414</v>
      </c>
      <c r="G30" s="38">
        <f>SUM('Grapefruit juice'!K31,'Lemon juice'!K31,'Lime juice'!K31, 'Orange juice'!K31)</f>
        <v>43.06344464264528</v>
      </c>
      <c r="H30" s="38">
        <f>SUM('Grapefruit juice'!L31,'Lemon juice'!L31,'Lime juice'!L31, 'Orange juice'!L31)</f>
        <v>4.9490179478729868</v>
      </c>
      <c r="I30" s="38">
        <f>SUM('Grapefruit juice'!M31,'Lemon juice'!M31,'Lime juice'!M31, 'Orange juice'!M31)</f>
        <v>1.8877126418693821</v>
      </c>
      <c r="J30" s="38">
        <f>SUM('Grapefruit juice'!N31,'Lemon juice'!N31,'Lime juice'!N31, 'Orange juice'!N31)</f>
        <v>53.515709540676049</v>
      </c>
      <c r="K30" s="38">
        <f>SUM('Grapefruit juice'!Q31,'Lemon juice'!Q31,'Lime juice'!Q31, 'Orange juice'!Q31)</f>
        <v>23.499786397050251</v>
      </c>
      <c r="L30" s="38">
        <f>SUM('Grapefruit juice'!R31,'Lemon juice'!R31,'Lime juice'!R31, 'Orange juice'!R31)</f>
        <v>0.21597625496290418</v>
      </c>
      <c r="U30" s="65"/>
      <c r="W30" s="24"/>
    </row>
    <row r="31" spans="1:23" x14ac:dyDescent="0.25">
      <c r="A31" s="19">
        <v>1997</v>
      </c>
      <c r="B31" s="38">
        <f>SUM('Grapefruit juice'!B32,'Lemon juice'!B32,'Lime juice'!B32, 'Orange juice'!B32)</f>
        <v>90.080852791668349</v>
      </c>
      <c r="C31" s="38">
        <f>SUM('Grapefruit juice'!D32,'Lemon juice'!D32,'Lime juice'!D32, 'Orange juice'!D32)</f>
        <v>52.185351779599166</v>
      </c>
      <c r="D31" s="38">
        <f>SUM('Grapefruit juice'!F32,'Lemon juice'!F32,'Lime juice'!F32, 'Orange juice'!F32)</f>
        <v>49.054230672823216</v>
      </c>
      <c r="E31" s="38">
        <f>SUM('Grapefruit juice'!H32,'Lemon juice'!H32,'Lime juice'!H32, 'Orange juice'!H32)</f>
        <v>49.054230672823216</v>
      </c>
      <c r="F31" s="21">
        <f t="shared" si="0"/>
        <v>50.989798345221423</v>
      </c>
      <c r="G31" s="38">
        <f>SUM('Grapefruit juice'!K32,'Lemon juice'!K32,'Lime juice'!K32, 'Orange juice'!K32)</f>
        <v>44.148807605540895</v>
      </c>
      <c r="H31" s="38">
        <f>SUM('Grapefruit juice'!L32,'Lemon juice'!L32,'Lime juice'!L32, 'Orange juice'!L32)</f>
        <v>5.0737016061529063</v>
      </c>
      <c r="I31" s="38">
        <f>SUM('Grapefruit juice'!M32,'Lemon juice'!M32,'Lime juice'!M32, 'Orange juice'!M32)</f>
        <v>1.935290196407272</v>
      </c>
      <c r="J31" s="38">
        <f>SUM('Grapefruit juice'!N32,'Lemon juice'!N32,'Lime juice'!N32, 'Orange juice'!N32)</f>
        <v>54.864509423047963</v>
      </c>
      <c r="K31" s="38">
        <f>SUM('Grapefruit juice'!Q32,'Lemon juice'!Q32,'Lime juice'!Q32, 'Orange juice'!Q32)</f>
        <v>24.081684345788599</v>
      </c>
      <c r="L31" s="38">
        <f>SUM('Grapefruit juice'!R32,'Lemon juice'!R32,'Lime juice'!R32, 'Orange juice'!R32)</f>
        <v>0.22142580493313452</v>
      </c>
      <c r="U31" s="65"/>
      <c r="W31" s="24"/>
    </row>
    <row r="32" spans="1:23" x14ac:dyDescent="0.25">
      <c r="A32" s="19">
        <v>1998</v>
      </c>
      <c r="B32" s="38">
        <f>SUM('Grapefruit juice'!B33,'Lemon juice'!B33,'Lime juice'!B33, 'Orange juice'!B33)</f>
        <v>105.10586273239826</v>
      </c>
      <c r="C32" s="38">
        <f>SUM('Grapefruit juice'!D33,'Lemon juice'!D33,'Lime juice'!D33, 'Orange juice'!D33)</f>
        <v>56.388863322164681</v>
      </c>
      <c r="D32" s="38">
        <f>SUM('Grapefruit juice'!F33,'Lemon juice'!F33,'Lime juice'!F33, 'Orange juice'!F33)</f>
        <v>53.005531522834801</v>
      </c>
      <c r="E32" s="38">
        <f>SUM('Grapefruit juice'!H33,'Lemon juice'!H33,'Lime juice'!H33, 'Orange juice'!H33)</f>
        <v>53.005531522834801</v>
      </c>
      <c r="F32" s="21">
        <f t="shared" si="0"/>
        <v>54.612447745175544</v>
      </c>
      <c r="G32" s="38">
        <f>SUM('Grapefruit juice'!K33,'Lemon juice'!K33,'Lime juice'!K33, 'Orange juice'!K33)</f>
        <v>47.704978370551324</v>
      </c>
      <c r="H32" s="38">
        <f>SUM('Grapefruit juice'!L33,'Lemon juice'!L33,'Lime juice'!L33, 'Orange juice'!L33)</f>
        <v>5.4824829539420117</v>
      </c>
      <c r="I32" s="38">
        <f>SUM('Grapefruit juice'!M33,'Lemon juice'!M33,'Lime juice'!M33, 'Orange juice'!M33)</f>
        <v>2.0911771340515646</v>
      </c>
      <c r="J32" s="38">
        <f>SUM('Grapefruit juice'!N33,'Lemon juice'!N33,'Lime juice'!N33, 'Orange juice'!N33)</f>
        <v>59.283826161794835</v>
      </c>
      <c r="K32" s="38">
        <f>SUM('Grapefruit juice'!Q33,'Lemon juice'!Q33,'Lime juice'!Q33, 'Orange juice'!Q33)</f>
        <v>26.059489858883317</v>
      </c>
      <c r="L32" s="38">
        <f>SUM('Grapefruit juice'!R33,'Lemon juice'!R33,'Lime juice'!R33, 'Orange juice'!R33)</f>
        <v>0.23924630262637997</v>
      </c>
      <c r="U32" s="65"/>
      <c r="W32" s="24"/>
    </row>
    <row r="33" spans="1:23" x14ac:dyDescent="0.25">
      <c r="A33" s="19">
        <v>1999</v>
      </c>
      <c r="B33" s="38">
        <f>SUM('Grapefruit juice'!B34,'Lemon juice'!B34,'Lime juice'!B34, 'Orange juice'!B34)</f>
        <v>86.417094066563678</v>
      </c>
      <c r="C33" s="38">
        <f>SUM('Grapefruit juice'!D34,'Lemon juice'!D34,'Lime juice'!D34, 'Orange juice'!D34)</f>
        <v>55.477397606808253</v>
      </c>
      <c r="D33" s="38">
        <f>SUM('Grapefruit juice'!F34,'Lemon juice'!F34,'Lime juice'!F34, 'Orange juice'!F34)</f>
        <v>52.148753750399756</v>
      </c>
      <c r="E33" s="38">
        <f>SUM('Grapefruit juice'!H34,'Lemon juice'!H34,'Lime juice'!H34, 'Orange juice'!H34)</f>
        <v>52.148753750399756</v>
      </c>
      <c r="F33" s="21">
        <f t="shared" si="0"/>
        <v>45.689126807239703</v>
      </c>
      <c r="G33" s="38">
        <f>SUM('Grapefruit juice'!K34,'Lemon juice'!K34,'Lime juice'!K34, 'Orange juice'!K34)</f>
        <v>46.933878375359782</v>
      </c>
      <c r="H33" s="38">
        <f>SUM('Grapefruit juice'!L34,'Lemon juice'!L34,'Lime juice'!L34, 'Orange juice'!L34)</f>
        <v>5.3940958796149223</v>
      </c>
      <c r="I33" s="38">
        <f>SUM('Grapefruit juice'!M34,'Lemon juice'!M34,'Lime juice'!M34, 'Orange juice'!M34)</f>
        <v>2.0573754904267303</v>
      </c>
      <c r="J33" s="38">
        <f>SUM('Grapefruit juice'!N34,'Lemon juice'!N34,'Lime juice'!N34, 'Orange juice'!N34)</f>
        <v>58.325566465852589</v>
      </c>
      <c r="K33" s="38">
        <f>SUM('Grapefruit juice'!Q34,'Lemon juice'!Q34,'Lime juice'!Q34, 'Orange juice'!Q34)</f>
        <v>25.745635561414886</v>
      </c>
      <c r="L33" s="38">
        <f>SUM('Grapefruit juice'!R34,'Lemon juice'!R34,'Lime juice'!R34, 'Orange juice'!R34)</f>
        <v>0.2353483835204625</v>
      </c>
      <c r="U33" s="65"/>
      <c r="W33" s="24"/>
    </row>
    <row r="34" spans="1:23" x14ac:dyDescent="0.25">
      <c r="A34" s="19">
        <v>2000</v>
      </c>
      <c r="B34" s="38">
        <f>SUM('Grapefruit juice'!B35,'Lemon juice'!B35,'Lime juice'!B35, 'Orange juice'!B35)</f>
        <v>94.472795933818318</v>
      </c>
      <c r="C34" s="38">
        <f>SUM('Grapefruit juice'!D35,'Lemon juice'!D35,'Lime juice'!D35, 'Orange juice'!D35)</f>
        <v>54.575715208185898</v>
      </c>
      <c r="D34" s="38">
        <f>SUM('Grapefruit juice'!F35,'Lemon juice'!F35,'Lime juice'!F35, 'Orange juice'!F35)</f>
        <v>51.301172295694741</v>
      </c>
      <c r="E34" s="38">
        <f>SUM('Grapefruit juice'!H35,'Lemon juice'!H35,'Lime juice'!H35, 'Orange juice'!H35)</f>
        <v>51.301172295694741</v>
      </c>
      <c r="F34" s="21">
        <f t="shared" si="0"/>
        <v>51.127671611974094</v>
      </c>
      <c r="G34" s="38">
        <f>SUM('Grapefruit juice'!K35,'Lemon juice'!K35,'Lime juice'!K35, 'Orange juice'!K35)</f>
        <v>46.17105506612527</v>
      </c>
      <c r="H34" s="38">
        <f>SUM('Grapefruit juice'!L35,'Lemon juice'!L35,'Lime juice'!L35, 'Orange juice'!L35)</f>
        <v>5.3061950514165144</v>
      </c>
      <c r="I34" s="38">
        <f>SUM('Grapefruit juice'!M35,'Lemon juice'!M35,'Lime juice'!M35, 'Orange juice'!M35)</f>
        <v>2.0239366604328888</v>
      </c>
      <c r="J34" s="38">
        <f>SUM('Grapefruit juice'!N35,'Lemon juice'!N35,'Lime juice'!N35, 'Orange juice'!N35)</f>
        <v>57.377592354942173</v>
      </c>
      <c r="K34" s="38">
        <f>SUM('Grapefruit juice'!Q35,'Lemon juice'!Q35,'Lime juice'!Q35, 'Orange juice'!Q35)</f>
        <v>25.255712453144149</v>
      </c>
      <c r="L34" s="38">
        <f>SUM('Grapefruit juice'!R35,'Lemon juice'!R35,'Lime juice'!R35, 'Orange juice'!R35)</f>
        <v>0.23154863120161523</v>
      </c>
      <c r="U34" s="65"/>
      <c r="W34" s="24"/>
    </row>
    <row r="35" spans="1:23" x14ac:dyDescent="0.25">
      <c r="A35" s="25">
        <v>2001</v>
      </c>
      <c r="B35" s="27">
        <f>SUM('Grapefruit juice'!B36,'Lemon juice'!B36,'Lime juice'!B36, 'Orange juice'!B36)</f>
        <v>90.727771339115534</v>
      </c>
      <c r="C35" s="27">
        <f>SUM('Grapefruit juice'!D36,'Lemon juice'!D36,'Lime juice'!D36, 'Orange juice'!D36)</f>
        <v>51.490530307840601</v>
      </c>
      <c r="D35" s="27">
        <f>SUM('Grapefruit juice'!F36,'Lemon juice'!F36,'Lime juice'!F36, 'Orange juice'!F36)</f>
        <v>48.40109848937017</v>
      </c>
      <c r="E35" s="27">
        <f>SUM('Grapefruit juice'!H36,'Lemon juice'!H36,'Lime juice'!H36, 'Orange juice'!H36)</f>
        <v>48.40109848937017</v>
      </c>
      <c r="F35" s="27">
        <f t="shared" si="0"/>
        <v>51.987150133321229</v>
      </c>
      <c r="G35" s="27">
        <f>SUM('Grapefruit juice'!K36,'Lemon juice'!K36,'Lime juice'!K36, 'Orange juice'!K36)</f>
        <v>43.560988640433152</v>
      </c>
      <c r="H35" s="27">
        <f>SUM('Grapefruit juice'!L36,'Lemon juice'!L36,'Lime juice'!L36, 'Orange juice'!L36)</f>
        <v>5.0059279858157373</v>
      </c>
      <c r="I35" s="27">
        <f>SUM('Grapefruit juice'!M36,'Lemon juice'!M36,'Lime juice'!M36, 'Orange juice'!M36)</f>
        <v>1.9095227897176177</v>
      </c>
      <c r="J35" s="27">
        <f>SUM('Grapefruit juice'!N36,'Lemon juice'!N36,'Lime juice'!N36, 'Orange juice'!N36)</f>
        <v>54.134016327099602</v>
      </c>
      <c r="K35" s="27">
        <f>SUM('Grapefruit juice'!Q36,'Lemon juice'!Q36,'Lime juice'!Q36, 'Orange juice'!Q36)</f>
        <v>23.668522599370103</v>
      </c>
      <c r="L35" s="27">
        <f>SUM('Grapefruit juice'!R36,'Lemon juice'!R36,'Lime juice'!R36, 'Orange juice'!R36)</f>
        <v>0.21850528548991871</v>
      </c>
      <c r="U35" s="65"/>
      <c r="W35" s="24"/>
    </row>
    <row r="36" spans="1:23" x14ac:dyDescent="0.25">
      <c r="A36" s="25">
        <v>2002</v>
      </c>
      <c r="B36" s="27">
        <f>SUM('Grapefruit juice'!B37,'Lemon juice'!B37,'Lime juice'!B37, 'Orange juice'!B37)</f>
        <v>84.489661385248411</v>
      </c>
      <c r="C36" s="27">
        <f>SUM('Grapefruit juice'!D37,'Lemon juice'!D37,'Lime juice'!D37, 'Orange juice'!D37)</f>
        <v>49.151025944589762</v>
      </c>
      <c r="D36" s="27">
        <f>SUM('Grapefruit juice'!F37,'Lemon juice'!F37,'Lime juice'!F37, 'Orange juice'!F37)</f>
        <v>46.201964387914373</v>
      </c>
      <c r="E36" s="27">
        <f>SUM('Grapefruit juice'!H37,'Lemon juice'!H37,'Lime juice'!H37, 'Orange juice'!H37)</f>
        <v>46.201964387914373</v>
      </c>
      <c r="F36" s="27">
        <f t="shared" si="0"/>
        <v>50.784785656173831</v>
      </c>
      <c r="G36" s="27">
        <f>SUM('Grapefruit juice'!K37,'Lemon juice'!K37,'Lime juice'!K37, 'Orange juice'!K37)</f>
        <v>41.581767949122934</v>
      </c>
      <c r="H36" s="27">
        <f>SUM('Grapefruit juice'!L37,'Lemon juice'!L37,'Lime juice'!L37, 'Orange juice'!L37)</f>
        <v>4.7788317737638328</v>
      </c>
      <c r="I36" s="27">
        <f>SUM('Grapefruit juice'!M37,'Lemon juice'!M37,'Lime juice'!M37, 'Orange juice'!M37)</f>
        <v>1.8227624306464851</v>
      </c>
      <c r="J36" s="27">
        <f>SUM('Grapefruit juice'!N37,'Lemon juice'!N37,'Lime juice'!N37, 'Orange juice'!N37)</f>
        <v>51.674403527612526</v>
      </c>
      <c r="K36" s="27">
        <f>SUM('Grapefruit juice'!Q37,'Lemon juice'!Q37,'Lime juice'!Q37, 'Orange juice'!Q37)</f>
        <v>22.772184873294236</v>
      </c>
      <c r="L36" s="27">
        <f>SUM('Grapefruit juice'!R37,'Lemon juice'!R37,'Lime juice'!R37, 'Orange juice'!R37)</f>
        <v>0.20852420964288843</v>
      </c>
      <c r="U36" s="65"/>
      <c r="W36" s="24"/>
    </row>
    <row r="37" spans="1:23" x14ac:dyDescent="0.25">
      <c r="A37" s="25">
        <v>2003</v>
      </c>
      <c r="B37" s="27">
        <f>SUM('Grapefruit juice'!B38,'Lemon juice'!B38,'Lime juice'!B38, 'Orange juice'!B38)</f>
        <v>84.008027961549914</v>
      </c>
      <c r="C37" s="27">
        <f>SUM('Grapefruit juice'!D38,'Lemon juice'!D38,'Lime juice'!D38, 'Orange juice'!D38)</f>
        <v>47.796754769230411</v>
      </c>
      <c r="D37" s="27">
        <f>SUM('Grapefruit juice'!F38,'Lemon juice'!F38,'Lime juice'!F38, 'Orange juice'!F38)</f>
        <v>44.928949483076586</v>
      </c>
      <c r="E37" s="27">
        <f>SUM('Grapefruit juice'!H38,'Lemon juice'!H38,'Lime juice'!H38, 'Orange juice'!H38)</f>
        <v>44.928949483076586</v>
      </c>
      <c r="F37" s="27">
        <f t="shared" si="0"/>
        <v>51.866440010618597</v>
      </c>
      <c r="G37" s="27">
        <f>SUM('Grapefruit juice'!K38,'Lemon juice'!K38,'Lime juice'!K38, 'Orange juice'!K38)</f>
        <v>40.436054534768928</v>
      </c>
      <c r="H37" s="27">
        <f>SUM('Grapefruit juice'!L38,'Lemon juice'!L38,'Lime juice'!L38, 'Orange juice'!L38)</f>
        <v>4.6467632774058174</v>
      </c>
      <c r="I37" s="27">
        <f>SUM('Grapefruit juice'!M38,'Lemon juice'!M38,'Lime juice'!M38, 'Orange juice'!M38)</f>
        <v>1.7725393768665831</v>
      </c>
      <c r="J37" s="27">
        <f>SUM('Grapefruit juice'!N38,'Lemon juice'!N38,'Lime juice'!N38, 'Orange juice'!N38)</f>
        <v>50.250605064479196</v>
      </c>
      <c r="K37" s="27">
        <f>SUM('Grapefruit juice'!Q38,'Lemon juice'!Q38,'Lime juice'!Q38, 'Orange juice'!Q38)</f>
        <v>22.00811566626059</v>
      </c>
      <c r="L37" s="27">
        <f>SUM('Grapefruit juice'!R38,'Lemon juice'!R38,'Lime juice'!R38, 'Orange juice'!R38)</f>
        <v>0.20281846603510423</v>
      </c>
      <c r="U37" s="65"/>
      <c r="W37" s="24"/>
    </row>
    <row r="38" spans="1:23" x14ac:dyDescent="0.25">
      <c r="A38" s="25">
        <v>2004</v>
      </c>
      <c r="B38" s="27">
        <f>SUM('Grapefruit juice'!B39,'Lemon juice'!B39,'Lime juice'!B39, 'Orange juice'!B39)</f>
        <v>84.142626102693427</v>
      </c>
      <c r="C38" s="27">
        <f>SUM('Grapefruit juice'!D39,'Lemon juice'!D39,'Lime juice'!D39, 'Orange juice'!D39)</f>
        <v>47.710145597053341</v>
      </c>
      <c r="D38" s="27">
        <f>SUM('Grapefruit juice'!F39,'Lemon juice'!F39,'Lime juice'!F39, 'Orange juice'!F39)</f>
        <v>44.847536861230139</v>
      </c>
      <c r="E38" s="27">
        <f>SUM('Grapefruit juice'!H39,'Lemon juice'!H39,'Lime juice'!H39, 'Orange juice'!H39)</f>
        <v>44.847536861230139</v>
      </c>
      <c r="F38" s="27">
        <f t="shared" si="0"/>
        <v>52.030516463979126</v>
      </c>
      <c r="G38" s="27">
        <f>SUM('Grapefruit juice'!K39,'Lemon juice'!K39,'Lime juice'!K39, 'Orange juice'!K39)</f>
        <v>40.362783175107126</v>
      </c>
      <c r="H38" s="27">
        <f>SUM('Grapefruit juice'!L39,'Lemon juice'!L39,'Lime juice'!L39, 'Orange juice'!L39)</f>
        <v>4.6386434790877571</v>
      </c>
      <c r="I38" s="27">
        <f>SUM('Grapefruit juice'!M39,'Lemon juice'!M39,'Lime juice'!M39, 'Orange juice'!M39)</f>
        <v>1.7693274816485316</v>
      </c>
      <c r="J38" s="27">
        <f>SUM('Grapefruit juice'!N39,'Lemon juice'!N39,'Lime juice'!N39, 'Orange juice'!N39)</f>
        <v>50.159549440995036</v>
      </c>
      <c r="K38" s="27">
        <f>SUM('Grapefruit juice'!Q39,'Lemon juice'!Q39,'Lime juice'!Q39, 'Orange juice'!Q39)</f>
        <v>22.10798032278495</v>
      </c>
      <c r="L38" s="27">
        <f>SUM('Grapefruit juice'!R39,'Lemon juice'!R39,'Lime juice'!R39, 'Orange juice'!R39)</f>
        <v>0.20241651150416204</v>
      </c>
      <c r="U38" s="65"/>
      <c r="W38" s="24"/>
    </row>
    <row r="39" spans="1:23" x14ac:dyDescent="0.25">
      <c r="A39" s="25">
        <v>2005</v>
      </c>
      <c r="B39" s="27">
        <f>SUM('Grapefruit juice'!B40,'Lemon juice'!B40,'Lime juice'!B40, 'Orange juice'!B40)</f>
        <v>78.521069549606096</v>
      </c>
      <c r="C39" s="27">
        <f>SUM('Grapefruit juice'!D40,'Lemon juice'!D40,'Lime juice'!D40, 'Orange juice'!D40)</f>
        <v>45.028021533128111</v>
      </c>
      <c r="D39" s="27">
        <f>SUM('Grapefruit juice'!F40,'Lemon juice'!F40,'Lime juice'!F40, 'Orange juice'!F40)</f>
        <v>42.326340241140421</v>
      </c>
      <c r="E39" s="27">
        <f>SUM('Grapefruit juice'!H40,'Lemon juice'!H40,'Lime juice'!H40, 'Orange juice'!H40)</f>
        <v>42.326340241140421</v>
      </c>
      <c r="F39" s="27">
        <f t="shared" si="0"/>
        <v>51.486006958985087</v>
      </c>
      <c r="G39" s="27">
        <f>SUM('Grapefruit juice'!K40,'Lemon juice'!K40,'Lime juice'!K40, 'Orange juice'!K40)</f>
        <v>38.09370621702638</v>
      </c>
      <c r="H39" s="27">
        <f>SUM('Grapefruit juice'!L40,'Lemon juice'!L40,'Lime juice'!L40, 'Orange juice'!L40)</f>
        <v>4.3776668624544399</v>
      </c>
      <c r="I39" s="27">
        <f>SUM('Grapefruit juice'!M40,'Lemon juice'!M40,'Lime juice'!M40, 'Orange juice'!M40)</f>
        <v>1.6698610944449919</v>
      </c>
      <c r="J39" s="27">
        <f>SUM('Grapefruit juice'!N40,'Lemon juice'!N40,'Lime juice'!N40, 'Orange juice'!N40)</f>
        <v>47.339727096968296</v>
      </c>
      <c r="K39" s="27">
        <f>SUM('Grapefruit juice'!Q40,'Lemon juice'!Q40,'Lime juice'!Q40, 'Orange juice'!Q40)</f>
        <v>20.851624285207883</v>
      </c>
      <c r="L39" s="27">
        <f>SUM('Grapefruit juice'!R40,'Lemon juice'!R40,'Lime juice'!R40, 'Orange juice'!R40)</f>
        <v>0.19104361344466447</v>
      </c>
      <c r="U39" s="65"/>
      <c r="W39" s="24"/>
    </row>
    <row r="40" spans="1:23" x14ac:dyDescent="0.25">
      <c r="A40" s="19">
        <v>2006</v>
      </c>
      <c r="B40" s="38">
        <f>SUM('Grapefruit juice'!B41,'Lemon juice'!B41,'Lime juice'!B41, 'Orange juice'!B41)</f>
        <v>71.6937572648757</v>
      </c>
      <c r="C40" s="38">
        <f>SUM('Grapefruit juice'!D41,'Lemon juice'!D41,'Lime juice'!D41, 'Orange juice'!D41)</f>
        <v>41.497444629815632</v>
      </c>
      <c r="D40" s="38">
        <f>SUM('Grapefruit juice'!F41,'Lemon juice'!F41,'Lime juice'!F41, 'Orange juice'!F41)</f>
        <v>39.007597952026693</v>
      </c>
      <c r="E40" s="38">
        <f>SUM('Grapefruit juice'!H41,'Lemon juice'!H41,'Lime juice'!H41, 'Orange juice'!H41)</f>
        <v>39.007597952026693</v>
      </c>
      <c r="F40" s="21">
        <f t="shared" si="0"/>
        <v>51.032224427685819</v>
      </c>
      <c r="G40" s="38">
        <f>SUM('Grapefruit juice'!K41,'Lemon juice'!K41,'Lime juice'!K41, 'Orange juice'!K41)</f>
        <v>35.106838156824026</v>
      </c>
      <c r="H40" s="38">
        <f>SUM('Grapefruit juice'!L41,'Lemon juice'!L41,'Lime juice'!L41, 'Orange juice'!L41)</f>
        <v>4.0344119372405451</v>
      </c>
      <c r="I40" s="38">
        <f>SUM('Grapefruit juice'!M41,'Lemon juice'!M41,'Lime juice'!M41, 'Orange juice'!M41)</f>
        <v>1.5389298918059846</v>
      </c>
      <c r="J40" s="38">
        <f>SUM('Grapefruit juice'!N41,'Lemon juice'!N41,'Lime juice'!N41, 'Orange juice'!N41)</f>
        <v>43.627892967753766</v>
      </c>
      <c r="K40" s="38">
        <f>SUM('Grapefruit juice'!Q41,'Lemon juice'!Q41,'Lime juice'!Q41, 'Orange juice'!Q41)</f>
        <v>19.219343707469573</v>
      </c>
      <c r="L40" s="38">
        <f>SUM('Grapefruit juice'!R41,'Lemon juice'!R41,'Lime juice'!R41, 'Orange juice'!R41)</f>
        <v>0.17606632765545008</v>
      </c>
      <c r="M40" s="67"/>
      <c r="N40" s="67"/>
      <c r="O40" s="67"/>
      <c r="P40" s="67"/>
      <c r="Q40" s="67"/>
      <c r="R40" s="67"/>
      <c r="S40" s="67"/>
      <c r="U40" s="65"/>
      <c r="W40" s="24"/>
    </row>
    <row r="41" spans="1:23" x14ac:dyDescent="0.25">
      <c r="A41" s="19">
        <v>2007</v>
      </c>
      <c r="B41" s="38">
        <f>SUM('Grapefruit juice'!B42,'Lemon juice'!B42,'Lime juice'!B42, 'Orange juice'!B42)</f>
        <v>67.484510400704423</v>
      </c>
      <c r="C41" s="38">
        <f>SUM('Grapefruit juice'!D42,'Lemon juice'!D42,'Lime juice'!D42, 'Orange juice'!D42)</f>
        <v>39.858281067971028</v>
      </c>
      <c r="D41" s="38">
        <f>SUM('Grapefruit juice'!F42,'Lemon juice'!F42,'Lime juice'!F42, 'Orange juice'!F42)</f>
        <v>37.466784203892765</v>
      </c>
      <c r="E41" s="38">
        <f>SUM('Grapefruit juice'!H42,'Lemon juice'!H42,'Lime juice'!H42, 'Orange juice'!H42)</f>
        <v>37.466784203892765</v>
      </c>
      <c r="F41" s="21">
        <f t="shared" si="0"/>
        <v>50.032821482614622</v>
      </c>
      <c r="G41" s="38">
        <f>SUM('Grapefruit juice'!K42,'Lemon juice'!K42,'Lime juice'!K42, 'Orange juice'!K42)</f>
        <v>33.720105783503485</v>
      </c>
      <c r="H41" s="38">
        <f>SUM('Grapefruit juice'!L42,'Lemon juice'!L42,'Lime juice'!L42, 'Orange juice'!L42)</f>
        <v>3.8750912298482389</v>
      </c>
      <c r="I41" s="38">
        <f>SUM('Grapefruit juice'!M42,'Lemon juice'!M42,'Lime juice'!M42, 'Orange juice'!M42)</f>
        <v>1.4781416233864542</v>
      </c>
      <c r="J41" s="38">
        <f>SUM('Grapefruit juice'!N42,'Lemon juice'!N42,'Lime juice'!N42, 'Orange juice'!N42)</f>
        <v>41.904575952194286</v>
      </c>
      <c r="K41" s="38">
        <f>SUM('Grapefruit juice'!Q42,'Lemon juice'!Q42,'Lime juice'!Q42, 'Orange juice'!Q42)</f>
        <v>18.424329320305262</v>
      </c>
      <c r="L41" s="38">
        <f>SUM('Grapefruit juice'!R42,'Lemon juice'!R42,'Lime juice'!R42, 'Orange juice'!R42)</f>
        <v>0.16911750297539707</v>
      </c>
      <c r="M41" s="67"/>
      <c r="N41" s="67"/>
      <c r="O41" s="67"/>
      <c r="P41" s="67"/>
      <c r="Q41" s="67"/>
      <c r="R41" s="67"/>
      <c r="S41" s="67"/>
      <c r="U41" s="65"/>
      <c r="W41" s="24"/>
    </row>
    <row r="42" spans="1:23" x14ac:dyDescent="0.25">
      <c r="A42" s="19">
        <v>2008</v>
      </c>
      <c r="B42" s="38">
        <f>SUM('Grapefruit juice'!B43,'Lemon juice'!B43,'Lime juice'!B43, 'Orange juice'!B43)</f>
        <v>62.116252754898284</v>
      </c>
      <c r="C42" s="38">
        <f>SUM('Grapefruit juice'!D43,'Lemon juice'!D43,'Lime juice'!D43, 'Orange juice'!D43)</f>
        <v>36.835096582611328</v>
      </c>
      <c r="D42" s="38">
        <f>SUM('Grapefruit juice'!F43,'Lemon juice'!F43,'Lime juice'!F43, 'Orange juice'!F43)</f>
        <v>34.624990787654653</v>
      </c>
      <c r="E42" s="38">
        <f>SUM('Grapefruit juice'!H43,'Lemon juice'!H43,'Lime juice'!H43, 'Orange juice'!H43)</f>
        <v>34.624990787654653</v>
      </c>
      <c r="F42" s="21">
        <f t="shared" si="0"/>
        <v>49.831983857989869</v>
      </c>
      <c r="G42" s="38">
        <f>SUM('Grapefruit juice'!K43,'Lemon juice'!K43,'Lime juice'!K43, 'Orange juice'!K43)</f>
        <v>31.162491708889185</v>
      </c>
      <c r="H42" s="38">
        <f>SUM('Grapefruit juice'!L43,'Lemon juice'!L43,'Lime juice'!L43, 'Orange juice'!L43)</f>
        <v>3.5811603623797095</v>
      </c>
      <c r="I42" s="38">
        <f>SUM('Grapefruit juice'!M43,'Lemon juice'!M43,'Lime juice'!M43, 'Orange juice'!M43)</f>
        <v>1.3660270338143206</v>
      </c>
      <c r="J42" s="38">
        <f>SUM('Grapefruit juice'!N43,'Lemon juice'!N43,'Lime juice'!N43, 'Orange juice'!N43)</f>
        <v>38.726183395119079</v>
      </c>
      <c r="K42" s="38">
        <f>SUM('Grapefruit juice'!Q43,'Lemon juice'!Q43,'Lime juice'!Q43, 'Orange juice'!Q43)</f>
        <v>17.002804387194352</v>
      </c>
      <c r="L42" s="38">
        <f>SUM('Grapefruit juice'!R43,'Lemon juice'!R43,'Lime juice'!R43, 'Orange juice'!R43)</f>
        <v>0.15629951830029437</v>
      </c>
      <c r="M42" s="67"/>
      <c r="N42" s="67"/>
      <c r="O42" s="67"/>
      <c r="P42" s="67"/>
      <c r="Q42" s="67"/>
      <c r="R42" s="67"/>
      <c r="S42" s="67"/>
      <c r="U42" s="65"/>
      <c r="W42" s="24"/>
    </row>
    <row r="43" spans="1:23" x14ac:dyDescent="0.25">
      <c r="A43" s="19">
        <v>2009</v>
      </c>
      <c r="B43" s="38">
        <f>SUM('Grapefruit juice'!B44,'Lemon juice'!B44,'Lime juice'!B44, 'Orange juice'!B44)</f>
        <v>64.380806700783921</v>
      </c>
      <c r="C43" s="38">
        <f>SUM('Grapefruit juice'!D44,'Lemon juice'!D44,'Lime juice'!D44, 'Orange juice'!D44)</f>
        <v>38.606916683968741</v>
      </c>
      <c r="D43" s="38">
        <f>SUM('Grapefruit juice'!F44,'Lemon juice'!F44,'Lime juice'!F44, 'Orange juice'!F44)</f>
        <v>36.290501682930611</v>
      </c>
      <c r="E43" s="38">
        <f>SUM('Grapefruit juice'!H44,'Lemon juice'!H44,'Lime juice'!H44, 'Orange juice'!H44)</f>
        <v>36.290501682930611</v>
      </c>
      <c r="F43" s="21">
        <f t="shared" si="0"/>
        <v>49.268340692848355</v>
      </c>
      <c r="G43" s="38">
        <f>SUM('Grapefruit juice'!K44,'Lemon juice'!K44,'Lime juice'!K44, 'Orange juice'!K44)</f>
        <v>32.661451514637555</v>
      </c>
      <c r="H43" s="38">
        <f>SUM('Grapefruit juice'!L44,'Lemon juice'!L44,'Lime juice'!L44, 'Orange juice'!L44)</f>
        <v>3.7532016204079071</v>
      </c>
      <c r="I43" s="38">
        <f>SUM('Grapefruit juice'!M44,'Lemon juice'!M44,'Lime juice'!M44, 'Orange juice'!M44)</f>
        <v>1.4317348609156186</v>
      </c>
      <c r="J43" s="38">
        <f>SUM('Grapefruit juice'!N44,'Lemon juice'!N44,'Lime juice'!N44, 'Orange juice'!N44)</f>
        <v>40.588967439527337</v>
      </c>
      <c r="K43" s="38">
        <f>SUM('Grapefruit juice'!Q44,'Lemon juice'!Q44,'Lime juice'!Q44, 'Orange juice'!Q44)</f>
        <v>17.758377228351602</v>
      </c>
      <c r="L43" s="38">
        <f>SUM('Grapefruit juice'!R44,'Lemon juice'!R44,'Lime juice'!R44, 'Orange juice'!R44)</f>
        <v>0.16384073785169712</v>
      </c>
      <c r="M43" s="67"/>
      <c r="N43" s="67"/>
      <c r="O43" s="67"/>
      <c r="P43" s="67"/>
      <c r="Q43" s="67"/>
      <c r="R43" s="67"/>
      <c r="S43" s="67"/>
      <c r="U43" s="65"/>
      <c r="W43" s="24"/>
    </row>
    <row r="44" spans="1:23" x14ac:dyDescent="0.25">
      <c r="A44" s="19">
        <v>2010</v>
      </c>
      <c r="B44" s="38">
        <f>SUM('Grapefruit juice'!B45,'Lemon juice'!B45,'Lime juice'!B45, 'Orange juice'!B45)</f>
        <v>60.802609549330434</v>
      </c>
      <c r="C44" s="38">
        <f>SUM('Grapefruit juice'!D45,'Lemon juice'!D45,'Lime juice'!D45, 'Orange juice'!D45)</f>
        <v>35.659070242555295</v>
      </c>
      <c r="D44" s="38">
        <f>SUM('Grapefruit juice'!F45,'Lemon juice'!F45,'Lime juice'!F45, 'Orange juice'!F45)</f>
        <v>33.519526028001977</v>
      </c>
      <c r="E44" s="38">
        <f>SUM('Grapefruit juice'!H45,'Lemon juice'!H45,'Lime juice'!H45, 'Orange juice'!H45)</f>
        <v>33.519526028001977</v>
      </c>
      <c r="F44" s="21">
        <f t="shared" si="0"/>
        <v>50.384410062653338</v>
      </c>
      <c r="G44" s="38">
        <f>SUM('Grapefruit juice'!K45,'Lemon juice'!K45,'Lime juice'!K45, 'Orange juice'!K45)</f>
        <v>30.167573425201773</v>
      </c>
      <c r="H44" s="38">
        <f>SUM('Grapefruit juice'!L45,'Lemon juice'!L45,'Lime juice'!L45, 'Orange juice'!L45)</f>
        <v>3.4666218961723101</v>
      </c>
      <c r="I44" s="38">
        <f>SUM('Grapefruit juice'!M45,'Lemon juice'!M45,'Lime juice'!M45, 'Orange juice'!M45)</f>
        <v>1.3224141775430915</v>
      </c>
      <c r="J44" s="38">
        <f>SUM('Grapefruit juice'!N45,'Lemon juice'!N45,'Lime juice'!N45, 'Orange juice'!N45)</f>
        <v>37.48978072625787</v>
      </c>
      <c r="K44" s="38">
        <f>SUM('Grapefruit juice'!Q45,'Lemon juice'!Q45,'Lime juice'!Q45, 'Orange juice'!Q45)</f>
        <v>16.415297652486011</v>
      </c>
      <c r="L44" s="38">
        <f>SUM('Grapefruit juice'!R45,'Lemon juice'!R45,'Lime juice'!R45, 'Orange juice'!R45)</f>
        <v>0.15132680001836499</v>
      </c>
      <c r="M44" s="67"/>
      <c r="N44" s="67"/>
      <c r="O44" s="67"/>
      <c r="P44" s="67"/>
      <c r="Q44" s="67"/>
      <c r="R44" s="67"/>
      <c r="S44" s="67"/>
      <c r="U44" s="65"/>
      <c r="W44" s="24"/>
    </row>
    <row r="45" spans="1:23" x14ac:dyDescent="0.25">
      <c r="A45" s="25">
        <v>2011</v>
      </c>
      <c r="B45" s="27">
        <f>SUM('Grapefruit juice'!B46,'Lemon juice'!B46,'Lime juice'!B46, 'Orange juice'!B46)</f>
        <v>63.92002408154714</v>
      </c>
      <c r="C45" s="27">
        <f>SUM('Grapefruit juice'!D46,'Lemon juice'!D46,'Lime juice'!D46, 'Orange juice'!D46)</f>
        <v>36.000243820681241</v>
      </c>
      <c r="D45" s="27">
        <f>SUM('Grapefruit juice'!F46,'Lemon juice'!F46,'Lime juice'!F46, 'Orange juice'!F46)</f>
        <v>33.840229191440365</v>
      </c>
      <c r="E45" s="27">
        <f>SUM('Grapefruit juice'!H46,'Lemon juice'!H46,'Lime juice'!H46, 'Orange juice'!H46)</f>
        <v>33.840229191440365</v>
      </c>
      <c r="F45" s="27">
        <f t="shared" si="0"/>
        <v>52.352636423538783</v>
      </c>
      <c r="G45" s="27">
        <f>SUM('Grapefruit juice'!K46,'Lemon juice'!K46,'Lime juice'!K46, 'Orange juice'!K46)</f>
        <v>30.456206272296331</v>
      </c>
      <c r="H45" s="27">
        <f>SUM('Grapefruit juice'!L46,'Lemon juice'!L46,'Lime juice'!L46, 'Orange juice'!L46)</f>
        <v>3.4995625042170371</v>
      </c>
      <c r="I45" s="27">
        <f>SUM('Grapefruit juice'!M46,'Lemon juice'!M46,'Lime juice'!M46, 'Orange juice'!M46)</f>
        <v>1.335066576319839</v>
      </c>
      <c r="J45" s="27">
        <f>SUM('Grapefruit juice'!N46,'Lemon juice'!N46,'Lime juice'!N46, 'Orange juice'!N46)</f>
        <v>37.848469905379282</v>
      </c>
      <c r="K45" s="27">
        <f>SUM('Grapefruit juice'!Q46,'Lemon juice'!Q46,'Lime juice'!Q46, 'Orange juice'!Q46)</f>
        <v>16.46006447614587</v>
      </c>
      <c r="L45" s="27">
        <f>SUM('Grapefruit juice'!R46,'Lemon juice'!R46,'Lime juice'!R46, 'Orange juice'!R46)</f>
        <v>0.15280766722860184</v>
      </c>
      <c r="M45" s="67"/>
      <c r="N45" s="67"/>
      <c r="O45" s="67"/>
      <c r="P45" s="67"/>
      <c r="Q45" s="67"/>
      <c r="R45" s="67"/>
      <c r="S45" s="67"/>
      <c r="U45" s="65"/>
      <c r="W45" s="24"/>
    </row>
    <row r="46" spans="1:23" x14ac:dyDescent="0.25">
      <c r="A46" s="25">
        <v>2012</v>
      </c>
      <c r="B46" s="27">
        <f>SUM('Grapefruit juice'!B47,'Lemon juice'!B47,'Lime juice'!B47, 'Orange juice'!B47)</f>
        <v>52.658424690157744</v>
      </c>
      <c r="C46" s="27">
        <f>SUM('Grapefruit juice'!D47,'Lemon juice'!D47,'Lime juice'!D47, 'Orange juice'!D47)</f>
        <v>30.260326555437388</v>
      </c>
      <c r="D46" s="27">
        <f>SUM('Grapefruit juice'!F47,'Lemon juice'!F47,'Lime juice'!F47, 'Orange juice'!F47)</f>
        <v>28.444706962111145</v>
      </c>
      <c r="E46" s="27">
        <f>SUM('Grapefruit juice'!H47,'Lemon juice'!H47,'Lime juice'!H47, 'Orange juice'!H47)</f>
        <v>28.444706962111145</v>
      </c>
      <c r="F46" s="27">
        <f t="shared" ref="F46:F51" si="1">100-(G46/B46*100)</f>
        <v>51.384348437060432</v>
      </c>
      <c r="G46" s="27">
        <f>SUM('Grapefruit juice'!K47,'Lemon juice'!K47,'Lime juice'!K47, 'Orange juice'!K47)</f>
        <v>25.60023626590003</v>
      </c>
      <c r="H46" s="27">
        <f>SUM('Grapefruit juice'!L47,'Lemon juice'!L47,'Lime juice'!L47, 'Orange juice'!L47)</f>
        <v>2.9415956604498423</v>
      </c>
      <c r="I46" s="27">
        <f>SUM('Grapefruit juice'!M47,'Lemon juice'!M47,'Lime juice'!M47, 'Orange juice'!M47)</f>
        <v>1.1222021376832889</v>
      </c>
      <c r="J46" s="27">
        <f>SUM('Grapefruit juice'!N47,'Lemon juice'!N47,'Lime juice'!N47, 'Orange juice'!N47)</f>
        <v>31.813869502252402</v>
      </c>
      <c r="K46" s="27">
        <f>SUM('Grapefruit juice'!Q47,'Lemon juice'!Q47,'Lime juice'!Q47, 'Orange juice'!Q47)</f>
        <v>13.85144940915163</v>
      </c>
      <c r="L46" s="27">
        <f>SUM('Grapefruit juice'!R47,'Lemon juice'!R47,'Lime juice'!R47, 'Orange juice'!R47)</f>
        <v>0.12844385304688286</v>
      </c>
      <c r="M46" s="67"/>
      <c r="N46" s="67"/>
      <c r="O46" s="67"/>
      <c r="P46" s="67"/>
      <c r="Q46" s="67"/>
      <c r="R46" s="67"/>
      <c r="S46" s="67"/>
      <c r="U46" s="65"/>
      <c r="W46" s="24"/>
    </row>
    <row r="47" spans="1:23" x14ac:dyDescent="0.25">
      <c r="A47" s="25">
        <v>2013</v>
      </c>
      <c r="B47" s="27">
        <f>SUM('Grapefruit juice'!B48,'Lemon juice'!B48,'Lime juice'!B48, 'Orange juice'!B48)</f>
        <v>55.176201976629841</v>
      </c>
      <c r="C47" s="27">
        <f>SUM('Grapefruit juice'!D48,'Lemon juice'!D48,'Lime juice'!D48, 'Orange juice'!D48)</f>
        <v>31.834837469060563</v>
      </c>
      <c r="D47" s="27">
        <f>SUM('Grapefruit juice'!F48,'Lemon juice'!F48,'Lime juice'!F48, 'Orange juice'!F48)</f>
        <v>29.924747220916931</v>
      </c>
      <c r="E47" s="27">
        <f>SUM('Grapefruit juice'!H48,'Lemon juice'!H48,'Lime juice'!H48, 'Orange juice'!H48)</f>
        <v>29.924747220916931</v>
      </c>
      <c r="F47" s="27">
        <f t="shared" si="1"/>
        <v>51.188607526425002</v>
      </c>
      <c r="G47" s="27">
        <f>SUM('Grapefruit juice'!K48,'Lemon juice'!K48,'Lime juice'!K48, 'Orange juice'!K48)</f>
        <v>26.932272498825238</v>
      </c>
      <c r="H47" s="27">
        <f>SUM('Grapefruit juice'!L48,'Lemon juice'!L48,'Lime juice'!L48, 'Orange juice'!L48)</f>
        <v>3.0946228315514865</v>
      </c>
      <c r="I47" s="27">
        <f>SUM('Grapefruit juice'!M48,'Lemon juice'!M48,'Lime juice'!M48, 'Orange juice'!M48)</f>
        <v>1.1805927670717913</v>
      </c>
      <c r="J47" s="27">
        <f>SUM('Grapefruit juice'!N48,'Lemon juice'!N48,'Lime juice'!N48, 'Orange juice'!N48)</f>
        <v>33.46921465010174</v>
      </c>
      <c r="K47" s="27">
        <f>SUM('Grapefruit juice'!Q48,'Lemon juice'!Q48,'Lime juice'!Q48, 'Orange juice'!Q48)</f>
        <v>14.552407099723816</v>
      </c>
      <c r="L47" s="27">
        <f>SUM('Grapefruit juice'!R48,'Lemon juice'!R48,'Lime juice'!R48, 'Orange juice'!R48)</f>
        <v>0.13512967348975316</v>
      </c>
      <c r="M47" s="67"/>
      <c r="N47" s="67"/>
      <c r="O47" s="67"/>
      <c r="P47" s="67"/>
      <c r="Q47" s="67"/>
      <c r="R47" s="67"/>
      <c r="S47" s="67"/>
      <c r="U47" s="65"/>
      <c r="W47" s="24"/>
    </row>
    <row r="48" spans="1:23" x14ac:dyDescent="0.25">
      <c r="A48" s="25">
        <v>2014</v>
      </c>
      <c r="B48" s="27">
        <f>SUM('Grapefruit juice'!B49,'Lemon juice'!B49,'Lime juice'!B49, 'Orange juice'!B49)</f>
        <v>52.669243157032469</v>
      </c>
      <c r="C48" s="27">
        <f>SUM('Grapefruit juice'!D49,'Lemon juice'!D49,'Lime juice'!D49, 'Orange juice'!D49)</f>
        <v>29.699076216289296</v>
      </c>
      <c r="D48" s="27">
        <f>SUM('Grapefruit juice'!F49,'Lemon juice'!F49,'Lime juice'!F49, 'Orange juice'!F49)</f>
        <v>27.91713164331194</v>
      </c>
      <c r="E48" s="27">
        <f>SUM('Grapefruit juice'!H49,'Lemon juice'!H49,'Lime juice'!H49, 'Orange juice'!H49)</f>
        <v>27.91713164331194</v>
      </c>
      <c r="F48" s="27">
        <f t="shared" si="1"/>
        <v>52.295842938031726</v>
      </c>
      <c r="G48" s="27">
        <f>SUM('Grapefruit juice'!K49,'Lemon juice'!K49,'Lime juice'!K49, 'Orange juice'!K49)</f>
        <v>25.125418478980748</v>
      </c>
      <c r="H48" s="27">
        <f>SUM('Grapefruit juice'!L49,'Lemon juice'!L49,'Lime juice'!L49, 'Orange juice'!L49)</f>
        <v>2.8871047220644122</v>
      </c>
      <c r="I48" s="27">
        <f>SUM('Grapefruit juice'!M49,'Lemon juice'!M49,'Lime juice'!M49, 'Orange juice'!M49)</f>
        <v>1.1013882072977863</v>
      </c>
      <c r="J48" s="27">
        <f>SUM('Grapefruit juice'!N49,'Lemon juice'!N49,'Lime juice'!N49, 'Orange juice'!N49)</f>
        <v>31.22380498278859</v>
      </c>
      <c r="K48" s="27">
        <f>SUM('Grapefruit juice'!Q49,'Lemon juice'!Q49,'Lime juice'!Q49, 'Orange juice'!Q49)</f>
        <v>13.627861910589838</v>
      </c>
      <c r="L48" s="27">
        <f>SUM('Grapefruit juice'!R49,'Lemon juice'!R49,'Lime juice'!R49, 'Orange juice'!R49)</f>
        <v>0.12604930509010046</v>
      </c>
      <c r="M48" s="67"/>
      <c r="N48" s="67"/>
      <c r="O48" s="67"/>
      <c r="P48" s="67"/>
      <c r="Q48" s="67"/>
      <c r="R48" s="67"/>
      <c r="S48" s="67"/>
      <c r="U48" s="65"/>
      <c r="W48" s="24"/>
    </row>
    <row r="49" spans="1:24" x14ac:dyDescent="0.25">
      <c r="A49" s="31">
        <v>2015</v>
      </c>
      <c r="B49" s="110">
        <f>SUM('Grapefruit juice'!B50,'Lemon juice'!B50,'Lime juice'!B50, 'Orange juice'!B50)</f>
        <v>52.163772924938307</v>
      </c>
      <c r="C49" s="32">
        <f>SUM('Grapefruit juice'!D50,'Lemon juice'!D50,'Lime juice'!D50, 'Orange juice'!D50)</f>
        <v>28.270970618124174</v>
      </c>
      <c r="D49" s="32">
        <f>SUM('Grapefruit juice'!F50,'Lemon juice'!F50,'Lime juice'!F50, 'Orange juice'!F50)</f>
        <v>26.574712381036722</v>
      </c>
      <c r="E49" s="32">
        <f>SUM('Grapefruit juice'!H50,'Lemon juice'!H50,'Lime juice'!H50, 'Orange juice'!H50)</f>
        <v>26.574712381036722</v>
      </c>
      <c r="F49" s="32">
        <f t="shared" si="1"/>
        <v>54.149710034684311</v>
      </c>
      <c r="G49" s="32">
        <f>SUM('Grapefruit juice'!K50,'Lemon juice'!K50,'Lime juice'!K50, 'Orange juice'!K50)</f>
        <v>23.917241142933051</v>
      </c>
      <c r="H49" s="32">
        <f>SUM('Grapefruit juice'!L50,'Lemon juice'!L50,'Lime juice'!L50, 'Orange juice'!L50)</f>
        <v>2.7479515733676574</v>
      </c>
      <c r="I49" s="32">
        <f>SUM('Grapefruit juice'!M50,'Lemon juice'!M50,'Lime juice'!M50, 'Orange juice'!M50)</f>
        <v>1.0484270090052845</v>
      </c>
      <c r="J49" s="32">
        <f>SUM('Grapefruit juice'!N50,'Lemon juice'!N50,'Lime juice'!N50, 'Orange juice'!N50)</f>
        <v>29.722381491795311</v>
      </c>
      <c r="K49" s="32">
        <f>SUM('Grapefruit juice'!Q50,'Lemon juice'!Q50,'Lime juice'!Q50, 'Orange juice'!Q50)</f>
        <v>12.849455459644762</v>
      </c>
      <c r="L49" s="32">
        <f>SUM('Grapefruit juice'!R50,'Lemon juice'!R50,'Lime juice'!R50, 'Orange juice'!R50)</f>
        <v>0.12002472913139532</v>
      </c>
      <c r="M49" s="67"/>
      <c r="N49" s="67"/>
      <c r="O49" s="67"/>
      <c r="P49" s="67"/>
      <c r="Q49" s="67"/>
      <c r="R49" s="67"/>
      <c r="S49" s="67"/>
      <c r="U49" s="65"/>
      <c r="W49" s="24"/>
    </row>
    <row r="50" spans="1:24" ht="13.2" customHeight="1" x14ac:dyDescent="0.25">
      <c r="A50" s="41">
        <v>2016</v>
      </c>
      <c r="B50" s="43">
        <f>SUM('Grapefruit juice'!B51,'Lemon juice'!B51,'Lime juice'!B51, 'Orange juice'!B51)</f>
        <v>52.57174311940225</v>
      </c>
      <c r="C50" s="43">
        <f>SUM('Grapefruit juice'!D51,'Lemon juice'!D51,'Lime juice'!D51, 'Orange juice'!D51)</f>
        <v>26.688528685640954</v>
      </c>
      <c r="D50" s="43">
        <f>SUM('Grapefruit juice'!F51,'Lemon juice'!F51,'Lime juice'!F51, 'Orange juice'!F51)</f>
        <v>25.087216964502499</v>
      </c>
      <c r="E50" s="43">
        <f>SUM('Grapefruit juice'!H51,'Lemon juice'!H51,'Lime juice'!H51, 'Orange juice'!H51)</f>
        <v>25.087216964502499</v>
      </c>
      <c r="F50" s="43">
        <f t="shared" si="1"/>
        <v>57.052032273741787</v>
      </c>
      <c r="G50" s="43">
        <f>SUM('Grapefruit juice'!K51,'Lemon juice'!K51,'Lime juice'!K51, 'Orange juice'!K51)</f>
        <v>22.578495268052251</v>
      </c>
      <c r="H50" s="43">
        <f>SUM('Grapefruit juice'!L51,'Lemon juice'!L51,'Lime juice'!L51, 'Orange juice'!L51)</f>
        <v>2.5941254916689314</v>
      </c>
      <c r="I50" s="43">
        <f>SUM('Grapefruit juice'!M51,'Lemon juice'!M51,'Lime juice'!M51, 'Orange juice'!M51)</f>
        <v>0.98974225832557816</v>
      </c>
      <c r="J50" s="43">
        <f>SUM('Grapefruit juice'!N51,'Lemon juice'!N51,'Lime juice'!N51, 'Orange juice'!N51)</f>
        <v>28.058698152400975</v>
      </c>
      <c r="K50" s="43">
        <f>SUM('Grapefruit juice'!Q51,'Lemon juice'!Q51,'Lime juice'!Q51, 'Orange juice'!Q51)</f>
        <v>12.132490308023471</v>
      </c>
      <c r="L50" s="43">
        <f>SUM('Grapefruit juice'!R51,'Lemon juice'!R51,'Lime juice'!R51, 'Orange juice'!R51)</f>
        <v>0.11330542681039367</v>
      </c>
      <c r="M50" s="67"/>
      <c r="N50" s="67"/>
      <c r="O50" s="67"/>
      <c r="P50" s="67"/>
      <c r="Q50" s="67"/>
      <c r="R50" s="67"/>
      <c r="S50" s="67"/>
      <c r="U50" s="65"/>
      <c r="W50" s="24"/>
    </row>
    <row r="51" spans="1:24" ht="13.2" customHeight="1" x14ac:dyDescent="0.25">
      <c r="A51" s="36">
        <v>2017</v>
      </c>
      <c r="B51" s="38">
        <f>SUM('Grapefruit juice'!B52,'Lemon juice'!B52,'Lime juice'!B52, 'Orange juice'!B52)</f>
        <v>49.588495768791276</v>
      </c>
      <c r="C51" s="38">
        <f>SUM('Grapefruit juice'!D52,'Lemon juice'!D52,'Lime juice'!D52, 'Orange juice'!D52)</f>
        <v>24.699056446766228</v>
      </c>
      <c r="D51" s="38">
        <f>SUM('Grapefruit juice'!F52,'Lemon juice'!F52,'Lime juice'!F52, 'Orange juice'!F52)</f>
        <v>23.217113059960251</v>
      </c>
      <c r="E51" s="38">
        <f>SUM('Grapefruit juice'!H52,'Lemon juice'!H52,'Lime juice'!H52, 'Orange juice'!H52)</f>
        <v>23.217113059960251</v>
      </c>
      <c r="F51" s="38">
        <f t="shared" si="1"/>
        <v>57.86240048218032</v>
      </c>
      <c r="G51" s="38">
        <f>SUM('Grapefruit juice'!K52,'Lemon juice'!K52,'Lime juice'!K52, 'Orange juice'!K52)</f>
        <v>20.895401753964226</v>
      </c>
      <c r="H51" s="38">
        <f>SUM('Grapefruit juice'!L52,'Lemon juice'!L52,'Lime juice'!L52, 'Orange juice'!L52)</f>
        <v>2.4005576733353706</v>
      </c>
      <c r="I51" s="38">
        <f>SUM('Grapefruit juice'!M52,'Lemon juice'!M52,'Lime juice'!M52, 'Orange juice'!M52)</f>
        <v>0.91596281661213053</v>
      </c>
      <c r="J51" s="38">
        <f>SUM('Grapefruit juice'!N52,'Lemon juice'!N52,'Lime juice'!N52, 'Orange juice'!N52)</f>
        <v>25.967087869545594</v>
      </c>
      <c r="K51" s="38">
        <f>SUM('Grapefruit juice'!Q52,'Lemon juice'!Q52,'Lime juice'!Q52, 'Orange juice'!Q52)</f>
        <v>11.14925959813217</v>
      </c>
      <c r="L51" s="38">
        <f>SUM('Grapefruit juice'!R52,'Lemon juice'!R52,'Lime juice'!R52, 'Orange juice'!R52)</f>
        <v>0.10488445645502681</v>
      </c>
      <c r="M51" s="67"/>
      <c r="N51" s="67"/>
      <c r="O51" s="67"/>
      <c r="P51" s="67"/>
      <c r="Q51" s="67"/>
      <c r="R51" s="67"/>
      <c r="S51" s="67"/>
      <c r="U51" s="65"/>
      <c r="W51" s="24"/>
    </row>
    <row r="52" spans="1:24" ht="13.2" customHeight="1" x14ac:dyDescent="0.25">
      <c r="A52" s="36">
        <v>2018</v>
      </c>
      <c r="B52" s="38">
        <f>SUM('Grapefruit juice'!B53,'Lemon juice'!B53,'Lime juice'!B53, 'Orange juice'!B53)</f>
        <v>49.069343045217124</v>
      </c>
      <c r="C52" s="38">
        <f>SUM('Grapefruit juice'!D53,'Lemon juice'!D53,'Lime juice'!D53, 'Orange juice'!D53)</f>
        <v>24.369548854835461</v>
      </c>
      <c r="D52" s="38">
        <f>SUM('Grapefruit juice'!F53,'Lemon juice'!F53,'Lime juice'!F53, 'Orange juice'!F53)</f>
        <v>22.907375923545334</v>
      </c>
      <c r="E52" s="38">
        <f>SUM('Grapefruit juice'!H53,'Lemon juice'!H53,'Lime juice'!H53, 'Orange juice'!H53)</f>
        <v>22.907375923545334</v>
      </c>
      <c r="F52" s="38">
        <f>100-(G52/B52*100)</f>
        <v>57.984686462599093</v>
      </c>
      <c r="G52" s="38">
        <f>SUM('Grapefruit juice'!K53,'Lemon juice'!K53,'Lime juice'!K53, 'Orange juice'!K53)</f>
        <v>20.616638331190799</v>
      </c>
      <c r="H52" s="38">
        <f>SUM('Grapefruit juice'!L53,'Lemon juice'!L53,'Lime juice'!L53, 'Orange juice'!L53)</f>
        <v>2.3685681830472491</v>
      </c>
      <c r="I52" s="38">
        <f>SUM('Grapefruit juice'!M53,'Lemon juice'!M53,'Lime juice'!M53, 'Orange juice'!M53)</f>
        <v>0.90374305013439116</v>
      </c>
      <c r="J52" s="38">
        <f>SUM('Grapefruit juice'!N53,'Lemon juice'!N53,'Lime juice'!N53, 'Orange juice'!N53)</f>
        <v>25.620663599784919</v>
      </c>
      <c r="K52" s="38">
        <f>SUM('Grapefruit juice'!Q53,'Lemon juice'!Q53,'Lime juice'!Q53, 'Orange juice'!Q53)</f>
        <v>11.023638683392097</v>
      </c>
      <c r="L52" s="38">
        <f>SUM('Grapefruit juice'!R53,'Lemon juice'!R53,'Lime juice'!R53, 'Orange juice'!R53)</f>
        <v>0.1034803177171594</v>
      </c>
      <c r="M52" s="67"/>
      <c r="N52" s="67"/>
      <c r="O52" s="67"/>
      <c r="P52" s="67"/>
      <c r="Q52" s="67"/>
      <c r="R52" s="67"/>
      <c r="S52" s="67"/>
      <c r="U52" s="65"/>
      <c r="W52" s="24"/>
    </row>
    <row r="53" spans="1:24" ht="13.2" customHeight="1" x14ac:dyDescent="0.25">
      <c r="A53" s="36">
        <v>2019</v>
      </c>
      <c r="B53" s="38">
        <f>SUM('Grapefruit juice'!B54,'Lemon juice'!B54,'Lime juice'!B54, 'Orange juice'!B54)</f>
        <v>47.867824264544197</v>
      </c>
      <c r="C53" s="38">
        <f>SUM('Grapefruit juice'!D54,'Lemon juice'!D54,'Lime juice'!D54, 'Orange juice'!D54)</f>
        <v>22.902443113313744</v>
      </c>
      <c r="D53" s="38">
        <f>SUM('Grapefruit juice'!F54,'Lemon juice'!F54,'Lime juice'!F54, 'Orange juice'!F54)</f>
        <v>21.528296526514922</v>
      </c>
      <c r="E53" s="38">
        <f>SUM('Grapefruit juice'!H54,'Lemon juice'!H54,'Lime juice'!H54, 'Orange juice'!H54)</f>
        <v>21.528296526514922</v>
      </c>
      <c r="F53" s="38">
        <f>100-(G53/B53*100)</f>
        <v>59.522984026213862</v>
      </c>
      <c r="G53" s="38">
        <f>SUM('Grapefruit juice'!K54,'Lemon juice'!K54,'Lime juice'!K54, 'Orange juice'!K54)</f>
        <v>19.375466873863431</v>
      </c>
      <c r="H53" s="38">
        <f>SUM('Grapefruit juice'!L54,'Lemon juice'!L54,'Lime juice'!L54, 'Orange juice'!L54)</f>
        <v>2.2258864684829094</v>
      </c>
      <c r="I53" s="38">
        <f>SUM('Grapefruit juice'!M54,'Lemon juice'!M54,'Lime juice'!M54, 'Orange juice'!M54)</f>
        <v>0.84933553419675312</v>
      </c>
      <c r="J53" s="38">
        <f>SUM('Grapefruit juice'!N54,'Lemon juice'!N54,'Lime juice'!N54, 'Orange juice'!N54)</f>
        <v>24.078237726710853</v>
      </c>
      <c r="K53" s="38">
        <f>SUM('Grapefruit juice'!Q54,'Lemon juice'!Q54,'Lime juice'!Q54, 'Orange juice'!Q54)</f>
        <v>10.298945121764989</v>
      </c>
      <c r="L53" s="38">
        <f>SUM('Grapefruit juice'!R54,'Lemon juice'!R54,'Lime juice'!R54, 'Orange juice'!R54)</f>
        <v>9.7268146188903296E-2</v>
      </c>
      <c r="M53" s="67"/>
      <c r="N53" s="67"/>
      <c r="O53" s="67"/>
      <c r="P53" s="67"/>
      <c r="Q53" s="67"/>
      <c r="R53" s="67"/>
      <c r="S53" s="67"/>
      <c r="U53" s="65"/>
      <c r="W53" s="24"/>
    </row>
    <row r="54" spans="1:24" ht="13.2" customHeight="1" x14ac:dyDescent="0.25">
      <c r="A54" s="36">
        <v>2020</v>
      </c>
      <c r="B54" s="38">
        <f>SUM('Grapefruit juice'!B55,'Lemon juice'!B55,'Lime juice'!B55, 'Orange juice'!B55)</f>
        <v>47.020746926219161</v>
      </c>
      <c r="C54" s="38">
        <f>SUM('Grapefruit juice'!D55,'Lemon juice'!D55,'Lime juice'!D55, 'Orange juice'!D55)</f>
        <v>23.070649800768042</v>
      </c>
      <c r="D54" s="38">
        <f>SUM('Grapefruit juice'!F55,'Lemon juice'!F55,'Lime juice'!F55, 'Orange juice'!F55)</f>
        <v>21.686410812721959</v>
      </c>
      <c r="E54" s="38">
        <f>SUM('Grapefruit juice'!H55,'Lemon juice'!H55,'Lime juice'!H55, 'Orange juice'!H55)</f>
        <v>21.686410812721959</v>
      </c>
      <c r="F54" s="38">
        <f t="shared" ref="F54:F55" si="2">100-(G54/B54*100)</f>
        <v>58.491153358164773</v>
      </c>
      <c r="G54" s="38">
        <f>SUM('Grapefruit juice'!K55,'Lemon juice'!K55,'Lime juice'!K55, 'Orange juice'!K55)</f>
        <v>19.517769731449764</v>
      </c>
      <c r="H54" s="38">
        <f>SUM('Grapefruit juice'!L55,'Lemon juice'!L55,'Lime juice'!L55, 'Orange juice'!L55)</f>
        <v>2.2422779675828739</v>
      </c>
      <c r="I54" s="38">
        <f>SUM('Grapefruit juice'!M55,'Lemon juice'!M55,'Lime juice'!M55, 'Orange juice'!M55)</f>
        <v>0.85557346767998965</v>
      </c>
      <c r="J54" s="38">
        <f>SUM('Grapefruit juice'!N55,'Lemon juice'!N55,'Lime juice'!N55, 'Orange juice'!N55)</f>
        <v>24.255080021993866</v>
      </c>
      <c r="K54" s="38">
        <f>SUM('Grapefruit juice'!Q55,'Lemon juice'!Q55,'Lime juice'!Q55, 'Orange juice'!Q55)</f>
        <v>10.415062778948963</v>
      </c>
      <c r="L54" s="38">
        <f>SUM('Grapefruit juice'!R55,'Lemon juice'!R55,'Lime juice'!R55, 'Orange juice'!R55)</f>
        <v>9.7968173767432457E-2</v>
      </c>
      <c r="M54" s="67"/>
      <c r="N54" s="67"/>
      <c r="O54" s="67"/>
      <c r="P54" s="67"/>
      <c r="Q54" s="67"/>
      <c r="R54" s="67"/>
      <c r="S54" s="67"/>
      <c r="U54" s="65"/>
      <c r="W54" s="24"/>
    </row>
    <row r="55" spans="1:24" ht="13.8" customHeight="1" thickBot="1" x14ac:dyDescent="0.3">
      <c r="A55" s="132">
        <v>2021</v>
      </c>
      <c r="B55" s="134">
        <f>SUM('Grapefruit juice'!B56,'Lemon juice'!B56,'Lime juice'!B56, 'Orange juice'!B56)</f>
        <v>46.586806861564419</v>
      </c>
      <c r="C55" s="134">
        <f>SUM('Grapefruit juice'!D56,'Lemon juice'!D56,'Lime juice'!D56, 'Orange juice'!D56)</f>
        <v>21.922235309367245</v>
      </c>
      <c r="D55" s="134">
        <f>SUM('Grapefruit juice'!F56,'Lemon juice'!F56,'Lime juice'!F56, 'Orange juice'!F56)</f>
        <v>20.60690119080521</v>
      </c>
      <c r="E55" s="134">
        <f>SUM('Grapefruit juice'!H56,'Lemon juice'!H56,'Lime juice'!H56, 'Orange juice'!H56)</f>
        <v>20.60690119080521</v>
      </c>
      <c r="F55" s="134">
        <f t="shared" si="2"/>
        <v>60.189993002018994</v>
      </c>
      <c r="G55" s="134">
        <f>SUM('Grapefruit juice'!K56,'Lemon juice'!K56,'Lime juice'!K56, 'Orange juice'!K56)</f>
        <v>18.546211071724692</v>
      </c>
      <c r="H55" s="134">
        <f>SUM('Grapefruit juice'!L56,'Lemon juice'!L56,'Lime juice'!L56, 'Orange juice'!L56)</f>
        <v>2.1307447885364161</v>
      </c>
      <c r="I55" s="134">
        <f>SUM('Grapefruit juice'!M56,'Lemon juice'!M56,'Lime juice'!M56, 'Orange juice'!M56)</f>
        <v>0.81298459492491804</v>
      </c>
      <c r="J55" s="134">
        <f>SUM('Grapefruit juice'!N56,'Lemon juice'!N56,'Lime juice'!N56, 'Orange juice'!N56)</f>
        <v>23.047706773823965</v>
      </c>
      <c r="K55" s="134">
        <f>SUM('Grapefruit juice'!Q56,'Lemon juice'!Q56,'Lime juice'!Q56, 'Orange juice'!Q56)</f>
        <v>9.9452533331596094</v>
      </c>
      <c r="L55" s="134">
        <f>SUM('Grapefruit juice'!R56,'Lemon juice'!R56,'Lime juice'!R56, 'Orange juice'!R56)</f>
        <v>9.3082111022741124E-2</v>
      </c>
      <c r="M55" s="67"/>
      <c r="N55" s="67"/>
      <c r="O55" s="67"/>
      <c r="P55" s="67"/>
      <c r="Q55" s="67"/>
      <c r="R55" s="67"/>
      <c r="S55" s="67"/>
      <c r="U55" s="65"/>
      <c r="W55" s="24"/>
    </row>
    <row r="56" spans="1:24" ht="15" customHeight="1" thickTop="1" x14ac:dyDescent="0.25">
      <c r="A56" s="9" t="s">
        <v>209</v>
      </c>
      <c r="J56" s="9"/>
      <c r="K56" s="9"/>
      <c r="N56" s="67"/>
      <c r="O56" s="67"/>
      <c r="P56" s="67"/>
      <c r="Q56" s="67"/>
      <c r="R56" s="67"/>
      <c r="S56" s="67"/>
      <c r="U56" s="65"/>
      <c r="W56" s="24"/>
    </row>
    <row r="57" spans="1:24" x14ac:dyDescent="0.25">
      <c r="A57" s="9"/>
      <c r="J57" s="9"/>
      <c r="K57" s="9"/>
      <c r="N57" s="67"/>
      <c r="O57" s="67"/>
      <c r="P57" s="67"/>
      <c r="Q57" s="67"/>
      <c r="R57" s="67"/>
      <c r="S57" s="67"/>
      <c r="U57" s="65"/>
      <c r="W57" s="24"/>
    </row>
    <row r="58" spans="1:24" ht="15" customHeight="1" x14ac:dyDescent="0.25">
      <c r="A58" s="9" t="s">
        <v>97</v>
      </c>
      <c r="J58" s="9"/>
      <c r="K58" s="9"/>
      <c r="N58" s="116"/>
      <c r="O58" s="116"/>
      <c r="P58" s="116"/>
      <c r="Q58" s="116"/>
      <c r="R58" s="116"/>
      <c r="S58" s="116"/>
      <c r="T58" s="116"/>
      <c r="U58" s="116"/>
      <c r="V58" s="116"/>
      <c r="W58" s="116"/>
      <c r="X58" s="116"/>
    </row>
    <row r="59" spans="1:24" ht="15" customHeight="1" x14ac:dyDescent="0.25">
      <c r="A59" s="9" t="s">
        <v>104</v>
      </c>
      <c r="J59" s="9"/>
      <c r="K59" s="9"/>
      <c r="N59" s="116"/>
      <c r="O59" s="116"/>
      <c r="P59" s="116"/>
      <c r="Q59" s="116"/>
      <c r="R59" s="116"/>
      <c r="S59" s="116"/>
      <c r="T59" s="116"/>
      <c r="U59" s="116"/>
      <c r="V59" s="116"/>
      <c r="W59" s="116"/>
      <c r="X59" s="116"/>
    </row>
    <row r="60" spans="1:24" ht="15" customHeight="1" x14ac:dyDescent="0.25">
      <c r="A60" s="9" t="s">
        <v>111</v>
      </c>
      <c r="J60" s="9"/>
      <c r="K60" s="9"/>
      <c r="N60" s="116"/>
      <c r="O60" s="116"/>
      <c r="P60" s="116"/>
      <c r="Q60" s="116"/>
      <c r="R60" s="116"/>
      <c r="S60" s="116"/>
      <c r="T60" s="116"/>
      <c r="U60" s="116"/>
      <c r="V60" s="116"/>
      <c r="W60" s="116"/>
      <c r="X60" s="116"/>
    </row>
    <row r="61" spans="1:24" ht="15" customHeight="1" x14ac:dyDescent="0.25">
      <c r="A61" s="9" t="s">
        <v>134</v>
      </c>
      <c r="J61" s="9"/>
      <c r="K61" s="9"/>
    </row>
    <row r="62" spans="1:24" ht="13.2" customHeight="1" x14ac:dyDescent="0.25">
      <c r="A62" s="9"/>
      <c r="J62" s="9"/>
      <c r="K62" s="9"/>
    </row>
    <row r="63" spans="1:24" ht="15" customHeight="1" x14ac:dyDescent="0.25">
      <c r="A63" s="9" t="s">
        <v>192</v>
      </c>
      <c r="J63" s="9"/>
      <c r="K63" s="9"/>
    </row>
    <row r="64" spans="1:24" x14ac:dyDescent="0.25">
      <c r="A64" s="9"/>
      <c r="J64" s="9"/>
      <c r="K64" s="9"/>
    </row>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U69"/>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181</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6.4406496965891433</v>
      </c>
      <c r="C5" s="21">
        <v>26.666666666666657</v>
      </c>
      <c r="D5" s="20">
        <f>+B5-B5*(C5/100)</f>
        <v>4.723143110832039</v>
      </c>
      <c r="E5" s="21">
        <v>6</v>
      </c>
      <c r="F5" s="21">
        <f t="shared" ref="F5:F46" si="0">+(D5-D5*(E5)/100)</f>
        <v>4.439754524182117</v>
      </c>
      <c r="G5" s="21">
        <v>0</v>
      </c>
      <c r="H5" s="21">
        <f>F5-(F5*G5/100)</f>
        <v>4.439754524182117</v>
      </c>
      <c r="I5" s="21">
        <v>10</v>
      </c>
      <c r="J5" s="22">
        <f t="shared" ref="J5:J46" si="1">100-(K5/B5*100)</f>
        <v>37.959999999999994</v>
      </c>
      <c r="K5" s="20">
        <f>+H5-H5*I5/100</f>
        <v>3.9957790717639052</v>
      </c>
      <c r="L5" s="20">
        <f t="shared" ref="L5:L46" si="2">K5/8.8</f>
        <v>0.45406580360953464</v>
      </c>
      <c r="M5" s="20">
        <f t="shared" ref="M5:M46" si="3">+(K5/365)*16</f>
        <v>0.17515743876225337</v>
      </c>
      <c r="N5" s="20">
        <f t="shared" ref="N5:N37" si="4">+M5*28.3495</f>
        <v>4.9656258101905015</v>
      </c>
      <c r="O5" s="21">
        <v>114</v>
      </c>
      <c r="P5" s="21">
        <v>248</v>
      </c>
      <c r="Q5" s="20">
        <f t="shared" ref="Q5:Q46" si="5">+R5*O5</f>
        <v>2.2825860579101498</v>
      </c>
      <c r="R5" s="23">
        <f t="shared" ref="R5:R46" si="6">+N5/P5</f>
        <v>2.0022684718510087E-2</v>
      </c>
    </row>
    <row r="6" spans="1:21" x14ac:dyDescent="0.25">
      <c r="A6" s="25">
        <v>1971</v>
      </c>
      <c r="B6" s="26">
        <v>7.1024731820251272</v>
      </c>
      <c r="C6" s="27">
        <v>26.666666666666643</v>
      </c>
      <c r="D6" s="26">
        <f t="shared" ref="D6:D51" si="7">+B6-B6*(C6/100)</f>
        <v>5.2084803334850953</v>
      </c>
      <c r="E6" s="27">
        <v>6</v>
      </c>
      <c r="F6" s="27">
        <f t="shared" si="0"/>
        <v>4.89597151347599</v>
      </c>
      <c r="G6" s="27">
        <v>0</v>
      </c>
      <c r="H6" s="27">
        <f t="shared" ref="H6:H51" si="8">F6-(F6*G6/100)</f>
        <v>4.89597151347599</v>
      </c>
      <c r="I6" s="27">
        <v>10</v>
      </c>
      <c r="J6" s="28">
        <f t="shared" si="1"/>
        <v>37.959999999999972</v>
      </c>
      <c r="K6" s="26">
        <f t="shared" ref="K6:K51" si="9">+H6-H6*I6/100</f>
        <v>4.4063743621283908</v>
      </c>
      <c r="L6" s="26">
        <f t="shared" si="2"/>
        <v>0.5007243593327716</v>
      </c>
      <c r="M6" s="26">
        <f t="shared" si="3"/>
        <v>0.19315613642206644</v>
      </c>
      <c r="N6" s="26">
        <f t="shared" si="4"/>
        <v>5.4758798894973726</v>
      </c>
      <c r="O6" s="27">
        <v>114</v>
      </c>
      <c r="P6" s="27">
        <v>248</v>
      </c>
      <c r="Q6" s="26">
        <f t="shared" si="5"/>
        <v>2.5171383363012119</v>
      </c>
      <c r="R6" s="29">
        <f t="shared" si="6"/>
        <v>2.2080160844747471E-2</v>
      </c>
    </row>
    <row r="7" spans="1:21" x14ac:dyDescent="0.25">
      <c r="A7" s="25">
        <v>1972</v>
      </c>
      <c r="B7" s="26">
        <v>5.4924674775149933</v>
      </c>
      <c r="C7" s="27">
        <v>26.666666666666657</v>
      </c>
      <c r="D7" s="26">
        <f t="shared" si="7"/>
        <v>4.0278094835109961</v>
      </c>
      <c r="E7" s="27">
        <v>6</v>
      </c>
      <c r="F7" s="27">
        <f t="shared" si="0"/>
        <v>3.7861409145003364</v>
      </c>
      <c r="G7" s="27">
        <v>0</v>
      </c>
      <c r="H7" s="27">
        <f t="shared" si="8"/>
        <v>3.7861409145003364</v>
      </c>
      <c r="I7" s="27">
        <v>10</v>
      </c>
      <c r="J7" s="28">
        <f t="shared" si="1"/>
        <v>37.95999999999998</v>
      </c>
      <c r="K7" s="26">
        <f t="shared" si="9"/>
        <v>3.4075268230503029</v>
      </c>
      <c r="L7" s="26">
        <f t="shared" si="2"/>
        <v>0.38721895716480709</v>
      </c>
      <c r="M7" s="26">
        <f t="shared" si="3"/>
        <v>0.14937103881864341</v>
      </c>
      <c r="N7" s="26">
        <f t="shared" si="4"/>
        <v>4.2345942649891315</v>
      </c>
      <c r="O7" s="27">
        <v>114</v>
      </c>
      <c r="P7" s="27">
        <v>248</v>
      </c>
      <c r="Q7" s="26">
        <f t="shared" si="5"/>
        <v>1.9465473637450039</v>
      </c>
      <c r="R7" s="29">
        <f t="shared" si="6"/>
        <v>1.7074976874956176E-2</v>
      </c>
    </row>
    <row r="8" spans="1:21" x14ac:dyDescent="0.25">
      <c r="A8" s="25">
        <v>1973</v>
      </c>
      <c r="B8" s="26">
        <v>4.6715955162689289</v>
      </c>
      <c r="C8" s="27">
        <v>26.666666666666657</v>
      </c>
      <c r="D8" s="26">
        <f t="shared" si="7"/>
        <v>3.4258367119305486</v>
      </c>
      <c r="E8" s="27">
        <v>6</v>
      </c>
      <c r="F8" s="27">
        <f t="shared" si="0"/>
        <v>3.2202865092147155</v>
      </c>
      <c r="G8" s="27">
        <v>0</v>
      </c>
      <c r="H8" s="27">
        <f t="shared" si="8"/>
        <v>3.2202865092147155</v>
      </c>
      <c r="I8" s="27">
        <v>10</v>
      </c>
      <c r="J8" s="28">
        <f t="shared" si="1"/>
        <v>37.959999999999994</v>
      </c>
      <c r="K8" s="26">
        <f t="shared" si="9"/>
        <v>2.8982578582932437</v>
      </c>
      <c r="L8" s="26">
        <f t="shared" si="2"/>
        <v>0.3293474838969595</v>
      </c>
      <c r="M8" s="26">
        <f t="shared" si="3"/>
        <v>0.12704691981559424</v>
      </c>
      <c r="N8" s="26">
        <f t="shared" si="4"/>
        <v>3.6017166533121889</v>
      </c>
      <c r="O8" s="27">
        <v>114</v>
      </c>
      <c r="P8" s="27">
        <v>248</v>
      </c>
      <c r="Q8" s="26">
        <f t="shared" si="5"/>
        <v>1.6556278164418932</v>
      </c>
      <c r="R8" s="29">
        <f t="shared" si="6"/>
        <v>1.4523051021420116E-2</v>
      </c>
    </row>
    <row r="9" spans="1:21" x14ac:dyDescent="0.25">
      <c r="A9" s="25">
        <v>1974</v>
      </c>
      <c r="B9" s="26">
        <v>5.9660385475175177</v>
      </c>
      <c r="C9" s="27">
        <v>26.666666666666657</v>
      </c>
      <c r="D9" s="26">
        <f t="shared" si="7"/>
        <v>4.3750949348461798</v>
      </c>
      <c r="E9" s="27">
        <v>6</v>
      </c>
      <c r="F9" s="27">
        <f t="shared" si="0"/>
        <v>4.112589238755409</v>
      </c>
      <c r="G9" s="27">
        <v>0</v>
      </c>
      <c r="H9" s="27">
        <f t="shared" si="8"/>
        <v>4.112589238755409</v>
      </c>
      <c r="I9" s="27">
        <v>10</v>
      </c>
      <c r="J9" s="28">
        <f t="shared" si="1"/>
        <v>37.959999999999994</v>
      </c>
      <c r="K9" s="26">
        <f t="shared" si="9"/>
        <v>3.7013303148798684</v>
      </c>
      <c r="L9" s="26">
        <f t="shared" si="2"/>
        <v>0.420605717599985</v>
      </c>
      <c r="M9" s="26">
        <f t="shared" si="3"/>
        <v>0.16225009599473394</v>
      </c>
      <c r="N9" s="26">
        <f t="shared" si="4"/>
        <v>4.5997090964027096</v>
      </c>
      <c r="O9" s="27">
        <v>114</v>
      </c>
      <c r="P9" s="27">
        <v>248</v>
      </c>
      <c r="Q9" s="26">
        <f t="shared" si="5"/>
        <v>2.1143824072173745</v>
      </c>
      <c r="R9" s="29">
        <f t="shared" si="6"/>
        <v>1.8547214098398022E-2</v>
      </c>
    </row>
    <row r="10" spans="1:21" x14ac:dyDescent="0.25">
      <c r="A10" s="25">
        <v>1975</v>
      </c>
      <c r="B10" s="26">
        <v>6.9406578297220971</v>
      </c>
      <c r="C10" s="27">
        <v>26.666666666666657</v>
      </c>
      <c r="D10" s="26">
        <f t="shared" si="7"/>
        <v>5.0898157417962056</v>
      </c>
      <c r="E10" s="27">
        <v>6</v>
      </c>
      <c r="F10" s="27">
        <f t="shared" si="0"/>
        <v>4.7844267972884333</v>
      </c>
      <c r="G10" s="27">
        <v>0</v>
      </c>
      <c r="H10" s="27">
        <f t="shared" si="8"/>
        <v>4.7844267972884333</v>
      </c>
      <c r="I10" s="27">
        <v>10</v>
      </c>
      <c r="J10" s="28">
        <f t="shared" si="1"/>
        <v>37.95999999999998</v>
      </c>
      <c r="K10" s="26">
        <f t="shared" si="9"/>
        <v>4.3059841175595901</v>
      </c>
      <c r="L10" s="26">
        <f t="shared" si="2"/>
        <v>0.48931637699540792</v>
      </c>
      <c r="M10" s="26">
        <f t="shared" si="3"/>
        <v>0.18875546816699573</v>
      </c>
      <c r="N10" s="26">
        <f t="shared" si="4"/>
        <v>5.351123144800245</v>
      </c>
      <c r="O10" s="27">
        <v>114</v>
      </c>
      <c r="P10" s="27">
        <v>248</v>
      </c>
      <c r="Q10" s="26">
        <f t="shared" si="5"/>
        <v>2.4597904778517257</v>
      </c>
      <c r="R10" s="29">
        <f t="shared" si="6"/>
        <v>2.1577109454839698E-2</v>
      </c>
    </row>
    <row r="11" spans="1:21" x14ac:dyDescent="0.25">
      <c r="A11" s="19">
        <v>1976</v>
      </c>
      <c r="B11" s="20">
        <v>6.3579347474607886</v>
      </c>
      <c r="C11" s="21">
        <v>26.666666666666657</v>
      </c>
      <c r="D11" s="20">
        <f t="shared" si="7"/>
        <v>4.6624854814712453</v>
      </c>
      <c r="E11" s="21">
        <v>6</v>
      </c>
      <c r="F11" s="21">
        <f t="shared" si="0"/>
        <v>4.3827363525829703</v>
      </c>
      <c r="G11" s="21">
        <v>0</v>
      </c>
      <c r="H11" s="21">
        <f t="shared" si="8"/>
        <v>4.3827363525829703</v>
      </c>
      <c r="I11" s="21">
        <v>10</v>
      </c>
      <c r="J11" s="22">
        <f t="shared" si="1"/>
        <v>37.960000000000008</v>
      </c>
      <c r="K11" s="20">
        <f t="shared" si="9"/>
        <v>3.9444627173246731</v>
      </c>
      <c r="L11" s="20">
        <f t="shared" si="2"/>
        <v>0.44823439969598555</v>
      </c>
      <c r="M11" s="20">
        <f t="shared" si="3"/>
        <v>0.17290795473204046</v>
      </c>
      <c r="N11" s="20">
        <f t="shared" si="4"/>
        <v>4.901854062675981</v>
      </c>
      <c r="O11" s="21">
        <v>114</v>
      </c>
      <c r="P11" s="21">
        <v>248</v>
      </c>
      <c r="Q11" s="20">
        <f t="shared" si="5"/>
        <v>2.2532716255849268</v>
      </c>
      <c r="R11" s="23">
        <f t="shared" si="6"/>
        <v>1.9765540575306374E-2</v>
      </c>
    </row>
    <row r="12" spans="1:21" x14ac:dyDescent="0.25">
      <c r="A12" s="19">
        <v>1977</v>
      </c>
      <c r="B12" s="20">
        <v>7.9571816643017819</v>
      </c>
      <c r="C12" s="21">
        <v>26.666666666666657</v>
      </c>
      <c r="D12" s="20">
        <f t="shared" si="7"/>
        <v>5.8352665538213078</v>
      </c>
      <c r="E12" s="21">
        <v>6</v>
      </c>
      <c r="F12" s="21">
        <f t="shared" si="0"/>
        <v>5.4851505605920297</v>
      </c>
      <c r="G12" s="21">
        <v>0</v>
      </c>
      <c r="H12" s="21">
        <f t="shared" si="8"/>
        <v>5.4851505605920297</v>
      </c>
      <c r="I12" s="21">
        <v>10</v>
      </c>
      <c r="J12" s="22">
        <f t="shared" si="1"/>
        <v>37.95999999999998</v>
      </c>
      <c r="K12" s="20">
        <f t="shared" si="9"/>
        <v>4.936635504532827</v>
      </c>
      <c r="L12" s="20">
        <f t="shared" si="2"/>
        <v>0.56098130733327578</v>
      </c>
      <c r="M12" s="20">
        <f t="shared" si="3"/>
        <v>0.21640046047267186</v>
      </c>
      <c r="N12" s="20">
        <f t="shared" si="4"/>
        <v>6.1348448541700105</v>
      </c>
      <c r="O12" s="21">
        <v>114</v>
      </c>
      <c r="P12" s="21">
        <v>248</v>
      </c>
      <c r="Q12" s="20">
        <f t="shared" si="5"/>
        <v>2.8200496507071824</v>
      </c>
      <c r="R12" s="23">
        <f t="shared" si="6"/>
        <v>2.4737277637782301E-2</v>
      </c>
    </row>
    <row r="13" spans="1:21" x14ac:dyDescent="0.25">
      <c r="A13" s="19">
        <v>1978</v>
      </c>
      <c r="B13" s="20">
        <v>9.6722784397476946</v>
      </c>
      <c r="C13" s="21">
        <v>26.666666666666657</v>
      </c>
      <c r="D13" s="20">
        <f t="shared" si="7"/>
        <v>7.09300418914831</v>
      </c>
      <c r="E13" s="21">
        <v>6</v>
      </c>
      <c r="F13" s="21">
        <f t="shared" si="0"/>
        <v>6.6674239377994118</v>
      </c>
      <c r="G13" s="21">
        <v>0</v>
      </c>
      <c r="H13" s="21">
        <f t="shared" si="8"/>
        <v>6.6674239377994118</v>
      </c>
      <c r="I13" s="21">
        <v>10</v>
      </c>
      <c r="J13" s="22">
        <f t="shared" si="1"/>
        <v>37.959999999999994</v>
      </c>
      <c r="K13" s="20">
        <f t="shared" si="9"/>
        <v>6.0006815440194705</v>
      </c>
      <c r="L13" s="20">
        <f t="shared" si="2"/>
        <v>0.68189563000221254</v>
      </c>
      <c r="M13" s="20">
        <f t="shared" si="3"/>
        <v>0.26304357453236032</v>
      </c>
      <c r="N13" s="20">
        <f t="shared" si="4"/>
        <v>7.4571538162051487</v>
      </c>
      <c r="O13" s="21">
        <v>114</v>
      </c>
      <c r="P13" s="21">
        <v>248</v>
      </c>
      <c r="Q13" s="20">
        <f t="shared" si="5"/>
        <v>3.42788522196527</v>
      </c>
      <c r="R13" s="23">
        <f t="shared" si="6"/>
        <v>3.0069168613730438E-2</v>
      </c>
    </row>
    <row r="14" spans="1:21" x14ac:dyDescent="0.25">
      <c r="A14" s="19">
        <v>1979</v>
      </c>
      <c r="B14" s="20">
        <v>10.757529796975856</v>
      </c>
      <c r="C14" s="21">
        <v>26.666666666666643</v>
      </c>
      <c r="D14" s="20">
        <f t="shared" si="7"/>
        <v>7.8888551844489641</v>
      </c>
      <c r="E14" s="21">
        <v>6</v>
      </c>
      <c r="F14" s="21">
        <f t="shared" si="0"/>
        <v>7.4155238733820266</v>
      </c>
      <c r="G14" s="21">
        <v>0</v>
      </c>
      <c r="H14" s="21">
        <f t="shared" si="8"/>
        <v>7.4155238733820266</v>
      </c>
      <c r="I14" s="21">
        <v>10</v>
      </c>
      <c r="J14" s="22">
        <f t="shared" si="1"/>
        <v>37.959999999999972</v>
      </c>
      <c r="K14" s="20">
        <f t="shared" si="9"/>
        <v>6.6739714860438237</v>
      </c>
      <c r="L14" s="20">
        <f t="shared" si="2"/>
        <v>0.75840585068679811</v>
      </c>
      <c r="M14" s="20">
        <f t="shared" si="3"/>
        <v>0.29255765418274293</v>
      </c>
      <c r="N14" s="20">
        <f t="shared" si="4"/>
        <v>8.293863217253671</v>
      </c>
      <c r="O14" s="21">
        <v>114</v>
      </c>
      <c r="P14" s="21">
        <v>248</v>
      </c>
      <c r="Q14" s="20">
        <f t="shared" si="5"/>
        <v>3.8125016401891876</v>
      </c>
      <c r="R14" s="23">
        <f t="shared" si="6"/>
        <v>3.3442996843764804E-2</v>
      </c>
    </row>
    <row r="15" spans="1:21" x14ac:dyDescent="0.25">
      <c r="A15" s="19">
        <v>1980</v>
      </c>
      <c r="B15" s="20">
        <v>13.152017911159589</v>
      </c>
      <c r="C15" s="21">
        <v>26.666666666666657</v>
      </c>
      <c r="D15" s="20">
        <f t="shared" si="7"/>
        <v>9.6448131348503665</v>
      </c>
      <c r="E15" s="21">
        <v>6</v>
      </c>
      <c r="F15" s="21">
        <f t="shared" si="0"/>
        <v>9.0661243467593451</v>
      </c>
      <c r="G15" s="21">
        <v>0</v>
      </c>
      <c r="H15" s="21">
        <f t="shared" si="8"/>
        <v>9.0661243467593451</v>
      </c>
      <c r="I15" s="21">
        <v>10</v>
      </c>
      <c r="J15" s="22">
        <f t="shared" si="1"/>
        <v>37.959999999999994</v>
      </c>
      <c r="K15" s="20">
        <f t="shared" si="9"/>
        <v>8.1595119120834099</v>
      </c>
      <c r="L15" s="20">
        <f t="shared" si="2"/>
        <v>0.92721726273675109</v>
      </c>
      <c r="M15" s="20">
        <f t="shared" si="3"/>
        <v>0.35767723450228645</v>
      </c>
      <c r="N15" s="20">
        <f t="shared" si="4"/>
        <v>10.139970759522569</v>
      </c>
      <c r="O15" s="21">
        <v>114</v>
      </c>
      <c r="P15" s="21">
        <v>248</v>
      </c>
      <c r="Q15" s="20">
        <f t="shared" si="5"/>
        <v>4.6611155910708586</v>
      </c>
      <c r="R15" s="23">
        <f t="shared" si="6"/>
        <v>4.088697886904262E-2</v>
      </c>
    </row>
    <row r="16" spans="1:21" x14ac:dyDescent="0.25">
      <c r="A16" s="25">
        <v>1981</v>
      </c>
      <c r="B16" s="26">
        <v>11.636432852706218</v>
      </c>
      <c r="C16" s="27">
        <v>26.666666666666643</v>
      </c>
      <c r="D16" s="26">
        <f t="shared" si="7"/>
        <v>8.533384091984562</v>
      </c>
      <c r="E16" s="27">
        <v>6</v>
      </c>
      <c r="F16" s="27">
        <f t="shared" si="0"/>
        <v>8.0213810464654891</v>
      </c>
      <c r="G16" s="27">
        <v>0</v>
      </c>
      <c r="H16" s="27">
        <f t="shared" si="8"/>
        <v>8.0213810464654891</v>
      </c>
      <c r="I16" s="27">
        <v>10</v>
      </c>
      <c r="J16" s="28">
        <f t="shared" si="1"/>
        <v>37.959999999999972</v>
      </c>
      <c r="K16" s="26">
        <f t="shared" si="9"/>
        <v>7.2192429418189406</v>
      </c>
      <c r="L16" s="26">
        <f t="shared" si="2"/>
        <v>0.82036851611578865</v>
      </c>
      <c r="M16" s="26">
        <f t="shared" si="3"/>
        <v>0.31645996457288506</v>
      </c>
      <c r="N16" s="26">
        <f t="shared" si="4"/>
        <v>8.9714817656590053</v>
      </c>
      <c r="O16" s="27">
        <v>114</v>
      </c>
      <c r="P16" s="27">
        <v>248</v>
      </c>
      <c r="Q16" s="26">
        <f t="shared" si="5"/>
        <v>4.1239875858271233</v>
      </c>
      <c r="R16" s="29">
        <f t="shared" si="6"/>
        <v>3.6175329700237922E-2</v>
      </c>
    </row>
    <row r="17" spans="1:18" x14ac:dyDescent="0.25">
      <c r="A17" s="25">
        <v>1982</v>
      </c>
      <c r="B17" s="26">
        <v>14.711703474262084</v>
      </c>
      <c r="C17" s="27">
        <v>26.666666666666657</v>
      </c>
      <c r="D17" s="26">
        <f t="shared" si="7"/>
        <v>10.788582547792195</v>
      </c>
      <c r="E17" s="27">
        <v>6</v>
      </c>
      <c r="F17" s="27">
        <f t="shared" si="0"/>
        <v>10.141267594924663</v>
      </c>
      <c r="G17" s="27">
        <v>0</v>
      </c>
      <c r="H17" s="27">
        <f t="shared" si="8"/>
        <v>10.141267594924663</v>
      </c>
      <c r="I17" s="27">
        <v>10</v>
      </c>
      <c r="J17" s="28">
        <f t="shared" si="1"/>
        <v>37.959999999999994</v>
      </c>
      <c r="K17" s="26">
        <f t="shared" si="9"/>
        <v>9.127140835432197</v>
      </c>
      <c r="L17" s="26">
        <f t="shared" si="2"/>
        <v>1.0371750949354768</v>
      </c>
      <c r="M17" s="26">
        <f t="shared" si="3"/>
        <v>0.40009384484086341</v>
      </c>
      <c r="N17" s="26">
        <f t="shared" si="4"/>
        <v>11.342460454316058</v>
      </c>
      <c r="O17" s="27">
        <v>114</v>
      </c>
      <c r="P17" s="27">
        <v>248</v>
      </c>
      <c r="Q17" s="26">
        <f t="shared" si="5"/>
        <v>5.2138729507743165</v>
      </c>
      <c r="R17" s="29">
        <f t="shared" si="6"/>
        <v>4.57357276383712E-2</v>
      </c>
    </row>
    <row r="18" spans="1:18" x14ac:dyDescent="0.25">
      <c r="A18" s="25">
        <v>1983</v>
      </c>
      <c r="B18" s="26">
        <v>15.97283985222141</v>
      </c>
      <c r="C18" s="27">
        <v>26.666666666666657</v>
      </c>
      <c r="D18" s="26">
        <f t="shared" si="7"/>
        <v>11.713415891629037</v>
      </c>
      <c r="E18" s="27">
        <v>6</v>
      </c>
      <c r="F18" s="27">
        <f t="shared" si="0"/>
        <v>11.010610938131295</v>
      </c>
      <c r="G18" s="27">
        <v>0</v>
      </c>
      <c r="H18" s="27">
        <f t="shared" si="8"/>
        <v>11.010610938131295</v>
      </c>
      <c r="I18" s="27">
        <v>10</v>
      </c>
      <c r="J18" s="28">
        <f t="shared" si="1"/>
        <v>37.95999999999998</v>
      </c>
      <c r="K18" s="26">
        <f t="shared" si="9"/>
        <v>9.9095498443181658</v>
      </c>
      <c r="L18" s="26">
        <f t="shared" si="2"/>
        <v>1.1260852095816096</v>
      </c>
      <c r="M18" s="26">
        <f t="shared" si="3"/>
        <v>0.43439122605230318</v>
      </c>
      <c r="N18" s="26">
        <f t="shared" si="4"/>
        <v>12.314774062969768</v>
      </c>
      <c r="O18" s="27">
        <v>114</v>
      </c>
      <c r="P18" s="27">
        <v>248</v>
      </c>
      <c r="Q18" s="26">
        <f t="shared" si="5"/>
        <v>5.6608235612038449</v>
      </c>
      <c r="R18" s="29">
        <f t="shared" si="6"/>
        <v>4.9656347028103905E-2</v>
      </c>
    </row>
    <row r="19" spans="1:18" x14ac:dyDescent="0.25">
      <c r="A19" s="25">
        <v>1984</v>
      </c>
      <c r="B19" s="26">
        <v>18.55939217877097</v>
      </c>
      <c r="C19" s="27">
        <v>26.666666666666657</v>
      </c>
      <c r="D19" s="26">
        <f t="shared" si="7"/>
        <v>13.610220931098713</v>
      </c>
      <c r="E19" s="27">
        <v>6</v>
      </c>
      <c r="F19" s="27">
        <f t="shared" si="0"/>
        <v>12.79360767523279</v>
      </c>
      <c r="G19" s="27">
        <v>0</v>
      </c>
      <c r="H19" s="27">
        <f t="shared" si="8"/>
        <v>12.79360767523279</v>
      </c>
      <c r="I19" s="27">
        <v>10</v>
      </c>
      <c r="J19" s="28">
        <f t="shared" si="1"/>
        <v>37.959999999999994</v>
      </c>
      <c r="K19" s="26">
        <f t="shared" si="9"/>
        <v>11.514246907709511</v>
      </c>
      <c r="L19" s="26">
        <f t="shared" si="2"/>
        <v>1.3084371486033535</v>
      </c>
      <c r="M19" s="26">
        <f t="shared" si="3"/>
        <v>0.50473411102288268</v>
      </c>
      <c r="N19" s="26">
        <f t="shared" si="4"/>
        <v>14.308959680443213</v>
      </c>
      <c r="O19" s="27">
        <v>114</v>
      </c>
      <c r="P19" s="27">
        <v>248</v>
      </c>
      <c r="Q19" s="26">
        <f t="shared" si="5"/>
        <v>6.5775056595585735</v>
      </c>
      <c r="R19" s="29">
        <f t="shared" si="6"/>
        <v>5.7697418066303276E-2</v>
      </c>
    </row>
    <row r="20" spans="1:18" x14ac:dyDescent="0.25">
      <c r="A20" s="25">
        <v>1985</v>
      </c>
      <c r="B20" s="26">
        <v>18.58734025637137</v>
      </c>
      <c r="C20" s="27">
        <v>26.666666666666657</v>
      </c>
      <c r="D20" s="26">
        <f t="shared" si="7"/>
        <v>13.630716188005673</v>
      </c>
      <c r="E20" s="27">
        <v>6</v>
      </c>
      <c r="F20" s="27">
        <f t="shared" si="0"/>
        <v>12.812873216725333</v>
      </c>
      <c r="G20" s="27">
        <v>0</v>
      </c>
      <c r="H20" s="27">
        <f t="shared" si="8"/>
        <v>12.812873216725333</v>
      </c>
      <c r="I20" s="27">
        <v>10</v>
      </c>
      <c r="J20" s="28">
        <f t="shared" si="1"/>
        <v>37.959999999999994</v>
      </c>
      <c r="K20" s="26">
        <f t="shared" si="9"/>
        <v>11.5315858950528</v>
      </c>
      <c r="L20" s="26">
        <f t="shared" si="2"/>
        <v>1.3104074880741816</v>
      </c>
      <c r="M20" s="26">
        <f t="shared" si="3"/>
        <v>0.50549417622149262</v>
      </c>
      <c r="N20" s="26">
        <f t="shared" si="4"/>
        <v>14.330507148791204</v>
      </c>
      <c r="O20" s="27">
        <v>114</v>
      </c>
      <c r="P20" s="27">
        <v>248</v>
      </c>
      <c r="Q20" s="26">
        <f t="shared" si="5"/>
        <v>6.5874105442024087</v>
      </c>
      <c r="R20" s="29">
        <f t="shared" si="6"/>
        <v>5.7784303019319375E-2</v>
      </c>
    </row>
    <row r="21" spans="1:18" x14ac:dyDescent="0.25">
      <c r="A21" s="19">
        <v>1986</v>
      </c>
      <c r="B21" s="20">
        <v>18.319869369632528</v>
      </c>
      <c r="C21" s="21">
        <v>26.666666666666657</v>
      </c>
      <c r="D21" s="20">
        <f t="shared" si="7"/>
        <v>13.434570871063855</v>
      </c>
      <c r="E21" s="21">
        <v>6</v>
      </c>
      <c r="F21" s="21">
        <f t="shared" si="0"/>
        <v>12.628496618800023</v>
      </c>
      <c r="G21" s="21">
        <v>0</v>
      </c>
      <c r="H21" s="21">
        <f t="shared" si="8"/>
        <v>12.628496618800023</v>
      </c>
      <c r="I21" s="21">
        <v>10</v>
      </c>
      <c r="J21" s="22">
        <f t="shared" si="1"/>
        <v>37.959999999999994</v>
      </c>
      <c r="K21" s="20">
        <f t="shared" si="9"/>
        <v>11.36564695692002</v>
      </c>
      <c r="L21" s="20">
        <f t="shared" si="2"/>
        <v>1.2915507905590931</v>
      </c>
      <c r="M21" s="20">
        <f t="shared" si="3"/>
        <v>0.49822014057731595</v>
      </c>
      <c r="N21" s="20">
        <f t="shared" si="4"/>
        <v>14.124291875296619</v>
      </c>
      <c r="O21" s="21">
        <v>114</v>
      </c>
      <c r="P21" s="21">
        <v>248</v>
      </c>
      <c r="Q21" s="20">
        <f t="shared" si="5"/>
        <v>6.492618039450865</v>
      </c>
      <c r="R21" s="23">
        <f t="shared" si="6"/>
        <v>5.6952789819744429E-2</v>
      </c>
    </row>
    <row r="22" spans="1:18" x14ac:dyDescent="0.25">
      <c r="A22" s="19">
        <v>1987</v>
      </c>
      <c r="B22" s="20">
        <v>19.612078466730637</v>
      </c>
      <c r="C22" s="21">
        <v>26.666666666666657</v>
      </c>
      <c r="D22" s="20">
        <f t="shared" si="7"/>
        <v>14.382190875602468</v>
      </c>
      <c r="E22" s="21">
        <v>6</v>
      </c>
      <c r="F22" s="21">
        <f t="shared" si="0"/>
        <v>13.51925942306632</v>
      </c>
      <c r="G22" s="21">
        <v>0</v>
      </c>
      <c r="H22" s="21">
        <f t="shared" si="8"/>
        <v>13.51925942306632</v>
      </c>
      <c r="I22" s="21">
        <v>10</v>
      </c>
      <c r="J22" s="22">
        <f t="shared" si="1"/>
        <v>37.959999999999994</v>
      </c>
      <c r="K22" s="20">
        <f t="shared" si="9"/>
        <v>12.167333480759687</v>
      </c>
      <c r="L22" s="20">
        <f t="shared" si="2"/>
        <v>1.3826515319045098</v>
      </c>
      <c r="M22" s="20">
        <f t="shared" si="3"/>
        <v>0.53336256354015066</v>
      </c>
      <c r="N22" s="20">
        <f t="shared" si="4"/>
        <v>15.1205619950815</v>
      </c>
      <c r="O22" s="21">
        <v>114</v>
      </c>
      <c r="P22" s="21">
        <v>248</v>
      </c>
      <c r="Q22" s="20">
        <f t="shared" si="5"/>
        <v>6.9505809170939159</v>
      </c>
      <c r="R22" s="23">
        <f t="shared" si="6"/>
        <v>6.0970008044683471E-2</v>
      </c>
    </row>
    <row r="23" spans="1:18" x14ac:dyDescent="0.25">
      <c r="A23" s="19">
        <v>1988</v>
      </c>
      <c r="B23" s="20">
        <v>19.321264754222664</v>
      </c>
      <c r="C23" s="21">
        <v>26.666666666666643</v>
      </c>
      <c r="D23" s="20">
        <f t="shared" si="7"/>
        <v>14.168927486429958</v>
      </c>
      <c r="E23" s="21">
        <v>6</v>
      </c>
      <c r="F23" s="21">
        <f t="shared" si="0"/>
        <v>13.318791837244159</v>
      </c>
      <c r="G23" s="21">
        <v>0</v>
      </c>
      <c r="H23" s="21">
        <f t="shared" si="8"/>
        <v>13.318791837244159</v>
      </c>
      <c r="I23" s="21">
        <v>10</v>
      </c>
      <c r="J23" s="22">
        <f t="shared" si="1"/>
        <v>37.95999999999998</v>
      </c>
      <c r="K23" s="20">
        <f t="shared" si="9"/>
        <v>11.986912653519743</v>
      </c>
      <c r="L23" s="20">
        <f t="shared" si="2"/>
        <v>1.362149165172698</v>
      </c>
      <c r="M23" s="20">
        <f t="shared" si="3"/>
        <v>0.52545370535976954</v>
      </c>
      <c r="N23" s="20">
        <f t="shared" si="4"/>
        <v>14.896349820096786</v>
      </c>
      <c r="O23" s="21">
        <v>114</v>
      </c>
      <c r="P23" s="21">
        <v>248</v>
      </c>
      <c r="Q23" s="20">
        <f t="shared" si="5"/>
        <v>6.8475156431090065</v>
      </c>
      <c r="R23" s="23">
        <f t="shared" si="6"/>
        <v>6.0065926693938655E-2</v>
      </c>
    </row>
    <row r="24" spans="1:18" x14ac:dyDescent="0.25">
      <c r="A24" s="19">
        <v>1989</v>
      </c>
      <c r="B24" s="20">
        <v>17.52519656897784</v>
      </c>
      <c r="C24" s="21">
        <v>26.666666666666671</v>
      </c>
      <c r="D24" s="20">
        <f t="shared" si="7"/>
        <v>12.851810817250415</v>
      </c>
      <c r="E24" s="21">
        <v>6</v>
      </c>
      <c r="F24" s="21">
        <f t="shared" si="0"/>
        <v>12.080702168215391</v>
      </c>
      <c r="G24" s="21">
        <v>0</v>
      </c>
      <c r="H24" s="21">
        <f>F24-(F24*G24/100)</f>
        <v>12.080702168215391</v>
      </c>
      <c r="I24" s="21">
        <v>10</v>
      </c>
      <c r="J24" s="22">
        <f t="shared" si="1"/>
        <v>37.960000000000008</v>
      </c>
      <c r="K24" s="20">
        <f t="shared" si="9"/>
        <v>10.872631951393851</v>
      </c>
      <c r="L24" s="20">
        <f t="shared" si="2"/>
        <v>1.2355263581129374</v>
      </c>
      <c r="M24" s="20">
        <f t="shared" si="3"/>
        <v>0.47660852389671676</v>
      </c>
      <c r="N24" s="20">
        <f t="shared" si="4"/>
        <v>13.511613348209972</v>
      </c>
      <c r="O24" s="21">
        <v>114</v>
      </c>
      <c r="P24" s="21">
        <v>248</v>
      </c>
      <c r="Q24" s="20">
        <f t="shared" si="5"/>
        <v>6.2109835552255515</v>
      </c>
      <c r="R24" s="23">
        <f t="shared" si="6"/>
        <v>5.4482311887943433E-2</v>
      </c>
    </row>
    <row r="25" spans="1:18" x14ac:dyDescent="0.25">
      <c r="A25" s="19">
        <v>1990</v>
      </c>
      <c r="B25" s="20">
        <v>20.925942756948274</v>
      </c>
      <c r="C25" s="21">
        <v>26.666666666666671</v>
      </c>
      <c r="D25" s="20">
        <f t="shared" si="7"/>
        <v>15.345691355095401</v>
      </c>
      <c r="E25" s="21">
        <v>6</v>
      </c>
      <c r="F25" s="21">
        <f t="shared" si="0"/>
        <v>14.424949873789677</v>
      </c>
      <c r="G25" s="21">
        <v>0</v>
      </c>
      <c r="H25" s="21">
        <f t="shared" si="8"/>
        <v>14.424949873789677</v>
      </c>
      <c r="I25" s="21">
        <v>10</v>
      </c>
      <c r="J25" s="22">
        <f t="shared" si="1"/>
        <v>37.960000000000008</v>
      </c>
      <c r="K25" s="20">
        <f t="shared" si="9"/>
        <v>12.982454886410709</v>
      </c>
      <c r="L25" s="20">
        <f t="shared" si="2"/>
        <v>1.4752789643648532</v>
      </c>
      <c r="M25" s="20">
        <f t="shared" si="3"/>
        <v>0.5690939128289626</v>
      </c>
      <c r="N25" s="20">
        <f t="shared" si="4"/>
        <v>16.133527881744676</v>
      </c>
      <c r="O25" s="21">
        <v>114</v>
      </c>
      <c r="P25" s="21">
        <v>248</v>
      </c>
      <c r="Q25" s="20">
        <f t="shared" si="5"/>
        <v>7.4162184617697298</v>
      </c>
      <c r="R25" s="23">
        <f t="shared" si="6"/>
        <v>6.5054547910260788E-2</v>
      </c>
    </row>
    <row r="26" spans="1:18" x14ac:dyDescent="0.25">
      <c r="A26" s="25">
        <v>1991</v>
      </c>
      <c r="B26" s="26">
        <v>18.351178495289588</v>
      </c>
      <c r="C26" s="27">
        <v>26.666666666666643</v>
      </c>
      <c r="D26" s="26">
        <f t="shared" si="7"/>
        <v>13.457530896545702</v>
      </c>
      <c r="E26" s="27">
        <v>6</v>
      </c>
      <c r="F26" s="27">
        <f t="shared" si="0"/>
        <v>12.65007904275296</v>
      </c>
      <c r="G26" s="27">
        <v>0</v>
      </c>
      <c r="H26" s="27">
        <f t="shared" si="8"/>
        <v>12.65007904275296</v>
      </c>
      <c r="I26" s="27">
        <v>10</v>
      </c>
      <c r="J26" s="28">
        <f t="shared" si="1"/>
        <v>37.95999999999998</v>
      </c>
      <c r="K26" s="26">
        <f t="shared" si="9"/>
        <v>11.385071138477663</v>
      </c>
      <c r="L26" s="26">
        <f t="shared" si="2"/>
        <v>1.2937580839179161</v>
      </c>
      <c r="M26" s="26">
        <f t="shared" si="3"/>
        <v>0.49907161154970575</v>
      </c>
      <c r="N26" s="26">
        <f t="shared" si="4"/>
        <v>14.148430651628383</v>
      </c>
      <c r="O26" s="27">
        <v>114</v>
      </c>
      <c r="P26" s="27">
        <v>248</v>
      </c>
      <c r="Q26" s="26">
        <f t="shared" si="5"/>
        <v>6.5037140898614343</v>
      </c>
      <c r="R26" s="29">
        <f t="shared" si="6"/>
        <v>5.705012359527574E-2</v>
      </c>
    </row>
    <row r="27" spans="1:18" x14ac:dyDescent="0.25">
      <c r="A27" s="25">
        <v>1992</v>
      </c>
      <c r="B27" s="26">
        <v>18.961263880508124</v>
      </c>
      <c r="C27" s="27">
        <v>26.666666666666657</v>
      </c>
      <c r="D27" s="26">
        <f t="shared" si="7"/>
        <v>13.90492684570596</v>
      </c>
      <c r="E27" s="27">
        <v>6</v>
      </c>
      <c r="F27" s="27">
        <f t="shared" si="0"/>
        <v>13.070631234963603</v>
      </c>
      <c r="G27" s="27">
        <v>0</v>
      </c>
      <c r="H27" s="27">
        <f t="shared" si="8"/>
        <v>13.070631234963603</v>
      </c>
      <c r="I27" s="27">
        <v>10</v>
      </c>
      <c r="J27" s="28">
        <f t="shared" si="1"/>
        <v>37.95999999999998</v>
      </c>
      <c r="K27" s="26">
        <f t="shared" si="9"/>
        <v>11.763568111467244</v>
      </c>
      <c r="L27" s="26">
        <f t="shared" si="2"/>
        <v>1.3367691035758231</v>
      </c>
      <c r="M27" s="26">
        <f t="shared" si="3"/>
        <v>0.51566325968075588</v>
      </c>
      <c r="N27" s="26">
        <f t="shared" si="4"/>
        <v>14.618795580319588</v>
      </c>
      <c r="O27" s="27">
        <v>114</v>
      </c>
      <c r="P27" s="27">
        <v>248</v>
      </c>
      <c r="Q27" s="26">
        <f t="shared" si="5"/>
        <v>6.7199302264372296</v>
      </c>
      <c r="R27" s="29">
        <f t="shared" si="6"/>
        <v>5.8946756372256402E-2</v>
      </c>
    </row>
    <row r="28" spans="1:18" x14ac:dyDescent="0.25">
      <c r="A28" s="25">
        <v>1993</v>
      </c>
      <c r="B28" s="26">
        <v>21.573827021134299</v>
      </c>
      <c r="C28" s="27">
        <v>26.666666666666657</v>
      </c>
      <c r="D28" s="26">
        <f t="shared" si="7"/>
        <v>15.820806482165155</v>
      </c>
      <c r="E28" s="27">
        <v>6</v>
      </c>
      <c r="F28" s="27">
        <f t="shared" si="0"/>
        <v>14.871558093235246</v>
      </c>
      <c r="G28" s="27">
        <v>0</v>
      </c>
      <c r="H28" s="27">
        <f t="shared" si="8"/>
        <v>14.871558093235246</v>
      </c>
      <c r="I28" s="27">
        <v>10</v>
      </c>
      <c r="J28" s="28">
        <f t="shared" si="1"/>
        <v>37.959999999999994</v>
      </c>
      <c r="K28" s="26">
        <f t="shared" si="9"/>
        <v>13.38440228391172</v>
      </c>
      <c r="L28" s="26">
        <f t="shared" si="2"/>
        <v>1.5209548049899682</v>
      </c>
      <c r="M28" s="26">
        <f t="shared" si="3"/>
        <v>0.58671352477421246</v>
      </c>
      <c r="N28" s="26">
        <f t="shared" si="4"/>
        <v>16.633035070586537</v>
      </c>
      <c r="O28" s="27">
        <v>114</v>
      </c>
      <c r="P28" s="27">
        <v>248</v>
      </c>
      <c r="Q28" s="26">
        <f t="shared" si="5"/>
        <v>7.6458306372857461</v>
      </c>
      <c r="R28" s="29">
        <f t="shared" si="6"/>
        <v>6.706868980075216E-2</v>
      </c>
    </row>
    <row r="29" spans="1:18" x14ac:dyDescent="0.25">
      <c r="A29" s="25">
        <v>1994</v>
      </c>
      <c r="B29" s="26">
        <v>21.505839591629474</v>
      </c>
      <c r="C29" s="27">
        <v>26.666666666666657</v>
      </c>
      <c r="D29" s="26">
        <f t="shared" si="7"/>
        <v>15.770949033861616</v>
      </c>
      <c r="E29" s="27">
        <v>6</v>
      </c>
      <c r="F29" s="27">
        <f t="shared" si="0"/>
        <v>14.824692091829919</v>
      </c>
      <c r="G29" s="27">
        <v>0</v>
      </c>
      <c r="H29" s="27">
        <f t="shared" si="8"/>
        <v>14.824692091829919</v>
      </c>
      <c r="I29" s="27">
        <v>10</v>
      </c>
      <c r="J29" s="28">
        <f t="shared" si="1"/>
        <v>37.960000000000008</v>
      </c>
      <c r="K29" s="26">
        <f t="shared" si="9"/>
        <v>13.342222882646926</v>
      </c>
      <c r="L29" s="26">
        <f t="shared" si="2"/>
        <v>1.5161616912098779</v>
      </c>
      <c r="M29" s="26">
        <f t="shared" si="3"/>
        <v>0.58486456471876935</v>
      </c>
      <c r="N29" s="26">
        <f t="shared" si="4"/>
        <v>16.58061797749475</v>
      </c>
      <c r="O29" s="27">
        <v>114</v>
      </c>
      <c r="P29" s="27">
        <v>248</v>
      </c>
      <c r="Q29" s="26">
        <f t="shared" si="5"/>
        <v>7.6217356832032319</v>
      </c>
      <c r="R29" s="29">
        <f t="shared" si="6"/>
        <v>6.6857330554414313E-2</v>
      </c>
    </row>
    <row r="30" spans="1:18" x14ac:dyDescent="0.25">
      <c r="A30" s="25">
        <v>1995</v>
      </c>
      <c r="B30" s="26">
        <v>19.100164500988519</v>
      </c>
      <c r="C30" s="27">
        <v>26.666666666666657</v>
      </c>
      <c r="D30" s="26">
        <f t="shared" si="7"/>
        <v>14.006787300724916</v>
      </c>
      <c r="E30" s="27">
        <v>6</v>
      </c>
      <c r="F30" s="27">
        <f t="shared" si="0"/>
        <v>13.166380062681421</v>
      </c>
      <c r="G30" s="27">
        <v>0</v>
      </c>
      <c r="H30" s="27">
        <f t="shared" si="8"/>
        <v>13.166380062681421</v>
      </c>
      <c r="I30" s="27">
        <v>10</v>
      </c>
      <c r="J30" s="28">
        <f t="shared" si="1"/>
        <v>37.959999999999994</v>
      </c>
      <c r="K30" s="26">
        <f t="shared" si="9"/>
        <v>11.849742056413278</v>
      </c>
      <c r="L30" s="26">
        <f t="shared" si="2"/>
        <v>1.3465615973196907</v>
      </c>
      <c r="M30" s="26">
        <f t="shared" si="3"/>
        <v>0.51944074767839032</v>
      </c>
      <c r="N30" s="26">
        <f t="shared" si="4"/>
        <v>14.725885476308527</v>
      </c>
      <c r="O30" s="27">
        <v>114</v>
      </c>
      <c r="P30" s="27">
        <v>248</v>
      </c>
      <c r="Q30" s="26">
        <f t="shared" si="5"/>
        <v>6.7691570334644036</v>
      </c>
      <c r="R30" s="29">
        <f t="shared" si="6"/>
        <v>5.9378570468985994E-2</v>
      </c>
    </row>
    <row r="31" spans="1:18" x14ac:dyDescent="0.25">
      <c r="A31" s="19">
        <v>1996</v>
      </c>
      <c r="B31" s="20">
        <v>20.559968077687568</v>
      </c>
      <c r="C31" s="21">
        <v>26.666666666666657</v>
      </c>
      <c r="D31" s="20">
        <f t="shared" si="7"/>
        <v>15.077309923637552</v>
      </c>
      <c r="E31" s="21">
        <v>6</v>
      </c>
      <c r="F31" s="21">
        <f t="shared" si="0"/>
        <v>14.172671328219298</v>
      </c>
      <c r="G31" s="21">
        <v>0</v>
      </c>
      <c r="H31" s="21">
        <f t="shared" si="8"/>
        <v>14.172671328219298</v>
      </c>
      <c r="I31" s="21">
        <v>10</v>
      </c>
      <c r="J31" s="22">
        <f t="shared" si="1"/>
        <v>37.959999999999994</v>
      </c>
      <c r="K31" s="20">
        <f t="shared" si="9"/>
        <v>12.755404195397368</v>
      </c>
      <c r="L31" s="20">
        <f t="shared" si="2"/>
        <v>1.4494777494769735</v>
      </c>
      <c r="M31" s="20">
        <f t="shared" si="3"/>
        <v>0.55914100582563808</v>
      </c>
      <c r="N31" s="20">
        <f t="shared" si="4"/>
        <v>15.851367944653926</v>
      </c>
      <c r="O31" s="21">
        <v>114</v>
      </c>
      <c r="P31" s="21">
        <v>248</v>
      </c>
      <c r="Q31" s="20">
        <f t="shared" si="5"/>
        <v>7.2865159100425316</v>
      </c>
      <c r="R31" s="23">
        <f t="shared" si="6"/>
        <v>6.3916806228443257E-2</v>
      </c>
    </row>
    <row r="32" spans="1:18" x14ac:dyDescent="0.25">
      <c r="A32" s="19">
        <v>1997</v>
      </c>
      <c r="B32" s="20">
        <v>18.678685141509433</v>
      </c>
      <c r="C32" s="21">
        <v>26.666666666666657</v>
      </c>
      <c r="D32" s="20">
        <f t="shared" si="7"/>
        <v>13.697702437106919</v>
      </c>
      <c r="E32" s="21">
        <v>6</v>
      </c>
      <c r="F32" s="21">
        <f t="shared" si="0"/>
        <v>12.875840290880504</v>
      </c>
      <c r="G32" s="21">
        <v>0</v>
      </c>
      <c r="H32" s="21">
        <f t="shared" si="8"/>
        <v>12.875840290880504</v>
      </c>
      <c r="I32" s="21">
        <v>10</v>
      </c>
      <c r="J32" s="22">
        <f t="shared" si="1"/>
        <v>37.959999999999994</v>
      </c>
      <c r="K32" s="20">
        <f t="shared" si="9"/>
        <v>11.588256261792454</v>
      </c>
      <c r="L32" s="20">
        <f t="shared" si="2"/>
        <v>1.3168473024764151</v>
      </c>
      <c r="M32" s="20">
        <f t="shared" si="3"/>
        <v>0.50797835668131308</v>
      </c>
      <c r="N32" s="20">
        <f t="shared" si="4"/>
        <v>14.400932422736885</v>
      </c>
      <c r="O32" s="21">
        <v>114</v>
      </c>
      <c r="P32" s="21">
        <v>248</v>
      </c>
      <c r="Q32" s="20">
        <f t="shared" si="5"/>
        <v>6.6197834523871162</v>
      </c>
      <c r="R32" s="23">
        <f t="shared" si="6"/>
        <v>5.8068275898132599E-2</v>
      </c>
    </row>
    <row r="33" spans="1:18" x14ac:dyDescent="0.25">
      <c r="A33" s="19">
        <v>1998</v>
      </c>
      <c r="B33" s="20">
        <v>21.753400275283479</v>
      </c>
      <c r="C33" s="21">
        <v>26.666666666666657</v>
      </c>
      <c r="D33" s="20">
        <f t="shared" si="7"/>
        <v>15.952493535207886</v>
      </c>
      <c r="E33" s="21">
        <v>6</v>
      </c>
      <c r="F33" s="21">
        <f t="shared" si="0"/>
        <v>14.995343923095412</v>
      </c>
      <c r="G33" s="21">
        <v>0</v>
      </c>
      <c r="H33" s="21">
        <f t="shared" si="8"/>
        <v>14.995343923095412</v>
      </c>
      <c r="I33" s="21">
        <v>10</v>
      </c>
      <c r="J33" s="22">
        <f t="shared" si="1"/>
        <v>37.960000000000008</v>
      </c>
      <c r="K33" s="20">
        <f t="shared" si="9"/>
        <v>13.49580953078587</v>
      </c>
      <c r="L33" s="20">
        <f t="shared" si="2"/>
        <v>1.5336147194074852</v>
      </c>
      <c r="M33" s="20">
        <f t="shared" si="3"/>
        <v>0.59159713011664083</v>
      </c>
      <c r="N33" s="20">
        <f t="shared" si="4"/>
        <v>16.77148284024171</v>
      </c>
      <c r="O33" s="21">
        <v>114</v>
      </c>
      <c r="P33" s="21">
        <v>248</v>
      </c>
      <c r="Q33" s="20">
        <f t="shared" si="5"/>
        <v>7.709471950756269</v>
      </c>
      <c r="R33" s="23">
        <f t="shared" si="6"/>
        <v>6.7626946936458501E-2</v>
      </c>
    </row>
    <row r="34" spans="1:18" x14ac:dyDescent="0.25">
      <c r="A34" s="19">
        <v>1999</v>
      </c>
      <c r="B34" s="20">
        <v>21.60880289427265</v>
      </c>
      <c r="C34" s="21">
        <v>26.666666666666657</v>
      </c>
      <c r="D34" s="20">
        <f t="shared" si="7"/>
        <v>15.846455455799944</v>
      </c>
      <c r="E34" s="21">
        <v>6</v>
      </c>
      <c r="F34" s="21">
        <f t="shared" si="0"/>
        <v>14.895668128451948</v>
      </c>
      <c r="G34" s="21">
        <v>0</v>
      </c>
      <c r="H34" s="21">
        <f t="shared" si="8"/>
        <v>14.895668128451948</v>
      </c>
      <c r="I34" s="21">
        <v>10</v>
      </c>
      <c r="J34" s="22">
        <f t="shared" si="1"/>
        <v>37.95999999999998</v>
      </c>
      <c r="K34" s="20">
        <f t="shared" si="9"/>
        <v>13.406101315606755</v>
      </c>
      <c r="L34" s="20">
        <f t="shared" si="2"/>
        <v>1.5234206040462219</v>
      </c>
      <c r="M34" s="20">
        <f t="shared" si="3"/>
        <v>0.58766471520467967</v>
      </c>
      <c r="N34" s="20">
        <f t="shared" si="4"/>
        <v>16.660000843695066</v>
      </c>
      <c r="O34" s="21">
        <v>114</v>
      </c>
      <c r="P34" s="21">
        <v>248</v>
      </c>
      <c r="Q34" s="20">
        <f t="shared" si="5"/>
        <v>7.6582261942791838</v>
      </c>
      <c r="R34" s="23">
        <f t="shared" si="6"/>
        <v>6.7177422756834942E-2</v>
      </c>
    </row>
    <row r="35" spans="1:18" x14ac:dyDescent="0.25">
      <c r="A35" s="19">
        <v>2000</v>
      </c>
      <c r="B35" s="20">
        <v>21.593824013438866</v>
      </c>
      <c r="C35" s="21">
        <v>26.666666666666643</v>
      </c>
      <c r="D35" s="20">
        <f t="shared" si="7"/>
        <v>15.835470943188508</v>
      </c>
      <c r="E35" s="21">
        <v>6</v>
      </c>
      <c r="F35" s="21">
        <f t="shared" si="0"/>
        <v>14.885342686597197</v>
      </c>
      <c r="G35" s="21">
        <v>0</v>
      </c>
      <c r="H35" s="21">
        <f t="shared" si="8"/>
        <v>14.885342686597197</v>
      </c>
      <c r="I35" s="21">
        <v>10</v>
      </c>
      <c r="J35" s="22">
        <f t="shared" si="1"/>
        <v>37.95999999999998</v>
      </c>
      <c r="K35" s="20">
        <f t="shared" si="9"/>
        <v>13.396808417937477</v>
      </c>
      <c r="L35" s="20">
        <f t="shared" si="2"/>
        <v>1.5223645929474403</v>
      </c>
      <c r="M35" s="20">
        <f t="shared" si="3"/>
        <v>0.58725735530684831</v>
      </c>
      <c r="N35" s="20">
        <f t="shared" si="4"/>
        <v>16.648452394271494</v>
      </c>
      <c r="O35" s="21">
        <v>114</v>
      </c>
      <c r="P35" s="21">
        <v>248</v>
      </c>
      <c r="Q35" s="20">
        <f t="shared" si="5"/>
        <v>7.6529176328506061</v>
      </c>
      <c r="R35" s="23">
        <f t="shared" si="6"/>
        <v>6.7130856428514088E-2</v>
      </c>
    </row>
    <row r="36" spans="1:18" x14ac:dyDescent="0.25">
      <c r="A36" s="25">
        <v>2001</v>
      </c>
      <c r="B36" s="26">
        <v>21.501195239925028</v>
      </c>
      <c r="C36" s="27">
        <v>26.666666666666657</v>
      </c>
      <c r="D36" s="26">
        <f t="shared" si="7"/>
        <v>15.767543175945022</v>
      </c>
      <c r="E36" s="27">
        <v>6</v>
      </c>
      <c r="F36" s="27">
        <f t="shared" si="0"/>
        <v>14.82149058538832</v>
      </c>
      <c r="G36" s="27">
        <v>0</v>
      </c>
      <c r="H36" s="27">
        <f t="shared" si="8"/>
        <v>14.82149058538832</v>
      </c>
      <c r="I36" s="27">
        <v>10</v>
      </c>
      <c r="J36" s="28">
        <f t="shared" si="1"/>
        <v>37.960000000000008</v>
      </c>
      <c r="K36" s="26">
        <f t="shared" si="9"/>
        <v>13.339341526849488</v>
      </c>
      <c r="L36" s="26">
        <f t="shared" si="2"/>
        <v>1.5158342644147145</v>
      </c>
      <c r="M36" s="26">
        <f t="shared" si="3"/>
        <v>0.58473825871121043</v>
      </c>
      <c r="N36" s="26">
        <f t="shared" si="4"/>
        <v>16.577037265333459</v>
      </c>
      <c r="O36" s="27">
        <v>114</v>
      </c>
      <c r="P36" s="27">
        <v>248</v>
      </c>
      <c r="Q36" s="26">
        <f t="shared" si="5"/>
        <v>7.620089710677477</v>
      </c>
      <c r="R36" s="29">
        <f t="shared" si="6"/>
        <v>6.6842892198925238E-2</v>
      </c>
    </row>
    <row r="37" spans="1:18" x14ac:dyDescent="0.25">
      <c r="A37" s="25">
        <v>2002</v>
      </c>
      <c r="B37" s="26">
        <v>21.658605638264092</v>
      </c>
      <c r="C37" s="27">
        <v>26.666666666666671</v>
      </c>
      <c r="D37" s="26">
        <f t="shared" si="7"/>
        <v>15.882977468060332</v>
      </c>
      <c r="E37" s="27">
        <v>6</v>
      </c>
      <c r="F37" s="27">
        <f t="shared" si="0"/>
        <v>14.929998819976712</v>
      </c>
      <c r="G37" s="27">
        <v>0</v>
      </c>
      <c r="H37" s="27">
        <f t="shared" si="8"/>
        <v>14.929998819976712</v>
      </c>
      <c r="I37" s="27">
        <v>10</v>
      </c>
      <c r="J37" s="28">
        <f t="shared" si="1"/>
        <v>37.960000000000008</v>
      </c>
      <c r="K37" s="26">
        <f t="shared" si="9"/>
        <v>13.436998937979041</v>
      </c>
      <c r="L37" s="26">
        <f t="shared" si="2"/>
        <v>1.5269316974976181</v>
      </c>
      <c r="M37" s="26">
        <f t="shared" si="3"/>
        <v>0.58901913152784835</v>
      </c>
      <c r="N37" s="26">
        <f t="shared" si="4"/>
        <v>16.698397869248737</v>
      </c>
      <c r="O37" s="27">
        <v>114</v>
      </c>
      <c r="P37" s="27">
        <v>248</v>
      </c>
      <c r="Q37" s="26">
        <f t="shared" si="5"/>
        <v>7.6758764398965962</v>
      </c>
      <c r="R37" s="29">
        <f t="shared" si="6"/>
        <v>6.7332249472777161E-2</v>
      </c>
    </row>
    <row r="38" spans="1:18" x14ac:dyDescent="0.25">
      <c r="A38" s="25">
        <v>2003</v>
      </c>
      <c r="B38" s="26">
        <v>23.34446672514855</v>
      </c>
      <c r="C38" s="27">
        <v>26.666666666666657</v>
      </c>
      <c r="D38" s="26">
        <f t="shared" si="7"/>
        <v>17.119275598442272</v>
      </c>
      <c r="E38" s="27">
        <v>6</v>
      </c>
      <c r="F38" s="27">
        <f t="shared" si="0"/>
        <v>16.092119062535737</v>
      </c>
      <c r="G38" s="27">
        <v>0</v>
      </c>
      <c r="H38" s="27">
        <f t="shared" si="8"/>
        <v>16.092119062535737</v>
      </c>
      <c r="I38" s="27">
        <v>10</v>
      </c>
      <c r="J38" s="28">
        <f t="shared" si="1"/>
        <v>37.95999999999998</v>
      </c>
      <c r="K38" s="26">
        <f t="shared" si="9"/>
        <v>14.482907156282163</v>
      </c>
      <c r="L38" s="26">
        <f t="shared" si="2"/>
        <v>1.6457849041229728</v>
      </c>
      <c r="M38" s="26">
        <f t="shared" si="3"/>
        <v>0.63486716301510848</v>
      </c>
      <c r="N38" s="26">
        <f t="shared" ref="N38:N45" si="10">+M38*28.3495</f>
        <v>17.998166637896816</v>
      </c>
      <c r="O38" s="27">
        <v>114</v>
      </c>
      <c r="P38" s="27">
        <v>248</v>
      </c>
      <c r="Q38" s="26">
        <f t="shared" si="5"/>
        <v>8.2733507932267631</v>
      </c>
      <c r="R38" s="29">
        <f t="shared" si="6"/>
        <v>7.2573252572164584E-2</v>
      </c>
    </row>
    <row r="39" spans="1:18" x14ac:dyDescent="0.25">
      <c r="A39" s="25">
        <v>2004</v>
      </c>
      <c r="B39" s="26">
        <v>25.517720002427168</v>
      </c>
      <c r="C39" s="27">
        <v>26.666666666666657</v>
      </c>
      <c r="D39" s="26">
        <f t="shared" si="7"/>
        <v>18.712994668446594</v>
      </c>
      <c r="E39" s="27">
        <v>6</v>
      </c>
      <c r="F39" s="27">
        <f t="shared" si="0"/>
        <v>17.590214988339799</v>
      </c>
      <c r="G39" s="27">
        <v>0</v>
      </c>
      <c r="H39" s="27">
        <f t="shared" si="8"/>
        <v>17.590214988339799</v>
      </c>
      <c r="I39" s="27">
        <v>10</v>
      </c>
      <c r="J39" s="28">
        <f t="shared" si="1"/>
        <v>37.95999999999998</v>
      </c>
      <c r="K39" s="26">
        <f t="shared" si="9"/>
        <v>15.83119348950582</v>
      </c>
      <c r="L39" s="26">
        <f t="shared" si="2"/>
        <v>1.7989992601711158</v>
      </c>
      <c r="M39" s="26">
        <f t="shared" si="3"/>
        <v>0.69397012556737836</v>
      </c>
      <c r="N39" s="26">
        <f t="shared" si="10"/>
        <v>19.673706074772394</v>
      </c>
      <c r="O39" s="27">
        <v>114</v>
      </c>
      <c r="P39" s="27">
        <v>248</v>
      </c>
      <c r="Q39" s="26">
        <f t="shared" si="5"/>
        <v>9.0435584375969889</v>
      </c>
      <c r="R39" s="29">
        <f t="shared" si="6"/>
        <v>7.9329459978920949E-2</v>
      </c>
    </row>
    <row r="40" spans="1:18" x14ac:dyDescent="0.25">
      <c r="A40" s="25">
        <v>2005</v>
      </c>
      <c r="B40" s="26">
        <v>22.466850615154577</v>
      </c>
      <c r="C40" s="27">
        <v>26.666666666666671</v>
      </c>
      <c r="D40" s="26">
        <f t="shared" si="7"/>
        <v>16.475690451113355</v>
      </c>
      <c r="E40" s="27">
        <v>6</v>
      </c>
      <c r="F40" s="27">
        <f t="shared" si="0"/>
        <v>15.487149024046554</v>
      </c>
      <c r="G40" s="27">
        <v>0</v>
      </c>
      <c r="H40" s="27">
        <f t="shared" si="8"/>
        <v>15.487149024046554</v>
      </c>
      <c r="I40" s="27">
        <v>10</v>
      </c>
      <c r="J40" s="28">
        <f t="shared" si="1"/>
        <v>37.960000000000008</v>
      </c>
      <c r="K40" s="26">
        <f t="shared" si="9"/>
        <v>13.938434121641897</v>
      </c>
      <c r="L40" s="26">
        <f t="shared" si="2"/>
        <v>1.5839129683683972</v>
      </c>
      <c r="M40" s="26">
        <f t="shared" si="3"/>
        <v>0.61099985190758999</v>
      </c>
      <c r="N40" s="26">
        <f t="shared" si="10"/>
        <v>17.32154030165422</v>
      </c>
      <c r="O40" s="27">
        <v>114</v>
      </c>
      <c r="P40" s="27">
        <v>248</v>
      </c>
      <c r="Q40" s="26">
        <f t="shared" si="5"/>
        <v>7.9623209451152457</v>
      </c>
      <c r="R40" s="29">
        <f t="shared" si="6"/>
        <v>6.9844920571186367E-2</v>
      </c>
    </row>
    <row r="41" spans="1:18" x14ac:dyDescent="0.25">
      <c r="A41" s="19">
        <v>2006</v>
      </c>
      <c r="B41" s="20">
        <v>26.627078424428074</v>
      </c>
      <c r="C41" s="21">
        <v>26.666666666666657</v>
      </c>
      <c r="D41" s="20">
        <f t="shared" si="7"/>
        <v>19.526524177913924</v>
      </c>
      <c r="E41" s="21">
        <v>6</v>
      </c>
      <c r="F41" s="21">
        <f t="shared" si="0"/>
        <v>18.354932727239088</v>
      </c>
      <c r="G41" s="21">
        <v>0</v>
      </c>
      <c r="H41" s="21">
        <f t="shared" si="8"/>
        <v>18.354932727239088</v>
      </c>
      <c r="I41" s="21">
        <v>10</v>
      </c>
      <c r="J41" s="22">
        <f t="shared" si="1"/>
        <v>37.959999999999994</v>
      </c>
      <c r="K41" s="20">
        <f t="shared" si="9"/>
        <v>16.519439454515179</v>
      </c>
      <c r="L41" s="20">
        <f t="shared" si="2"/>
        <v>1.8772090289221792</v>
      </c>
      <c r="M41" s="20">
        <f t="shared" si="3"/>
        <v>0.72413981170477504</v>
      </c>
      <c r="N41" s="20">
        <f t="shared" si="10"/>
        <v>20.529001591924519</v>
      </c>
      <c r="O41" s="21">
        <v>114</v>
      </c>
      <c r="P41" s="21">
        <v>248</v>
      </c>
      <c r="Q41" s="20">
        <f t="shared" si="5"/>
        <v>9.4367184737072396</v>
      </c>
      <c r="R41" s="23">
        <f t="shared" si="6"/>
        <v>8.2778232225502096E-2</v>
      </c>
    </row>
    <row r="42" spans="1:18" x14ac:dyDescent="0.25">
      <c r="A42" s="19">
        <v>2007</v>
      </c>
      <c r="B42" s="20">
        <v>27.403159405272334</v>
      </c>
      <c r="C42" s="21">
        <v>26.666666666666657</v>
      </c>
      <c r="D42" s="20">
        <f t="shared" si="7"/>
        <v>20.095650230533046</v>
      </c>
      <c r="E42" s="21">
        <v>6</v>
      </c>
      <c r="F42" s="21">
        <f t="shared" si="0"/>
        <v>18.889911216701062</v>
      </c>
      <c r="G42" s="21">
        <v>0</v>
      </c>
      <c r="H42" s="21">
        <f t="shared" si="8"/>
        <v>18.889911216701062</v>
      </c>
      <c r="I42" s="21">
        <v>10</v>
      </c>
      <c r="J42" s="22">
        <f t="shared" si="1"/>
        <v>37.959999999999994</v>
      </c>
      <c r="K42" s="20">
        <f t="shared" si="9"/>
        <v>17.000920095030956</v>
      </c>
      <c r="L42" s="20">
        <f t="shared" si="2"/>
        <v>1.9319227380716995</v>
      </c>
      <c r="M42" s="20">
        <f t="shared" si="3"/>
        <v>0.7452458123849186</v>
      </c>
      <c r="N42" s="20">
        <f t="shared" si="10"/>
        <v>21.127346158206251</v>
      </c>
      <c r="O42" s="21">
        <v>114</v>
      </c>
      <c r="P42" s="21">
        <v>248</v>
      </c>
      <c r="Q42" s="20">
        <f t="shared" si="5"/>
        <v>9.7117639598206154</v>
      </c>
      <c r="R42" s="23">
        <f t="shared" si="6"/>
        <v>8.5190911928251012E-2</v>
      </c>
    </row>
    <row r="43" spans="1:18" x14ac:dyDescent="0.25">
      <c r="A43" s="19">
        <v>2008</v>
      </c>
      <c r="B43" s="20">
        <v>25.269212644030986</v>
      </c>
      <c r="C43" s="21">
        <v>26.666666666666657</v>
      </c>
      <c r="D43" s="20">
        <f t="shared" si="7"/>
        <v>18.530755938956059</v>
      </c>
      <c r="E43" s="21">
        <v>6</v>
      </c>
      <c r="F43" s="21">
        <f t="shared" si="0"/>
        <v>17.418910582618697</v>
      </c>
      <c r="G43" s="21">
        <v>0</v>
      </c>
      <c r="H43" s="21">
        <f t="shared" si="8"/>
        <v>17.418910582618697</v>
      </c>
      <c r="I43" s="21">
        <v>10</v>
      </c>
      <c r="J43" s="22">
        <f t="shared" si="1"/>
        <v>37.95999999999998</v>
      </c>
      <c r="K43" s="20">
        <f t="shared" si="9"/>
        <v>15.677019524356828</v>
      </c>
      <c r="L43" s="20">
        <f t="shared" si="2"/>
        <v>1.7814794914041849</v>
      </c>
      <c r="M43" s="20">
        <f t="shared" si="3"/>
        <v>0.68721181476632665</v>
      </c>
      <c r="N43" s="20">
        <f t="shared" si="10"/>
        <v>19.482111342717978</v>
      </c>
      <c r="O43" s="21">
        <v>114</v>
      </c>
      <c r="P43" s="21">
        <v>248</v>
      </c>
      <c r="Q43" s="20">
        <f t="shared" si="5"/>
        <v>8.9554866656042318</v>
      </c>
      <c r="R43" s="23">
        <f t="shared" si="6"/>
        <v>7.8556900575475722E-2</v>
      </c>
    </row>
    <row r="44" spans="1:18" x14ac:dyDescent="0.25">
      <c r="A44" s="19">
        <v>2009</v>
      </c>
      <c r="B44" s="20">
        <v>25.13484346225772</v>
      </c>
      <c r="C44" s="21">
        <v>26.666666666666671</v>
      </c>
      <c r="D44" s="20">
        <f t="shared" si="7"/>
        <v>18.432218538988995</v>
      </c>
      <c r="E44" s="21">
        <v>6</v>
      </c>
      <c r="F44" s="21">
        <f t="shared" si="0"/>
        <v>17.326285426649655</v>
      </c>
      <c r="G44" s="21">
        <v>0</v>
      </c>
      <c r="H44" s="21">
        <f t="shared" si="8"/>
        <v>17.326285426649655</v>
      </c>
      <c r="I44" s="21">
        <v>10</v>
      </c>
      <c r="J44" s="22">
        <f t="shared" si="1"/>
        <v>37.960000000000008</v>
      </c>
      <c r="K44" s="20">
        <f t="shared" si="9"/>
        <v>15.593656883984689</v>
      </c>
      <c r="L44" s="20">
        <f t="shared" si="2"/>
        <v>1.7720064640891691</v>
      </c>
      <c r="M44" s="20">
        <f t="shared" si="3"/>
        <v>0.68355756203768503</v>
      </c>
      <c r="N44" s="20">
        <f t="shared" si="10"/>
        <v>19.378515104987351</v>
      </c>
      <c r="O44" s="21">
        <v>114</v>
      </c>
      <c r="P44" s="21">
        <v>248</v>
      </c>
      <c r="Q44" s="20">
        <f t="shared" si="5"/>
        <v>8.9078658143893463</v>
      </c>
      <c r="R44" s="23">
        <f t="shared" si="6"/>
        <v>7.8139173810432866E-2</v>
      </c>
    </row>
    <row r="45" spans="1:18" x14ac:dyDescent="0.25">
      <c r="A45" s="19">
        <v>2010</v>
      </c>
      <c r="B45" s="20">
        <v>26.555920284545518</v>
      </c>
      <c r="C45" s="21">
        <v>26.666666666666657</v>
      </c>
      <c r="D45" s="20">
        <f t="shared" si="7"/>
        <v>19.474341542000051</v>
      </c>
      <c r="E45" s="21">
        <v>6</v>
      </c>
      <c r="F45" s="21">
        <f t="shared" si="0"/>
        <v>18.30588104948005</v>
      </c>
      <c r="G45" s="21">
        <v>0</v>
      </c>
      <c r="H45" s="21">
        <f t="shared" si="8"/>
        <v>18.30588104948005</v>
      </c>
      <c r="I45" s="21">
        <v>10</v>
      </c>
      <c r="J45" s="22">
        <f t="shared" si="1"/>
        <v>37.95999999999998</v>
      </c>
      <c r="K45" s="20">
        <f t="shared" si="9"/>
        <v>16.475292944532043</v>
      </c>
      <c r="L45" s="20">
        <f t="shared" si="2"/>
        <v>1.8721923800604594</v>
      </c>
      <c r="M45" s="20">
        <f t="shared" si="3"/>
        <v>0.72220462222606219</v>
      </c>
      <c r="N45" s="20">
        <f t="shared" si="10"/>
        <v>20.474139937797748</v>
      </c>
      <c r="O45" s="21">
        <v>114</v>
      </c>
      <c r="P45" s="21">
        <v>248</v>
      </c>
      <c r="Q45" s="20">
        <f t="shared" si="5"/>
        <v>9.4114998101167053</v>
      </c>
      <c r="R45" s="23">
        <f t="shared" si="6"/>
        <v>8.2557015878216719E-2</v>
      </c>
    </row>
    <row r="46" spans="1:18" x14ac:dyDescent="0.25">
      <c r="A46" s="31">
        <v>2011</v>
      </c>
      <c r="B46" s="26">
        <v>20.767016364546443</v>
      </c>
      <c r="C46" s="32">
        <v>26.666666666666657</v>
      </c>
      <c r="D46" s="26">
        <f t="shared" si="7"/>
        <v>15.229145334000727</v>
      </c>
      <c r="E46" s="32">
        <v>6</v>
      </c>
      <c r="F46" s="32">
        <f t="shared" si="0"/>
        <v>14.315396613960683</v>
      </c>
      <c r="G46" s="32">
        <v>0</v>
      </c>
      <c r="H46" s="27">
        <f t="shared" si="8"/>
        <v>14.315396613960683</v>
      </c>
      <c r="I46" s="32">
        <v>10</v>
      </c>
      <c r="J46" s="34">
        <f t="shared" si="1"/>
        <v>37.959999999999994</v>
      </c>
      <c r="K46" s="26">
        <f t="shared" si="9"/>
        <v>12.883856952564614</v>
      </c>
      <c r="L46" s="33">
        <f t="shared" si="2"/>
        <v>1.4640746537005243</v>
      </c>
      <c r="M46" s="33">
        <f t="shared" si="3"/>
        <v>0.5647718116192707</v>
      </c>
      <c r="N46" s="33">
        <f t="shared" ref="N46:N51" si="11">+M46*28.3495</f>
        <v>16.010998473500514</v>
      </c>
      <c r="O46" s="32">
        <v>114</v>
      </c>
      <c r="P46" s="32">
        <v>248</v>
      </c>
      <c r="Q46" s="33">
        <f t="shared" si="5"/>
        <v>7.3598944595929785</v>
      </c>
      <c r="R46" s="35">
        <f t="shared" si="6"/>
        <v>6.4560477715727885E-2</v>
      </c>
    </row>
    <row r="47" spans="1:18" x14ac:dyDescent="0.25">
      <c r="A47" s="25">
        <v>2012</v>
      </c>
      <c r="B47" s="26">
        <v>22.666167531082557</v>
      </c>
      <c r="C47" s="27">
        <v>26.666666666666643</v>
      </c>
      <c r="D47" s="26">
        <f t="shared" si="7"/>
        <v>16.621856189460548</v>
      </c>
      <c r="E47" s="27">
        <v>6</v>
      </c>
      <c r="F47" s="27">
        <f t="shared" ref="F47:F56" si="12">+(D47-D47*(E47)/100)</f>
        <v>15.624544818092915</v>
      </c>
      <c r="G47" s="27">
        <v>0</v>
      </c>
      <c r="H47" s="27">
        <f t="shared" si="8"/>
        <v>15.624544818092915</v>
      </c>
      <c r="I47" s="27">
        <v>10</v>
      </c>
      <c r="J47" s="28">
        <f t="shared" ref="J47:J56" si="13">100-(K47/B47*100)</f>
        <v>37.95999999999998</v>
      </c>
      <c r="K47" s="26">
        <f t="shared" si="9"/>
        <v>14.062090336283623</v>
      </c>
      <c r="L47" s="26">
        <f t="shared" ref="L47:L56" si="14">K47/8.8</f>
        <v>1.5979648109413207</v>
      </c>
      <c r="M47" s="26">
        <f t="shared" ref="M47:M56" si="15">+(K47/365)*16</f>
        <v>0.61642039830284379</v>
      </c>
      <c r="N47" s="26">
        <f t="shared" si="11"/>
        <v>17.47521008168647</v>
      </c>
      <c r="O47" s="27">
        <v>114</v>
      </c>
      <c r="P47" s="27">
        <v>248</v>
      </c>
      <c r="Q47" s="26">
        <f t="shared" ref="Q47:Q56" si="16">+R47*O47</f>
        <v>8.032959473033296</v>
      </c>
      <c r="R47" s="29">
        <f t="shared" ref="R47:R56" si="17">+N47/P47</f>
        <v>7.0464556780993823E-2</v>
      </c>
    </row>
    <row r="48" spans="1:18" x14ac:dyDescent="0.25">
      <c r="A48" s="25">
        <v>2013</v>
      </c>
      <c r="B48" s="26">
        <v>21.45624321304842</v>
      </c>
      <c r="C48" s="27">
        <v>26.666666666666657</v>
      </c>
      <c r="D48" s="26">
        <f t="shared" si="7"/>
        <v>15.734578356235509</v>
      </c>
      <c r="E48" s="27">
        <v>6</v>
      </c>
      <c r="F48" s="27">
        <f t="shared" si="12"/>
        <v>14.790503654861379</v>
      </c>
      <c r="G48" s="27">
        <v>0</v>
      </c>
      <c r="H48" s="27">
        <f t="shared" si="8"/>
        <v>14.790503654861379</v>
      </c>
      <c r="I48" s="27">
        <v>10</v>
      </c>
      <c r="J48" s="28">
        <f t="shared" si="13"/>
        <v>37.959999999999994</v>
      </c>
      <c r="K48" s="26">
        <f t="shared" si="9"/>
        <v>13.31145328937524</v>
      </c>
      <c r="L48" s="26">
        <f t="shared" si="14"/>
        <v>1.5126651465199135</v>
      </c>
      <c r="M48" s="26">
        <f t="shared" si="15"/>
        <v>0.58351576063014754</v>
      </c>
      <c r="N48" s="26">
        <f t="shared" si="11"/>
        <v>16.542380055984367</v>
      </c>
      <c r="O48" s="27">
        <v>114</v>
      </c>
      <c r="P48" s="27">
        <v>248</v>
      </c>
      <c r="Q48" s="26">
        <f t="shared" si="16"/>
        <v>7.6041585741218469</v>
      </c>
      <c r="R48" s="29">
        <f t="shared" si="17"/>
        <v>6.6703145387033744E-2</v>
      </c>
    </row>
    <row r="49" spans="1:18" x14ac:dyDescent="0.25">
      <c r="A49" s="25">
        <v>2014</v>
      </c>
      <c r="B49" s="26">
        <v>20.717559784021383</v>
      </c>
      <c r="C49" s="27">
        <v>26.666666666666657</v>
      </c>
      <c r="D49" s="26">
        <f t="shared" si="7"/>
        <v>15.192877174949016</v>
      </c>
      <c r="E49" s="27">
        <v>6</v>
      </c>
      <c r="F49" s="27">
        <f t="shared" si="12"/>
        <v>14.281304544452075</v>
      </c>
      <c r="G49" s="27">
        <v>0</v>
      </c>
      <c r="H49" s="27">
        <f t="shared" si="8"/>
        <v>14.281304544452075</v>
      </c>
      <c r="I49" s="27">
        <v>10</v>
      </c>
      <c r="J49" s="28">
        <f t="shared" si="13"/>
        <v>37.959999999999994</v>
      </c>
      <c r="K49" s="26">
        <f t="shared" si="9"/>
        <v>12.853174090006867</v>
      </c>
      <c r="L49" s="26">
        <f t="shared" si="14"/>
        <v>1.4605879647735074</v>
      </c>
      <c r="M49" s="26">
        <f t="shared" si="15"/>
        <v>0.5634268094249586</v>
      </c>
      <c r="N49" s="26">
        <f t="shared" si="11"/>
        <v>15.972868333792864</v>
      </c>
      <c r="O49" s="27">
        <v>114</v>
      </c>
      <c r="P49" s="27">
        <v>248</v>
      </c>
      <c r="Q49" s="26">
        <f t="shared" si="16"/>
        <v>7.3423668953725265</v>
      </c>
      <c r="R49" s="29">
        <f t="shared" si="17"/>
        <v>6.4406727152390583E-2</v>
      </c>
    </row>
    <row r="50" spans="1:18" x14ac:dyDescent="0.25">
      <c r="A50" s="31">
        <v>2015</v>
      </c>
      <c r="B50" s="33">
        <v>22.707824236078295</v>
      </c>
      <c r="C50" s="32">
        <v>26.666666666666671</v>
      </c>
      <c r="D50" s="33">
        <f t="shared" si="7"/>
        <v>16.65240443979075</v>
      </c>
      <c r="E50" s="32">
        <v>6</v>
      </c>
      <c r="F50" s="32">
        <f t="shared" si="12"/>
        <v>15.653260173403305</v>
      </c>
      <c r="G50" s="32">
        <v>0</v>
      </c>
      <c r="H50" s="32">
        <f t="shared" si="8"/>
        <v>15.653260173403305</v>
      </c>
      <c r="I50" s="32">
        <v>10</v>
      </c>
      <c r="J50" s="34">
        <f t="shared" si="13"/>
        <v>37.959999999999994</v>
      </c>
      <c r="K50" s="33">
        <f t="shared" si="9"/>
        <v>14.087934156062975</v>
      </c>
      <c r="L50" s="33">
        <f t="shared" si="14"/>
        <v>1.6009016086435197</v>
      </c>
      <c r="M50" s="33">
        <f t="shared" si="15"/>
        <v>0.61755327807399341</v>
      </c>
      <c r="N50" s="33">
        <f t="shared" si="11"/>
        <v>17.507326656758675</v>
      </c>
      <c r="O50" s="32">
        <v>114</v>
      </c>
      <c r="P50" s="32">
        <v>248</v>
      </c>
      <c r="Q50" s="33">
        <f t="shared" si="16"/>
        <v>8.0477227373810027</v>
      </c>
      <c r="R50" s="35">
        <f t="shared" si="17"/>
        <v>7.0594059099833364E-2</v>
      </c>
    </row>
    <row r="51" spans="1:18" ht="13.2" customHeight="1" x14ac:dyDescent="0.25">
      <c r="A51" s="36">
        <v>2016</v>
      </c>
      <c r="B51" s="37">
        <v>22.806752490252727</v>
      </c>
      <c r="C51" s="38">
        <v>26.666666666666657</v>
      </c>
      <c r="D51" s="37">
        <f t="shared" si="7"/>
        <v>16.724951826185336</v>
      </c>
      <c r="E51" s="38">
        <v>6</v>
      </c>
      <c r="F51" s="38">
        <f t="shared" si="12"/>
        <v>15.721454716614216</v>
      </c>
      <c r="G51" s="38">
        <v>0</v>
      </c>
      <c r="H51" s="38">
        <f t="shared" si="8"/>
        <v>15.721454716614216</v>
      </c>
      <c r="I51" s="38">
        <v>10</v>
      </c>
      <c r="J51" s="39">
        <f t="shared" si="13"/>
        <v>37.95999999999998</v>
      </c>
      <c r="K51" s="37">
        <f t="shared" si="9"/>
        <v>14.149309244952795</v>
      </c>
      <c r="L51" s="37">
        <f t="shared" si="14"/>
        <v>1.6078760505628173</v>
      </c>
      <c r="M51" s="37">
        <f t="shared" si="15"/>
        <v>0.6202436929294376</v>
      </c>
      <c r="N51" s="37">
        <f t="shared" si="11"/>
        <v>17.583598572703089</v>
      </c>
      <c r="O51" s="38">
        <v>114</v>
      </c>
      <c r="P51" s="38">
        <v>248</v>
      </c>
      <c r="Q51" s="37">
        <f t="shared" si="16"/>
        <v>8.082783214871581</v>
      </c>
      <c r="R51" s="40">
        <f t="shared" si="17"/>
        <v>7.0901607147996329E-2</v>
      </c>
    </row>
    <row r="52" spans="1:18" ht="13.2" customHeight="1" x14ac:dyDescent="0.25">
      <c r="A52" s="41">
        <v>2017</v>
      </c>
      <c r="B52" s="42">
        <v>22.324304385218841</v>
      </c>
      <c r="C52" s="43">
        <v>26.666666666666657</v>
      </c>
      <c r="D52" s="42">
        <f>+B52-B52*(C52/100)</f>
        <v>16.371156549160485</v>
      </c>
      <c r="E52" s="43">
        <v>6</v>
      </c>
      <c r="F52" s="43">
        <f t="shared" si="12"/>
        <v>15.388887156210856</v>
      </c>
      <c r="G52" s="43">
        <v>0</v>
      </c>
      <c r="H52" s="43">
        <f>F52-(F52*G52/100)</f>
        <v>15.388887156210856</v>
      </c>
      <c r="I52" s="43">
        <v>10</v>
      </c>
      <c r="J52" s="45">
        <f t="shared" si="13"/>
        <v>37.959999999999994</v>
      </c>
      <c r="K52" s="42">
        <f>+H52-H52*I52/100</f>
        <v>13.84999844058977</v>
      </c>
      <c r="L52" s="42">
        <f t="shared" si="14"/>
        <v>1.5738634591579284</v>
      </c>
      <c r="M52" s="42">
        <f t="shared" si="15"/>
        <v>0.6071232193135242</v>
      </c>
      <c r="N52" s="42">
        <f>+M52*28.3495</f>
        <v>17.211639705928754</v>
      </c>
      <c r="O52" s="43">
        <v>114</v>
      </c>
      <c r="P52" s="43">
        <v>248</v>
      </c>
      <c r="Q52" s="42">
        <f t="shared" si="16"/>
        <v>7.9118021228866047</v>
      </c>
      <c r="R52" s="47">
        <f t="shared" si="17"/>
        <v>6.9401773007777237E-2</v>
      </c>
    </row>
    <row r="53" spans="1:18" ht="13.2" customHeight="1" x14ac:dyDescent="0.25">
      <c r="A53" s="41">
        <v>2018</v>
      </c>
      <c r="B53" s="42">
        <v>22.018942309883954</v>
      </c>
      <c r="C53" s="43">
        <v>26.666666666666657</v>
      </c>
      <c r="D53" s="42">
        <f>+B53-B53*(C53/100)</f>
        <v>16.147224360581568</v>
      </c>
      <c r="E53" s="43">
        <v>6</v>
      </c>
      <c r="F53" s="43">
        <f t="shared" si="12"/>
        <v>15.178390898946674</v>
      </c>
      <c r="G53" s="43">
        <v>0</v>
      </c>
      <c r="H53" s="43">
        <f>F53-(F53*G53/100)</f>
        <v>15.178390898946674</v>
      </c>
      <c r="I53" s="43">
        <v>10</v>
      </c>
      <c r="J53" s="45">
        <f t="shared" si="13"/>
        <v>37.959999999999994</v>
      </c>
      <c r="K53" s="42">
        <f>+H53-H53*I53/100</f>
        <v>13.660551809052006</v>
      </c>
      <c r="L53" s="42">
        <f t="shared" si="14"/>
        <v>1.5523354328468186</v>
      </c>
      <c r="M53" s="42">
        <f t="shared" si="15"/>
        <v>0.59881870943789617</v>
      </c>
      <c r="N53" s="42">
        <f>+M53*28.3495</f>
        <v>16.976211003209638</v>
      </c>
      <c r="O53" s="43">
        <v>114</v>
      </c>
      <c r="P53" s="43">
        <v>248</v>
      </c>
      <c r="Q53" s="42">
        <f t="shared" si="16"/>
        <v>7.803580864378624</v>
      </c>
      <c r="R53" s="47">
        <f t="shared" si="17"/>
        <v>6.8452463722619511E-2</v>
      </c>
    </row>
    <row r="54" spans="1:18" ht="13.2" customHeight="1" x14ac:dyDescent="0.25">
      <c r="A54" s="41">
        <v>2019</v>
      </c>
      <c r="B54" s="42">
        <v>21.268693322125486</v>
      </c>
      <c r="C54" s="43">
        <v>26.666666666666657</v>
      </c>
      <c r="D54" s="42">
        <f>+B54-B54*(C54/100)</f>
        <v>15.597041769558693</v>
      </c>
      <c r="E54" s="43">
        <v>6</v>
      </c>
      <c r="F54" s="43">
        <f t="shared" si="12"/>
        <v>14.661219263385172</v>
      </c>
      <c r="G54" s="43">
        <v>0</v>
      </c>
      <c r="H54" s="43">
        <f>F54-(F54*G54/100)</f>
        <v>14.661219263385172</v>
      </c>
      <c r="I54" s="43">
        <v>10</v>
      </c>
      <c r="J54" s="45">
        <f t="shared" si="13"/>
        <v>37.95999999999998</v>
      </c>
      <c r="K54" s="42">
        <f>+H54-H54*I54/100</f>
        <v>13.195097337046654</v>
      </c>
      <c r="L54" s="42">
        <f t="shared" si="14"/>
        <v>1.4994428792098469</v>
      </c>
      <c r="M54" s="42">
        <f t="shared" si="15"/>
        <v>0.57841522573355197</v>
      </c>
      <c r="N54" s="42">
        <f>+M54*28.3495</f>
        <v>16.39778244193333</v>
      </c>
      <c r="O54" s="43">
        <v>114</v>
      </c>
      <c r="P54" s="43">
        <v>248</v>
      </c>
      <c r="Q54" s="42">
        <f t="shared" si="16"/>
        <v>7.5376903160499991</v>
      </c>
      <c r="R54" s="47">
        <f t="shared" si="17"/>
        <v>6.6120090491666658E-2</v>
      </c>
    </row>
    <row r="55" spans="1:18" ht="13.2" customHeight="1" x14ac:dyDescent="0.25">
      <c r="A55" s="41">
        <v>2020</v>
      </c>
      <c r="B55" s="42">
        <v>16.82585226281536</v>
      </c>
      <c r="C55" s="43">
        <v>26.666666666666657</v>
      </c>
      <c r="D55" s="42">
        <f t="shared" ref="D55:D56" si="18">+B55-B55*(C55/100)</f>
        <v>12.338958326064599</v>
      </c>
      <c r="E55" s="43">
        <v>6</v>
      </c>
      <c r="F55" s="43">
        <f t="shared" si="12"/>
        <v>11.598620826500722</v>
      </c>
      <c r="G55" s="43">
        <v>0</v>
      </c>
      <c r="H55" s="43">
        <f t="shared" ref="H55:H56" si="19">F55-(F55*G55/100)</f>
        <v>11.598620826500722</v>
      </c>
      <c r="I55" s="43">
        <v>10</v>
      </c>
      <c r="J55" s="45">
        <f t="shared" si="13"/>
        <v>37.959999999999994</v>
      </c>
      <c r="K55" s="42">
        <f t="shared" ref="K55:K56" si="20">+H55-H55*I55/100</f>
        <v>10.43875874385065</v>
      </c>
      <c r="L55" s="42">
        <f t="shared" si="14"/>
        <v>1.1862225845284828</v>
      </c>
      <c r="M55" s="42">
        <f t="shared" si="15"/>
        <v>0.45758942438797373</v>
      </c>
      <c r="N55" s="42">
        <f t="shared" ref="N55:N56" si="21">+M55*28.3495</f>
        <v>12.972431386686861</v>
      </c>
      <c r="O55" s="43">
        <v>114</v>
      </c>
      <c r="P55" s="43">
        <v>248</v>
      </c>
      <c r="Q55" s="42">
        <f t="shared" si="16"/>
        <v>5.963133782589928</v>
      </c>
      <c r="R55" s="47">
        <f t="shared" si="17"/>
        <v>5.2308191075350244E-2</v>
      </c>
    </row>
    <row r="56" spans="1:18" ht="13.8" customHeight="1" thickBot="1" x14ac:dyDescent="0.3">
      <c r="A56" s="132">
        <v>2021</v>
      </c>
      <c r="B56" s="133">
        <v>23.714304987615598</v>
      </c>
      <c r="C56" s="134">
        <v>26.6666666666667</v>
      </c>
      <c r="D56" s="133">
        <f t="shared" si="18"/>
        <v>17.390490324251431</v>
      </c>
      <c r="E56" s="134">
        <v>6</v>
      </c>
      <c r="F56" s="134">
        <f t="shared" si="12"/>
        <v>16.347060904796344</v>
      </c>
      <c r="G56" s="134">
        <v>0</v>
      </c>
      <c r="H56" s="134">
        <f t="shared" si="19"/>
        <v>16.347060904796344</v>
      </c>
      <c r="I56" s="134">
        <v>10</v>
      </c>
      <c r="J56" s="135">
        <f t="shared" si="13"/>
        <v>37.960000000000036</v>
      </c>
      <c r="K56" s="133">
        <f t="shared" si="20"/>
        <v>14.71235481431671</v>
      </c>
      <c r="L56" s="133">
        <f t="shared" si="14"/>
        <v>1.6718585016268988</v>
      </c>
      <c r="M56" s="133">
        <f t="shared" si="15"/>
        <v>0.64492514254539002</v>
      </c>
      <c r="N56" s="133">
        <f t="shared" si="21"/>
        <v>18.283305328590533</v>
      </c>
      <c r="O56" s="134">
        <v>114</v>
      </c>
      <c r="P56" s="134">
        <v>248</v>
      </c>
      <c r="Q56" s="133">
        <f t="shared" si="16"/>
        <v>8.4044226107230671</v>
      </c>
      <c r="R56" s="136">
        <f t="shared" si="17"/>
        <v>7.3723005357219887E-2</v>
      </c>
    </row>
    <row r="57" spans="1:18" ht="15" customHeight="1" thickTop="1" x14ac:dyDescent="0.25">
      <c r="A57" s="131"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pageSetUpPr fitToPage="1"/>
  </sheetPr>
  <dimension ref="A1:U74"/>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182</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70" t="s">
        <v>11</v>
      </c>
      <c r="C5" s="70" t="s">
        <v>11</v>
      </c>
      <c r="D5" s="70" t="s">
        <v>11</v>
      </c>
      <c r="E5" s="70" t="s">
        <v>11</v>
      </c>
      <c r="F5" s="70" t="s">
        <v>11</v>
      </c>
      <c r="G5" s="70" t="s">
        <v>11</v>
      </c>
      <c r="H5" s="70" t="s">
        <v>11</v>
      </c>
      <c r="I5" s="70" t="s">
        <v>11</v>
      </c>
      <c r="J5" s="72" t="s">
        <v>11</v>
      </c>
      <c r="K5" s="70" t="s">
        <v>11</v>
      </c>
      <c r="L5" s="73" t="s">
        <v>11</v>
      </c>
      <c r="M5" s="73" t="s">
        <v>11</v>
      </c>
      <c r="N5" s="73" t="s">
        <v>11</v>
      </c>
      <c r="O5" s="71" t="s">
        <v>11</v>
      </c>
      <c r="P5" s="71" t="s">
        <v>11</v>
      </c>
      <c r="Q5" s="70" t="s">
        <v>11</v>
      </c>
      <c r="R5" s="73" t="s">
        <v>11</v>
      </c>
    </row>
    <row r="6" spans="1:21" x14ac:dyDescent="0.25">
      <c r="A6" s="25">
        <v>1971</v>
      </c>
      <c r="B6" s="76" t="s">
        <v>11</v>
      </c>
      <c r="C6" s="76" t="s">
        <v>11</v>
      </c>
      <c r="D6" s="76" t="s">
        <v>11</v>
      </c>
      <c r="E6" s="76" t="s">
        <v>11</v>
      </c>
      <c r="F6" s="76" t="s">
        <v>11</v>
      </c>
      <c r="G6" s="76" t="s">
        <v>11</v>
      </c>
      <c r="H6" s="76" t="s">
        <v>11</v>
      </c>
      <c r="I6" s="76" t="s">
        <v>11</v>
      </c>
      <c r="J6" s="78" t="s">
        <v>11</v>
      </c>
      <c r="K6" s="76" t="s">
        <v>11</v>
      </c>
      <c r="L6" s="79" t="s">
        <v>11</v>
      </c>
      <c r="M6" s="79" t="s">
        <v>11</v>
      </c>
      <c r="N6" s="79" t="s">
        <v>11</v>
      </c>
      <c r="O6" s="77" t="s">
        <v>11</v>
      </c>
      <c r="P6" s="77" t="s">
        <v>11</v>
      </c>
      <c r="Q6" s="76" t="s">
        <v>11</v>
      </c>
      <c r="R6" s="79" t="s">
        <v>11</v>
      </c>
    </row>
    <row r="7" spans="1:21" x14ac:dyDescent="0.25">
      <c r="A7" s="25">
        <v>1972</v>
      </c>
      <c r="B7" s="76" t="s">
        <v>11</v>
      </c>
      <c r="C7" s="76" t="s">
        <v>11</v>
      </c>
      <c r="D7" s="76" t="s">
        <v>11</v>
      </c>
      <c r="E7" s="76" t="s">
        <v>11</v>
      </c>
      <c r="F7" s="76" t="s">
        <v>11</v>
      </c>
      <c r="G7" s="76" t="s">
        <v>11</v>
      </c>
      <c r="H7" s="76" t="s">
        <v>11</v>
      </c>
      <c r="I7" s="76" t="s">
        <v>11</v>
      </c>
      <c r="J7" s="78" t="s">
        <v>11</v>
      </c>
      <c r="K7" s="76" t="s">
        <v>11</v>
      </c>
      <c r="L7" s="79" t="s">
        <v>11</v>
      </c>
      <c r="M7" s="79" t="s">
        <v>11</v>
      </c>
      <c r="N7" s="79" t="s">
        <v>11</v>
      </c>
      <c r="O7" s="77" t="s">
        <v>11</v>
      </c>
      <c r="P7" s="77" t="s">
        <v>11</v>
      </c>
      <c r="Q7" s="76" t="s">
        <v>11</v>
      </c>
      <c r="R7" s="79" t="s">
        <v>11</v>
      </c>
    </row>
    <row r="8" spans="1:21" x14ac:dyDescent="0.25">
      <c r="A8" s="25">
        <v>1973</v>
      </c>
      <c r="B8" s="76" t="s">
        <v>11</v>
      </c>
      <c r="C8" s="76" t="s">
        <v>11</v>
      </c>
      <c r="D8" s="76" t="s">
        <v>11</v>
      </c>
      <c r="E8" s="76" t="s">
        <v>11</v>
      </c>
      <c r="F8" s="76" t="s">
        <v>11</v>
      </c>
      <c r="G8" s="76" t="s">
        <v>11</v>
      </c>
      <c r="H8" s="76" t="s">
        <v>11</v>
      </c>
      <c r="I8" s="76" t="s">
        <v>11</v>
      </c>
      <c r="J8" s="78" t="s">
        <v>11</v>
      </c>
      <c r="K8" s="76" t="s">
        <v>11</v>
      </c>
      <c r="L8" s="79" t="s">
        <v>11</v>
      </c>
      <c r="M8" s="79" t="s">
        <v>11</v>
      </c>
      <c r="N8" s="79" t="s">
        <v>11</v>
      </c>
      <c r="O8" s="77" t="s">
        <v>11</v>
      </c>
      <c r="P8" s="77" t="s">
        <v>11</v>
      </c>
      <c r="Q8" s="76" t="s">
        <v>11</v>
      </c>
      <c r="R8" s="79" t="s">
        <v>11</v>
      </c>
    </row>
    <row r="9" spans="1:21" x14ac:dyDescent="0.25">
      <c r="A9" s="25">
        <v>1974</v>
      </c>
      <c r="B9" s="76" t="s">
        <v>11</v>
      </c>
      <c r="C9" s="76" t="s">
        <v>11</v>
      </c>
      <c r="D9" s="76" t="s">
        <v>11</v>
      </c>
      <c r="E9" s="76" t="s">
        <v>11</v>
      </c>
      <c r="F9" s="76" t="s">
        <v>11</v>
      </c>
      <c r="G9" s="76" t="s">
        <v>11</v>
      </c>
      <c r="H9" s="76" t="s">
        <v>11</v>
      </c>
      <c r="I9" s="76" t="s">
        <v>11</v>
      </c>
      <c r="J9" s="78" t="s">
        <v>11</v>
      </c>
      <c r="K9" s="76" t="s">
        <v>11</v>
      </c>
      <c r="L9" s="79" t="s">
        <v>11</v>
      </c>
      <c r="M9" s="79" t="s">
        <v>11</v>
      </c>
      <c r="N9" s="79" t="s">
        <v>11</v>
      </c>
      <c r="O9" s="77" t="s">
        <v>11</v>
      </c>
      <c r="P9" s="77" t="s">
        <v>11</v>
      </c>
      <c r="Q9" s="76" t="s">
        <v>11</v>
      </c>
      <c r="R9" s="79" t="s">
        <v>11</v>
      </c>
    </row>
    <row r="10" spans="1:21" x14ac:dyDescent="0.25">
      <c r="A10" s="25">
        <v>1975</v>
      </c>
      <c r="B10" s="76" t="s">
        <v>11</v>
      </c>
      <c r="C10" s="76" t="s">
        <v>11</v>
      </c>
      <c r="D10" s="76" t="s">
        <v>11</v>
      </c>
      <c r="E10" s="76" t="s">
        <v>11</v>
      </c>
      <c r="F10" s="76" t="s">
        <v>11</v>
      </c>
      <c r="G10" s="76" t="s">
        <v>11</v>
      </c>
      <c r="H10" s="76" t="s">
        <v>11</v>
      </c>
      <c r="I10" s="76" t="s">
        <v>11</v>
      </c>
      <c r="J10" s="78" t="s">
        <v>11</v>
      </c>
      <c r="K10" s="76" t="s">
        <v>11</v>
      </c>
      <c r="L10" s="79" t="s">
        <v>11</v>
      </c>
      <c r="M10" s="79" t="s">
        <v>11</v>
      </c>
      <c r="N10" s="79" t="s">
        <v>11</v>
      </c>
      <c r="O10" s="77" t="s">
        <v>11</v>
      </c>
      <c r="P10" s="77" t="s">
        <v>11</v>
      </c>
      <c r="Q10" s="76" t="s">
        <v>11</v>
      </c>
      <c r="R10" s="79" t="s">
        <v>11</v>
      </c>
    </row>
    <row r="11" spans="1:21" x14ac:dyDescent="0.25">
      <c r="A11" s="19">
        <v>1976</v>
      </c>
      <c r="B11" s="70" t="s">
        <v>11</v>
      </c>
      <c r="C11" s="70" t="s">
        <v>11</v>
      </c>
      <c r="D11" s="70" t="s">
        <v>11</v>
      </c>
      <c r="E11" s="70" t="s">
        <v>11</v>
      </c>
      <c r="F11" s="70" t="s">
        <v>11</v>
      </c>
      <c r="G11" s="70" t="s">
        <v>11</v>
      </c>
      <c r="H11" s="70" t="s">
        <v>11</v>
      </c>
      <c r="I11" s="70" t="s">
        <v>11</v>
      </c>
      <c r="J11" s="72" t="s">
        <v>11</v>
      </c>
      <c r="K11" s="70" t="s">
        <v>11</v>
      </c>
      <c r="L11" s="73" t="s">
        <v>11</v>
      </c>
      <c r="M11" s="73" t="s">
        <v>11</v>
      </c>
      <c r="N11" s="73" t="s">
        <v>11</v>
      </c>
      <c r="O11" s="71" t="s">
        <v>11</v>
      </c>
      <c r="P11" s="71" t="s">
        <v>11</v>
      </c>
      <c r="Q11" s="70" t="s">
        <v>11</v>
      </c>
      <c r="R11" s="73" t="s">
        <v>11</v>
      </c>
    </row>
    <row r="12" spans="1:21" x14ac:dyDescent="0.25">
      <c r="A12" s="19">
        <v>1977</v>
      </c>
      <c r="B12" s="70" t="s">
        <v>11</v>
      </c>
      <c r="C12" s="70" t="s">
        <v>11</v>
      </c>
      <c r="D12" s="70" t="s">
        <v>11</v>
      </c>
      <c r="E12" s="70" t="s">
        <v>11</v>
      </c>
      <c r="F12" s="70" t="s">
        <v>11</v>
      </c>
      <c r="G12" s="70" t="s">
        <v>11</v>
      </c>
      <c r="H12" s="70" t="s">
        <v>11</v>
      </c>
      <c r="I12" s="70" t="s">
        <v>11</v>
      </c>
      <c r="J12" s="72" t="s">
        <v>11</v>
      </c>
      <c r="K12" s="70" t="s">
        <v>11</v>
      </c>
      <c r="L12" s="73" t="s">
        <v>11</v>
      </c>
      <c r="M12" s="73" t="s">
        <v>11</v>
      </c>
      <c r="N12" s="73" t="s">
        <v>11</v>
      </c>
      <c r="O12" s="71" t="s">
        <v>11</v>
      </c>
      <c r="P12" s="71" t="s">
        <v>11</v>
      </c>
      <c r="Q12" s="70" t="s">
        <v>11</v>
      </c>
      <c r="R12" s="73" t="s">
        <v>11</v>
      </c>
    </row>
    <row r="13" spans="1:21" x14ac:dyDescent="0.25">
      <c r="A13" s="19">
        <v>1978</v>
      </c>
      <c r="B13" s="70" t="s">
        <v>11</v>
      </c>
      <c r="C13" s="70" t="s">
        <v>11</v>
      </c>
      <c r="D13" s="70" t="s">
        <v>11</v>
      </c>
      <c r="E13" s="70" t="s">
        <v>11</v>
      </c>
      <c r="F13" s="70" t="s">
        <v>11</v>
      </c>
      <c r="G13" s="70" t="s">
        <v>11</v>
      </c>
      <c r="H13" s="70" t="s">
        <v>11</v>
      </c>
      <c r="I13" s="70" t="s">
        <v>11</v>
      </c>
      <c r="J13" s="72" t="s">
        <v>11</v>
      </c>
      <c r="K13" s="70" t="s">
        <v>11</v>
      </c>
      <c r="L13" s="73" t="s">
        <v>11</v>
      </c>
      <c r="M13" s="73" t="s">
        <v>11</v>
      </c>
      <c r="N13" s="73" t="s">
        <v>11</v>
      </c>
      <c r="O13" s="71" t="s">
        <v>11</v>
      </c>
      <c r="P13" s="71" t="s">
        <v>11</v>
      </c>
      <c r="Q13" s="70" t="s">
        <v>11</v>
      </c>
      <c r="R13" s="73" t="s">
        <v>11</v>
      </c>
    </row>
    <row r="14" spans="1:21" x14ac:dyDescent="0.25">
      <c r="A14" s="19">
        <v>1979</v>
      </c>
      <c r="B14" s="70" t="s">
        <v>11</v>
      </c>
      <c r="C14" s="70" t="s">
        <v>11</v>
      </c>
      <c r="D14" s="70" t="s">
        <v>11</v>
      </c>
      <c r="E14" s="70" t="s">
        <v>11</v>
      </c>
      <c r="F14" s="70" t="s">
        <v>11</v>
      </c>
      <c r="G14" s="70" t="s">
        <v>11</v>
      </c>
      <c r="H14" s="70" t="s">
        <v>11</v>
      </c>
      <c r="I14" s="70" t="s">
        <v>11</v>
      </c>
      <c r="J14" s="72" t="s">
        <v>11</v>
      </c>
      <c r="K14" s="70" t="s">
        <v>11</v>
      </c>
      <c r="L14" s="73" t="s">
        <v>11</v>
      </c>
      <c r="M14" s="73" t="s">
        <v>11</v>
      </c>
      <c r="N14" s="73" t="s">
        <v>11</v>
      </c>
      <c r="O14" s="71" t="s">
        <v>11</v>
      </c>
      <c r="P14" s="71" t="s">
        <v>11</v>
      </c>
      <c r="Q14" s="70" t="s">
        <v>11</v>
      </c>
      <c r="R14" s="73" t="s">
        <v>11</v>
      </c>
    </row>
    <row r="15" spans="1:21" x14ac:dyDescent="0.25">
      <c r="A15" s="19">
        <v>1980</v>
      </c>
      <c r="B15" s="70" t="s">
        <v>11</v>
      </c>
      <c r="C15" s="70" t="s">
        <v>11</v>
      </c>
      <c r="D15" s="70" t="s">
        <v>11</v>
      </c>
      <c r="E15" s="70" t="s">
        <v>11</v>
      </c>
      <c r="F15" s="70" t="s">
        <v>11</v>
      </c>
      <c r="G15" s="70" t="s">
        <v>11</v>
      </c>
      <c r="H15" s="70" t="s">
        <v>11</v>
      </c>
      <c r="I15" s="70" t="s">
        <v>11</v>
      </c>
      <c r="J15" s="72" t="s">
        <v>11</v>
      </c>
      <c r="K15" s="70" t="s">
        <v>11</v>
      </c>
      <c r="L15" s="73" t="s">
        <v>11</v>
      </c>
      <c r="M15" s="73" t="s">
        <v>11</v>
      </c>
      <c r="N15" s="73" t="s">
        <v>11</v>
      </c>
      <c r="O15" s="71" t="s">
        <v>11</v>
      </c>
      <c r="P15" s="71" t="s">
        <v>11</v>
      </c>
      <c r="Q15" s="70" t="s">
        <v>11</v>
      </c>
      <c r="R15" s="73" t="s">
        <v>11</v>
      </c>
    </row>
    <row r="16" spans="1:21" x14ac:dyDescent="0.25">
      <c r="A16" s="25">
        <v>1981</v>
      </c>
      <c r="B16" s="76" t="s">
        <v>11</v>
      </c>
      <c r="C16" s="76" t="s">
        <v>11</v>
      </c>
      <c r="D16" s="76" t="s">
        <v>11</v>
      </c>
      <c r="E16" s="76" t="s">
        <v>11</v>
      </c>
      <c r="F16" s="76" t="s">
        <v>11</v>
      </c>
      <c r="G16" s="76" t="s">
        <v>11</v>
      </c>
      <c r="H16" s="76" t="s">
        <v>11</v>
      </c>
      <c r="I16" s="76" t="s">
        <v>11</v>
      </c>
      <c r="J16" s="78" t="s">
        <v>11</v>
      </c>
      <c r="K16" s="76" t="s">
        <v>11</v>
      </c>
      <c r="L16" s="79" t="s">
        <v>11</v>
      </c>
      <c r="M16" s="79" t="s">
        <v>11</v>
      </c>
      <c r="N16" s="79" t="s">
        <v>11</v>
      </c>
      <c r="O16" s="77" t="s">
        <v>11</v>
      </c>
      <c r="P16" s="77" t="s">
        <v>11</v>
      </c>
      <c r="Q16" s="76" t="s">
        <v>11</v>
      </c>
      <c r="R16" s="79" t="s">
        <v>11</v>
      </c>
    </row>
    <row r="17" spans="1:18" x14ac:dyDescent="0.25">
      <c r="A17" s="25">
        <v>1982</v>
      </c>
      <c r="B17" s="76" t="s">
        <v>11</v>
      </c>
      <c r="C17" s="76" t="s">
        <v>11</v>
      </c>
      <c r="D17" s="76" t="s">
        <v>11</v>
      </c>
      <c r="E17" s="76" t="s">
        <v>11</v>
      </c>
      <c r="F17" s="76" t="s">
        <v>11</v>
      </c>
      <c r="G17" s="76" t="s">
        <v>11</v>
      </c>
      <c r="H17" s="76" t="s">
        <v>11</v>
      </c>
      <c r="I17" s="76" t="s">
        <v>11</v>
      </c>
      <c r="J17" s="78" t="s">
        <v>11</v>
      </c>
      <c r="K17" s="76" t="s">
        <v>11</v>
      </c>
      <c r="L17" s="79" t="s">
        <v>11</v>
      </c>
      <c r="M17" s="79" t="s">
        <v>11</v>
      </c>
      <c r="N17" s="79" t="s">
        <v>11</v>
      </c>
      <c r="O17" s="77" t="s">
        <v>11</v>
      </c>
      <c r="P17" s="77" t="s">
        <v>11</v>
      </c>
      <c r="Q17" s="76" t="s">
        <v>11</v>
      </c>
      <c r="R17" s="79" t="s">
        <v>11</v>
      </c>
    </row>
    <row r="18" spans="1:18" x14ac:dyDescent="0.25">
      <c r="A18" s="25">
        <v>1983</v>
      </c>
      <c r="B18" s="76" t="s">
        <v>11</v>
      </c>
      <c r="C18" s="76" t="s">
        <v>11</v>
      </c>
      <c r="D18" s="76" t="s">
        <v>11</v>
      </c>
      <c r="E18" s="76" t="s">
        <v>11</v>
      </c>
      <c r="F18" s="76" t="s">
        <v>11</v>
      </c>
      <c r="G18" s="76" t="s">
        <v>11</v>
      </c>
      <c r="H18" s="76" t="s">
        <v>11</v>
      </c>
      <c r="I18" s="76" t="s">
        <v>11</v>
      </c>
      <c r="J18" s="78" t="s">
        <v>11</v>
      </c>
      <c r="K18" s="76" t="s">
        <v>11</v>
      </c>
      <c r="L18" s="79" t="s">
        <v>11</v>
      </c>
      <c r="M18" s="79" t="s">
        <v>11</v>
      </c>
      <c r="N18" s="79" t="s">
        <v>11</v>
      </c>
      <c r="O18" s="77" t="s">
        <v>11</v>
      </c>
      <c r="P18" s="77" t="s">
        <v>11</v>
      </c>
      <c r="Q18" s="76" t="s">
        <v>11</v>
      </c>
      <c r="R18" s="79" t="s">
        <v>11</v>
      </c>
    </row>
    <row r="19" spans="1:18" x14ac:dyDescent="0.25">
      <c r="A19" s="25">
        <v>1984</v>
      </c>
      <c r="B19" s="76" t="s">
        <v>11</v>
      </c>
      <c r="C19" s="76" t="s">
        <v>11</v>
      </c>
      <c r="D19" s="76" t="s">
        <v>11</v>
      </c>
      <c r="E19" s="76" t="s">
        <v>11</v>
      </c>
      <c r="F19" s="76" t="s">
        <v>11</v>
      </c>
      <c r="G19" s="76" t="s">
        <v>11</v>
      </c>
      <c r="H19" s="76" t="s">
        <v>11</v>
      </c>
      <c r="I19" s="76" t="s">
        <v>11</v>
      </c>
      <c r="J19" s="78" t="s">
        <v>11</v>
      </c>
      <c r="K19" s="76" t="s">
        <v>11</v>
      </c>
      <c r="L19" s="79" t="s">
        <v>11</v>
      </c>
      <c r="M19" s="79" t="s">
        <v>11</v>
      </c>
      <c r="N19" s="79" t="s">
        <v>11</v>
      </c>
      <c r="O19" s="77" t="s">
        <v>11</v>
      </c>
      <c r="P19" s="77" t="s">
        <v>11</v>
      </c>
      <c r="Q19" s="76" t="s">
        <v>11</v>
      </c>
      <c r="R19" s="79" t="s">
        <v>11</v>
      </c>
    </row>
    <row r="20" spans="1:18" x14ac:dyDescent="0.25">
      <c r="A20" s="25">
        <v>1985</v>
      </c>
      <c r="B20" s="76" t="s">
        <v>11</v>
      </c>
      <c r="C20" s="76" t="s">
        <v>11</v>
      </c>
      <c r="D20" s="76" t="s">
        <v>11</v>
      </c>
      <c r="E20" s="76" t="s">
        <v>11</v>
      </c>
      <c r="F20" s="76" t="s">
        <v>11</v>
      </c>
      <c r="G20" s="76" t="s">
        <v>11</v>
      </c>
      <c r="H20" s="76" t="s">
        <v>11</v>
      </c>
      <c r="I20" s="76" t="s">
        <v>11</v>
      </c>
      <c r="J20" s="78" t="s">
        <v>11</v>
      </c>
      <c r="K20" s="76" t="s">
        <v>11</v>
      </c>
      <c r="L20" s="79" t="s">
        <v>11</v>
      </c>
      <c r="M20" s="79" t="s">
        <v>11</v>
      </c>
      <c r="N20" s="79" t="s">
        <v>11</v>
      </c>
      <c r="O20" s="77" t="s">
        <v>11</v>
      </c>
      <c r="P20" s="77" t="s">
        <v>11</v>
      </c>
      <c r="Q20" s="76" t="s">
        <v>11</v>
      </c>
      <c r="R20" s="79" t="s">
        <v>11</v>
      </c>
    </row>
    <row r="21" spans="1:18" x14ac:dyDescent="0.25">
      <c r="A21" s="19">
        <v>1986</v>
      </c>
      <c r="B21" s="70" t="s">
        <v>11</v>
      </c>
      <c r="C21" s="70" t="s">
        <v>11</v>
      </c>
      <c r="D21" s="70" t="s">
        <v>11</v>
      </c>
      <c r="E21" s="70" t="s">
        <v>11</v>
      </c>
      <c r="F21" s="70" t="s">
        <v>11</v>
      </c>
      <c r="G21" s="70" t="s">
        <v>11</v>
      </c>
      <c r="H21" s="70" t="s">
        <v>11</v>
      </c>
      <c r="I21" s="70" t="s">
        <v>11</v>
      </c>
      <c r="J21" s="72" t="s">
        <v>11</v>
      </c>
      <c r="K21" s="70" t="s">
        <v>11</v>
      </c>
      <c r="L21" s="73" t="s">
        <v>11</v>
      </c>
      <c r="M21" s="73" t="s">
        <v>11</v>
      </c>
      <c r="N21" s="73" t="s">
        <v>11</v>
      </c>
      <c r="O21" s="71" t="s">
        <v>11</v>
      </c>
      <c r="P21" s="71" t="s">
        <v>11</v>
      </c>
      <c r="Q21" s="70" t="s">
        <v>11</v>
      </c>
      <c r="R21" s="73" t="s">
        <v>11</v>
      </c>
    </row>
    <row r="22" spans="1:18" x14ac:dyDescent="0.25">
      <c r="A22" s="19">
        <v>1987</v>
      </c>
      <c r="B22" s="70" t="s">
        <v>11</v>
      </c>
      <c r="C22" s="70" t="s">
        <v>11</v>
      </c>
      <c r="D22" s="70" t="s">
        <v>11</v>
      </c>
      <c r="E22" s="70" t="s">
        <v>11</v>
      </c>
      <c r="F22" s="70" t="s">
        <v>11</v>
      </c>
      <c r="G22" s="70" t="s">
        <v>11</v>
      </c>
      <c r="H22" s="70" t="s">
        <v>11</v>
      </c>
      <c r="I22" s="70" t="s">
        <v>11</v>
      </c>
      <c r="J22" s="72" t="s">
        <v>11</v>
      </c>
      <c r="K22" s="70" t="s">
        <v>11</v>
      </c>
      <c r="L22" s="73" t="s">
        <v>11</v>
      </c>
      <c r="M22" s="73" t="s">
        <v>11</v>
      </c>
      <c r="N22" s="73" t="s">
        <v>11</v>
      </c>
      <c r="O22" s="71" t="s">
        <v>11</v>
      </c>
      <c r="P22" s="71" t="s">
        <v>11</v>
      </c>
      <c r="Q22" s="70" t="s">
        <v>11</v>
      </c>
      <c r="R22" s="73" t="s">
        <v>11</v>
      </c>
    </row>
    <row r="23" spans="1:18" x14ac:dyDescent="0.25">
      <c r="A23" s="19">
        <v>1988</v>
      </c>
      <c r="B23" s="70" t="s">
        <v>11</v>
      </c>
      <c r="C23" s="70" t="s">
        <v>11</v>
      </c>
      <c r="D23" s="70" t="s">
        <v>11</v>
      </c>
      <c r="E23" s="70" t="s">
        <v>11</v>
      </c>
      <c r="F23" s="70" t="s">
        <v>11</v>
      </c>
      <c r="G23" s="70" t="s">
        <v>11</v>
      </c>
      <c r="H23" s="70" t="s">
        <v>11</v>
      </c>
      <c r="I23" s="70" t="s">
        <v>11</v>
      </c>
      <c r="J23" s="72" t="s">
        <v>11</v>
      </c>
      <c r="K23" s="70" t="s">
        <v>11</v>
      </c>
      <c r="L23" s="73" t="s">
        <v>11</v>
      </c>
      <c r="M23" s="73" t="s">
        <v>11</v>
      </c>
      <c r="N23" s="73" t="s">
        <v>11</v>
      </c>
      <c r="O23" s="71" t="s">
        <v>11</v>
      </c>
      <c r="P23" s="71" t="s">
        <v>11</v>
      </c>
      <c r="Q23" s="70" t="s">
        <v>11</v>
      </c>
      <c r="R23" s="73" t="s">
        <v>11</v>
      </c>
    </row>
    <row r="24" spans="1:18" x14ac:dyDescent="0.25">
      <c r="A24" s="19">
        <v>1989</v>
      </c>
      <c r="B24" s="70">
        <v>1.3267255513352103</v>
      </c>
      <c r="C24" s="70">
        <v>3.1999999999999886</v>
      </c>
      <c r="D24" s="70">
        <f t="shared" ref="D24:D51" si="0">+B24-B24*(C24/100)</f>
        <v>1.2842703336924837</v>
      </c>
      <c r="E24" s="21">
        <v>6</v>
      </c>
      <c r="F24" s="21">
        <f t="shared" ref="F24:F46" si="1">+(D24-D24*(E24)/100)</f>
        <v>1.2072141136709347</v>
      </c>
      <c r="G24" s="21">
        <v>0</v>
      </c>
      <c r="H24" s="21">
        <f>F24-(F24*G24/100)</f>
        <v>1.2072141136709347</v>
      </c>
      <c r="I24" s="21">
        <v>10</v>
      </c>
      <c r="J24" s="22">
        <f t="shared" ref="J24:J46" si="2">100-(K24/B24*100)</f>
        <v>18.107200000000006</v>
      </c>
      <c r="K24" s="20">
        <f>+H24-H24*I24/100</f>
        <v>1.0864927023038411</v>
      </c>
      <c r="L24" s="20">
        <f t="shared" ref="L24:L46" si="3">K24/8.8</f>
        <v>0.12346507980725466</v>
      </c>
      <c r="M24" s="20">
        <f t="shared" ref="M24:M46" si="4">+(K24/365)*16</f>
        <v>4.7627077361264265E-2</v>
      </c>
      <c r="N24" s="20">
        <f t="shared" ref="N24:N37" si="5">+M24*28.3495</f>
        <v>1.3502038296531613</v>
      </c>
      <c r="O24" s="21">
        <v>116</v>
      </c>
      <c r="P24" s="21">
        <v>253</v>
      </c>
      <c r="Q24" s="20">
        <f t="shared" ref="Q24:Q46" si="6">+R24*O24</f>
        <v>0.61906578750895935</v>
      </c>
      <c r="R24" s="73">
        <f t="shared" ref="R24:R46" si="7">+N24/P24</f>
        <v>5.3367740302496499E-3</v>
      </c>
    </row>
    <row r="25" spans="1:18" x14ac:dyDescent="0.25">
      <c r="A25" s="19">
        <v>1990</v>
      </c>
      <c r="B25" s="70">
        <v>1.2704403629089887</v>
      </c>
      <c r="C25" s="70">
        <v>3.2615323109397991</v>
      </c>
      <c r="D25" s="70">
        <f t="shared" si="0"/>
        <v>1.2290045399814911</v>
      </c>
      <c r="E25" s="21">
        <v>6</v>
      </c>
      <c r="F25" s="21">
        <f t="shared" si="1"/>
        <v>1.1552642675826017</v>
      </c>
      <c r="G25" s="21">
        <v>0</v>
      </c>
      <c r="H25" s="21">
        <f t="shared" ref="H25:H51" si="8">F25-(F25*G25/100)</f>
        <v>1.1552642675826017</v>
      </c>
      <c r="I25" s="21">
        <v>10</v>
      </c>
      <c r="J25" s="22">
        <f t="shared" si="2"/>
        <v>18.159256335055062</v>
      </c>
      <c r="K25" s="20">
        <f t="shared" ref="K25:K51" si="9">+H25-H25*I25/100</f>
        <v>1.0397378408243416</v>
      </c>
      <c r="L25" s="20">
        <f t="shared" si="3"/>
        <v>0.11815202736640244</v>
      </c>
      <c r="M25" s="20">
        <f t="shared" si="4"/>
        <v>4.5577549186820457E-2</v>
      </c>
      <c r="N25" s="20">
        <f t="shared" si="5"/>
        <v>1.2921007306717665</v>
      </c>
      <c r="O25" s="21">
        <v>116</v>
      </c>
      <c r="P25" s="21">
        <v>253</v>
      </c>
      <c r="Q25" s="20">
        <f t="shared" si="6"/>
        <v>0.59242563145424865</v>
      </c>
      <c r="R25" s="73">
        <f t="shared" si="7"/>
        <v>5.1071175125366264E-3</v>
      </c>
    </row>
    <row r="26" spans="1:18" x14ac:dyDescent="0.25">
      <c r="A26" s="25">
        <v>1991</v>
      </c>
      <c r="B26" s="76">
        <v>1.5364335132845397</v>
      </c>
      <c r="C26" s="76">
        <v>3.259952740312329</v>
      </c>
      <c r="D26" s="76">
        <f t="shared" si="0"/>
        <v>1.4863465068651434</v>
      </c>
      <c r="E26" s="27">
        <v>6</v>
      </c>
      <c r="F26" s="27">
        <f t="shared" si="1"/>
        <v>1.3971657164532347</v>
      </c>
      <c r="G26" s="27">
        <v>0</v>
      </c>
      <c r="H26" s="27">
        <f t="shared" si="8"/>
        <v>1.3971657164532347</v>
      </c>
      <c r="I26" s="27">
        <v>10</v>
      </c>
      <c r="J26" s="28">
        <f t="shared" si="2"/>
        <v>18.157920018304225</v>
      </c>
      <c r="K26" s="26">
        <f t="shared" si="9"/>
        <v>1.2574491448079113</v>
      </c>
      <c r="L26" s="26">
        <f t="shared" si="3"/>
        <v>0.14289194827362628</v>
      </c>
      <c r="M26" s="26">
        <f t="shared" si="4"/>
        <v>5.5121058402538572E-2</v>
      </c>
      <c r="N26" s="26">
        <f t="shared" si="5"/>
        <v>1.5626544451827673</v>
      </c>
      <c r="O26" s="27">
        <v>116</v>
      </c>
      <c r="P26" s="27">
        <v>253</v>
      </c>
      <c r="Q26" s="26">
        <f t="shared" si="6"/>
        <v>0.71647397486640718</v>
      </c>
      <c r="R26" s="79">
        <f t="shared" si="7"/>
        <v>6.1764997833310964E-3</v>
      </c>
    </row>
    <row r="27" spans="1:18" x14ac:dyDescent="0.25">
      <c r="A27" s="25">
        <v>1992</v>
      </c>
      <c r="B27" s="76">
        <v>1.4945765282520831</v>
      </c>
      <c r="C27" s="76">
        <v>3.2817675772886474</v>
      </c>
      <c r="D27" s="76">
        <f t="shared" si="0"/>
        <v>1.4455280003301398</v>
      </c>
      <c r="E27" s="27">
        <v>6</v>
      </c>
      <c r="F27" s="27">
        <f t="shared" si="1"/>
        <v>1.3587963203103315</v>
      </c>
      <c r="G27" s="27">
        <v>0</v>
      </c>
      <c r="H27" s="27">
        <f t="shared" si="8"/>
        <v>1.3587963203103315</v>
      </c>
      <c r="I27" s="27">
        <v>10</v>
      </c>
      <c r="J27" s="28">
        <f t="shared" si="2"/>
        <v>18.176375370386197</v>
      </c>
      <c r="K27" s="26">
        <f t="shared" si="9"/>
        <v>1.2229166882792983</v>
      </c>
      <c r="L27" s="26">
        <f t="shared" si="3"/>
        <v>0.1389678054862839</v>
      </c>
      <c r="M27" s="26">
        <f t="shared" si="4"/>
        <v>5.3607306883476091E-2</v>
      </c>
      <c r="N27" s="26">
        <f t="shared" si="5"/>
        <v>1.5197403464931054</v>
      </c>
      <c r="O27" s="27">
        <v>116</v>
      </c>
      <c r="P27" s="27">
        <v>253</v>
      </c>
      <c r="Q27" s="26">
        <f t="shared" si="6"/>
        <v>0.69679794542766893</v>
      </c>
      <c r="R27" s="79">
        <f t="shared" si="7"/>
        <v>6.0068788398936973E-3</v>
      </c>
    </row>
    <row r="28" spans="1:18" x14ac:dyDescent="0.25">
      <c r="A28" s="25">
        <v>1993</v>
      </c>
      <c r="B28" s="76">
        <v>1.3498259802847954</v>
      </c>
      <c r="C28" s="76">
        <v>3.2810835526695001</v>
      </c>
      <c r="D28" s="76">
        <f t="shared" si="0"/>
        <v>1.3055370620560112</v>
      </c>
      <c r="E28" s="27">
        <v>6</v>
      </c>
      <c r="F28" s="27">
        <f t="shared" si="1"/>
        <v>1.2272048383326506</v>
      </c>
      <c r="G28" s="27">
        <v>0</v>
      </c>
      <c r="H28" s="27">
        <f t="shared" si="8"/>
        <v>1.2272048383326506</v>
      </c>
      <c r="I28" s="27">
        <v>10</v>
      </c>
      <c r="J28" s="28">
        <f t="shared" si="2"/>
        <v>18.175796685558382</v>
      </c>
      <c r="K28" s="26">
        <f t="shared" si="9"/>
        <v>1.1044843544993856</v>
      </c>
      <c r="L28" s="26">
        <f t="shared" si="3"/>
        <v>0.12550958573856655</v>
      </c>
      <c r="M28" s="26">
        <f t="shared" si="4"/>
        <v>4.8415752526000465E-2</v>
      </c>
      <c r="N28" s="26">
        <f t="shared" si="5"/>
        <v>1.3725623762358501</v>
      </c>
      <c r="O28" s="27">
        <v>116</v>
      </c>
      <c r="P28" s="27">
        <v>253</v>
      </c>
      <c r="Q28" s="26">
        <f t="shared" si="6"/>
        <v>0.62931713693027114</v>
      </c>
      <c r="R28" s="79">
        <f t="shared" si="7"/>
        <v>5.4251477321575099E-3</v>
      </c>
    </row>
    <row r="29" spans="1:18" x14ac:dyDescent="0.25">
      <c r="A29" s="25">
        <v>1994</v>
      </c>
      <c r="B29" s="76">
        <v>1.6944719206073275</v>
      </c>
      <c r="C29" s="76">
        <v>3.2771648521841996</v>
      </c>
      <c r="D29" s="76">
        <f t="shared" si="0"/>
        <v>1.6389412823950535</v>
      </c>
      <c r="E29" s="27">
        <v>6</v>
      </c>
      <c r="F29" s="27">
        <f t="shared" si="1"/>
        <v>1.5406048054513504</v>
      </c>
      <c r="G29" s="27">
        <v>0</v>
      </c>
      <c r="H29" s="27">
        <f t="shared" si="8"/>
        <v>1.5406048054513504</v>
      </c>
      <c r="I29" s="27">
        <v>10</v>
      </c>
      <c r="J29" s="28">
        <f t="shared" si="2"/>
        <v>18.172481464947836</v>
      </c>
      <c r="K29" s="26">
        <f t="shared" si="9"/>
        <v>1.3865443249062153</v>
      </c>
      <c r="L29" s="26">
        <f t="shared" si="3"/>
        <v>0.15756185510297899</v>
      </c>
      <c r="M29" s="26">
        <f t="shared" si="4"/>
        <v>6.078002520136834E-2</v>
      </c>
      <c r="N29" s="26">
        <f t="shared" si="5"/>
        <v>1.7230833244461916</v>
      </c>
      <c r="O29" s="27">
        <v>116</v>
      </c>
      <c r="P29" s="27">
        <v>253</v>
      </c>
      <c r="Q29" s="26">
        <f t="shared" si="6"/>
        <v>0.79003029895556609</v>
      </c>
      <c r="R29" s="79">
        <f t="shared" si="7"/>
        <v>6.8106060254790185E-3</v>
      </c>
    </row>
    <row r="30" spans="1:18" x14ac:dyDescent="0.25">
      <c r="A30" s="25">
        <v>1995</v>
      </c>
      <c r="B30" s="76">
        <v>1.4855394919528462</v>
      </c>
      <c r="C30" s="76">
        <v>3.2700878236174731</v>
      </c>
      <c r="D30" s="76">
        <f t="shared" si="0"/>
        <v>1.4369610459114672</v>
      </c>
      <c r="E30" s="27">
        <v>6</v>
      </c>
      <c r="F30" s="27">
        <f t="shared" si="1"/>
        <v>1.3507433831567792</v>
      </c>
      <c r="G30" s="27">
        <v>0</v>
      </c>
      <c r="H30" s="27">
        <f t="shared" si="8"/>
        <v>1.3507433831567792</v>
      </c>
      <c r="I30" s="27">
        <v>10</v>
      </c>
      <c r="J30" s="28">
        <f t="shared" si="2"/>
        <v>18.166494298780378</v>
      </c>
      <c r="K30" s="26">
        <f t="shared" si="9"/>
        <v>1.2156690448411014</v>
      </c>
      <c r="L30" s="26">
        <f t="shared" si="3"/>
        <v>0.13814420964103424</v>
      </c>
      <c r="M30" s="26">
        <f t="shared" si="4"/>
        <v>5.3289601965637319E-2</v>
      </c>
      <c r="N30" s="26">
        <f t="shared" si="5"/>
        <v>1.5107335709248351</v>
      </c>
      <c r="O30" s="27">
        <v>116</v>
      </c>
      <c r="P30" s="27">
        <v>253</v>
      </c>
      <c r="Q30" s="26">
        <f t="shared" si="6"/>
        <v>0.6926683566295686</v>
      </c>
      <c r="R30" s="79">
        <f t="shared" si="7"/>
        <v>5.9712789364617987E-3</v>
      </c>
    </row>
    <row r="31" spans="1:18" x14ac:dyDescent="0.25">
      <c r="A31" s="19">
        <v>1996</v>
      </c>
      <c r="B31" s="70">
        <v>1.584013657896207</v>
      </c>
      <c r="C31" s="70">
        <v>3.265330945202777</v>
      </c>
      <c r="D31" s="70">
        <f t="shared" si="0"/>
        <v>1.5322903697486836</v>
      </c>
      <c r="E31" s="21">
        <v>6</v>
      </c>
      <c r="F31" s="21">
        <f t="shared" si="1"/>
        <v>1.4403529475637626</v>
      </c>
      <c r="G31" s="21">
        <v>0</v>
      </c>
      <c r="H31" s="21">
        <f t="shared" si="8"/>
        <v>1.4403529475637626</v>
      </c>
      <c r="I31" s="21">
        <v>10</v>
      </c>
      <c r="J31" s="22">
        <f t="shared" si="2"/>
        <v>18.162469979641543</v>
      </c>
      <c r="K31" s="20">
        <f t="shared" si="9"/>
        <v>1.2963176528073863</v>
      </c>
      <c r="L31" s="20">
        <f t="shared" si="3"/>
        <v>0.14730882418265753</v>
      </c>
      <c r="M31" s="20">
        <f t="shared" si="4"/>
        <v>5.6824883410734744E-2</v>
      </c>
      <c r="N31" s="20">
        <f t="shared" si="5"/>
        <v>1.6109570322526245</v>
      </c>
      <c r="O31" s="21">
        <v>116</v>
      </c>
      <c r="P31" s="21">
        <v>253</v>
      </c>
      <c r="Q31" s="20">
        <f t="shared" si="6"/>
        <v>0.73862061557827841</v>
      </c>
      <c r="R31" s="73">
        <f t="shared" si="7"/>
        <v>6.3674190998127449E-3</v>
      </c>
    </row>
    <row r="32" spans="1:18" x14ac:dyDescent="0.25">
      <c r="A32" s="19">
        <v>1997</v>
      </c>
      <c r="B32" s="70">
        <v>1.8217671004764964</v>
      </c>
      <c r="C32" s="70">
        <v>3.2553321217095714</v>
      </c>
      <c r="D32" s="70">
        <f t="shared" si="0"/>
        <v>1.7624625308719479</v>
      </c>
      <c r="E32" s="21">
        <v>6</v>
      </c>
      <c r="F32" s="21">
        <f t="shared" si="1"/>
        <v>1.656714779019631</v>
      </c>
      <c r="G32" s="21">
        <v>0</v>
      </c>
      <c r="H32" s="21">
        <f t="shared" si="8"/>
        <v>1.656714779019631</v>
      </c>
      <c r="I32" s="21">
        <v>10</v>
      </c>
      <c r="J32" s="22">
        <f t="shared" si="2"/>
        <v>18.154010974966297</v>
      </c>
      <c r="K32" s="20">
        <f t="shared" si="9"/>
        <v>1.491043301117668</v>
      </c>
      <c r="L32" s="20">
        <f t="shared" si="3"/>
        <v>0.16943673876337134</v>
      </c>
      <c r="M32" s="20">
        <f t="shared" si="4"/>
        <v>6.5360802240774493E-2</v>
      </c>
      <c r="N32" s="20">
        <f t="shared" si="5"/>
        <v>1.8529460631248365</v>
      </c>
      <c r="O32" s="21">
        <v>116</v>
      </c>
      <c r="P32" s="21">
        <v>253</v>
      </c>
      <c r="Q32" s="20">
        <f t="shared" si="6"/>
        <v>0.84957210799399618</v>
      </c>
      <c r="R32" s="73">
        <f t="shared" si="7"/>
        <v>7.3238974827068634E-3</v>
      </c>
    </row>
    <row r="33" spans="1:18" x14ac:dyDescent="0.25">
      <c r="A33" s="19">
        <v>1998</v>
      </c>
      <c r="B33" s="70">
        <v>1.8790246567027771</v>
      </c>
      <c r="C33" s="70">
        <v>3.2560925701247641</v>
      </c>
      <c r="D33" s="70">
        <f t="shared" si="0"/>
        <v>1.8178418744650655</v>
      </c>
      <c r="E33" s="21">
        <v>6</v>
      </c>
      <c r="F33" s="21">
        <f t="shared" si="1"/>
        <v>1.7087713619971616</v>
      </c>
      <c r="G33" s="21">
        <v>0</v>
      </c>
      <c r="H33" s="21">
        <f t="shared" si="8"/>
        <v>1.7087713619971616</v>
      </c>
      <c r="I33" s="21">
        <v>10</v>
      </c>
      <c r="J33" s="22">
        <f t="shared" si="2"/>
        <v>18.154654314325541</v>
      </c>
      <c r="K33" s="20">
        <f t="shared" si="9"/>
        <v>1.5378942257974455</v>
      </c>
      <c r="L33" s="20">
        <f t="shared" si="3"/>
        <v>0.17476070747698244</v>
      </c>
      <c r="M33" s="20">
        <f t="shared" si="4"/>
        <v>6.7414541404819533E-2</v>
      </c>
      <c r="N33" s="20">
        <f t="shared" si="5"/>
        <v>1.9111685415559314</v>
      </c>
      <c r="O33" s="21">
        <v>116</v>
      </c>
      <c r="P33" s="21">
        <v>253</v>
      </c>
      <c r="Q33" s="20">
        <f t="shared" si="6"/>
        <v>0.87626699929046659</v>
      </c>
      <c r="R33" s="73">
        <f t="shared" si="7"/>
        <v>7.5540258559522984E-3</v>
      </c>
    </row>
    <row r="34" spans="1:18" x14ac:dyDescent="0.25">
      <c r="A34" s="19">
        <v>1999</v>
      </c>
      <c r="B34" s="70">
        <v>2.1346580243185178</v>
      </c>
      <c r="C34" s="70">
        <v>3.252334628260428</v>
      </c>
      <c r="D34" s="70">
        <f t="shared" si="0"/>
        <v>2.0652318021986669</v>
      </c>
      <c r="E34" s="21">
        <v>6</v>
      </c>
      <c r="F34" s="21">
        <f t="shared" si="1"/>
        <v>1.9413178940667468</v>
      </c>
      <c r="G34" s="21">
        <v>0</v>
      </c>
      <c r="H34" s="21">
        <f t="shared" si="8"/>
        <v>1.9413178940667468</v>
      </c>
      <c r="I34" s="21">
        <v>10</v>
      </c>
      <c r="J34" s="22">
        <f t="shared" si="2"/>
        <v>18.151475095508317</v>
      </c>
      <c r="K34" s="20">
        <f t="shared" si="9"/>
        <v>1.7471861046600721</v>
      </c>
      <c r="L34" s="20">
        <f t="shared" si="3"/>
        <v>0.19854387552955363</v>
      </c>
      <c r="M34" s="20">
        <f t="shared" si="4"/>
        <v>7.6588979930304529E-2</v>
      </c>
      <c r="N34" s="20">
        <f t="shared" si="5"/>
        <v>2.171259286534168</v>
      </c>
      <c r="O34" s="21">
        <v>116</v>
      </c>
      <c r="P34" s="21">
        <v>253</v>
      </c>
      <c r="Q34" s="20">
        <f t="shared" si="6"/>
        <v>0.995518091849658</v>
      </c>
      <c r="R34" s="73">
        <f t="shared" si="7"/>
        <v>8.5820525159453279E-3</v>
      </c>
    </row>
    <row r="35" spans="1:18" x14ac:dyDescent="0.25">
      <c r="A35" s="19">
        <v>2000</v>
      </c>
      <c r="B35" s="70">
        <v>1.8182902604779454</v>
      </c>
      <c r="C35" s="70">
        <v>3.200144316447421</v>
      </c>
      <c r="D35" s="70">
        <f t="shared" si="0"/>
        <v>1.7601023480507434</v>
      </c>
      <c r="E35" s="21">
        <v>6</v>
      </c>
      <c r="F35" s="21">
        <f t="shared" si="1"/>
        <v>1.6544962071676987</v>
      </c>
      <c r="G35" s="21">
        <v>0</v>
      </c>
      <c r="H35" s="21">
        <f t="shared" si="8"/>
        <v>1.6544962071676987</v>
      </c>
      <c r="I35" s="21">
        <v>10</v>
      </c>
      <c r="J35" s="22">
        <f t="shared" si="2"/>
        <v>18.107322091714522</v>
      </c>
      <c r="K35" s="20">
        <f t="shared" si="9"/>
        <v>1.4890465864509288</v>
      </c>
      <c r="L35" s="20">
        <f t="shared" si="3"/>
        <v>0.16920983936942371</v>
      </c>
      <c r="M35" s="20">
        <f t="shared" si="4"/>
        <v>6.5273275022506475E-2</v>
      </c>
      <c r="N35" s="20">
        <f t="shared" si="5"/>
        <v>1.8504647102505472</v>
      </c>
      <c r="O35" s="21">
        <v>116</v>
      </c>
      <c r="P35" s="21">
        <v>253</v>
      </c>
      <c r="Q35" s="20">
        <f t="shared" si="6"/>
        <v>0.84843441260499397</v>
      </c>
      <c r="R35" s="73">
        <f t="shared" si="7"/>
        <v>7.3140897638361551E-3</v>
      </c>
    </row>
    <row r="36" spans="1:18" x14ac:dyDescent="0.25">
      <c r="A36" s="25">
        <v>2001</v>
      </c>
      <c r="B36" s="76">
        <v>1.5357470534223789</v>
      </c>
      <c r="C36" s="76">
        <v>3.2000000000000028</v>
      </c>
      <c r="D36" s="76">
        <f t="shared" si="0"/>
        <v>1.4866031477128627</v>
      </c>
      <c r="E36" s="27">
        <v>6</v>
      </c>
      <c r="F36" s="27">
        <f t="shared" si="1"/>
        <v>1.397406958850091</v>
      </c>
      <c r="G36" s="27">
        <v>0</v>
      </c>
      <c r="H36" s="27">
        <f t="shared" si="8"/>
        <v>1.397406958850091</v>
      </c>
      <c r="I36" s="27">
        <v>10</v>
      </c>
      <c r="J36" s="28">
        <f t="shared" si="2"/>
        <v>18.107200000000006</v>
      </c>
      <c r="K36" s="26">
        <f t="shared" si="9"/>
        <v>1.2576662629650819</v>
      </c>
      <c r="L36" s="26">
        <f t="shared" si="3"/>
        <v>0.14291662079148656</v>
      </c>
      <c r="M36" s="26">
        <f t="shared" si="4"/>
        <v>5.5130575910798112E-2</v>
      </c>
      <c r="N36" s="26">
        <f t="shared" si="5"/>
        <v>1.5629242617831711</v>
      </c>
      <c r="O36" s="27">
        <v>116</v>
      </c>
      <c r="P36" s="27">
        <v>253</v>
      </c>
      <c r="Q36" s="26">
        <f t="shared" si="6"/>
        <v>0.71659768524445788</v>
      </c>
      <c r="R36" s="79">
        <f t="shared" si="7"/>
        <v>6.1775662521073955E-3</v>
      </c>
    </row>
    <row r="37" spans="1:18" x14ac:dyDescent="0.25">
      <c r="A37" s="25">
        <v>2002</v>
      </c>
      <c r="B37" s="76">
        <v>1.9086492756183662</v>
      </c>
      <c r="C37" s="76">
        <v>3.1999999999999744</v>
      </c>
      <c r="D37" s="76">
        <f t="shared" si="0"/>
        <v>1.8475724987985789</v>
      </c>
      <c r="E37" s="27">
        <v>6</v>
      </c>
      <c r="F37" s="27">
        <f t="shared" si="1"/>
        <v>1.7367181488706642</v>
      </c>
      <c r="G37" s="27">
        <v>0</v>
      </c>
      <c r="H37" s="27">
        <f t="shared" si="8"/>
        <v>1.7367181488706642</v>
      </c>
      <c r="I37" s="27">
        <v>10</v>
      </c>
      <c r="J37" s="28">
        <f t="shared" si="2"/>
        <v>18.107199999999978</v>
      </c>
      <c r="K37" s="26">
        <f t="shared" si="9"/>
        <v>1.5630463339835978</v>
      </c>
      <c r="L37" s="26">
        <f t="shared" si="3"/>
        <v>0.1776189015890452</v>
      </c>
      <c r="M37" s="26">
        <f t="shared" si="4"/>
        <v>6.8517099571883747E-2</v>
      </c>
      <c r="N37" s="26">
        <f t="shared" si="5"/>
        <v>1.9424255143131182</v>
      </c>
      <c r="O37" s="27">
        <v>116</v>
      </c>
      <c r="P37" s="27">
        <v>253</v>
      </c>
      <c r="Q37" s="26">
        <f t="shared" si="6"/>
        <v>0.89059825952696337</v>
      </c>
      <c r="R37" s="79">
        <f t="shared" si="7"/>
        <v>7.6775712028186492E-3</v>
      </c>
    </row>
    <row r="38" spans="1:18" x14ac:dyDescent="0.25">
      <c r="A38" s="25">
        <v>2003</v>
      </c>
      <c r="B38" s="76">
        <v>2.0861244898400031</v>
      </c>
      <c r="C38" s="76">
        <v>3.1999999999999744</v>
      </c>
      <c r="D38" s="76">
        <f t="shared" si="0"/>
        <v>2.0193685061651236</v>
      </c>
      <c r="E38" s="27">
        <v>6</v>
      </c>
      <c r="F38" s="27">
        <f t="shared" si="1"/>
        <v>1.8982063957952162</v>
      </c>
      <c r="G38" s="27">
        <v>0</v>
      </c>
      <c r="H38" s="27">
        <f t="shared" si="8"/>
        <v>1.8982063957952162</v>
      </c>
      <c r="I38" s="27">
        <v>10</v>
      </c>
      <c r="J38" s="28">
        <f t="shared" si="2"/>
        <v>18.107199999999978</v>
      </c>
      <c r="K38" s="26">
        <f t="shared" si="9"/>
        <v>1.7083857562156946</v>
      </c>
      <c r="L38" s="26">
        <f t="shared" si="3"/>
        <v>0.19413474502451072</v>
      </c>
      <c r="M38" s="26">
        <f t="shared" si="4"/>
        <v>7.4888142738222224E-2</v>
      </c>
      <c r="N38" s="26">
        <f t="shared" ref="N38:N45" si="10">+M38*28.3495</f>
        <v>2.1230414025572308</v>
      </c>
      <c r="O38" s="27">
        <v>116</v>
      </c>
      <c r="P38" s="27">
        <v>253</v>
      </c>
      <c r="Q38" s="26">
        <f t="shared" si="6"/>
        <v>0.97341028733849333</v>
      </c>
      <c r="R38" s="79">
        <f t="shared" si="7"/>
        <v>8.3914679942973559E-3</v>
      </c>
    </row>
    <row r="39" spans="1:18" x14ac:dyDescent="0.25">
      <c r="A39" s="25">
        <v>2004</v>
      </c>
      <c r="B39" s="76">
        <v>2.0566185735992728</v>
      </c>
      <c r="C39" s="76">
        <v>3.1999999999999886</v>
      </c>
      <c r="D39" s="76">
        <f t="shared" si="0"/>
        <v>1.9908067792440962</v>
      </c>
      <c r="E39" s="27">
        <v>6</v>
      </c>
      <c r="F39" s="27">
        <f t="shared" si="1"/>
        <v>1.8713583724894505</v>
      </c>
      <c r="G39" s="27">
        <v>0</v>
      </c>
      <c r="H39" s="27">
        <f t="shared" si="8"/>
        <v>1.8713583724894505</v>
      </c>
      <c r="I39" s="27">
        <v>10</v>
      </c>
      <c r="J39" s="28">
        <f t="shared" si="2"/>
        <v>18.107200000000006</v>
      </c>
      <c r="K39" s="26">
        <f t="shared" si="9"/>
        <v>1.6842225352405054</v>
      </c>
      <c r="L39" s="26">
        <f t="shared" si="3"/>
        <v>0.19138892445914832</v>
      </c>
      <c r="M39" s="26">
        <f t="shared" si="4"/>
        <v>7.3828933051638596E-2</v>
      </c>
      <c r="N39" s="26">
        <f t="shared" si="10"/>
        <v>2.0930133375474282</v>
      </c>
      <c r="O39" s="27">
        <v>116</v>
      </c>
      <c r="P39" s="27">
        <v>253</v>
      </c>
      <c r="Q39" s="26">
        <f t="shared" si="6"/>
        <v>0.9596424788755008</v>
      </c>
      <c r="R39" s="79">
        <f t="shared" si="7"/>
        <v>8.2727799903060412E-3</v>
      </c>
    </row>
    <row r="40" spans="1:18" x14ac:dyDescent="0.25">
      <c r="A40" s="25">
        <v>2005</v>
      </c>
      <c r="B40" s="76">
        <v>2.051080357059623</v>
      </c>
      <c r="C40" s="76">
        <v>3.2000000000000313</v>
      </c>
      <c r="D40" s="76">
        <f t="shared" si="0"/>
        <v>1.9854457856337144</v>
      </c>
      <c r="E40" s="27">
        <v>6</v>
      </c>
      <c r="F40" s="27">
        <f t="shared" si="1"/>
        <v>1.8663190384956916</v>
      </c>
      <c r="G40" s="27">
        <v>0</v>
      </c>
      <c r="H40" s="27">
        <f t="shared" si="8"/>
        <v>1.8663190384956916</v>
      </c>
      <c r="I40" s="27">
        <v>10</v>
      </c>
      <c r="J40" s="28">
        <f t="shared" si="2"/>
        <v>18.10720000000002</v>
      </c>
      <c r="K40" s="26">
        <f t="shared" si="9"/>
        <v>1.6796871346461224</v>
      </c>
      <c r="L40" s="26">
        <f t="shared" si="3"/>
        <v>0.19087353802796844</v>
      </c>
      <c r="M40" s="26">
        <f t="shared" si="4"/>
        <v>7.3630120970788929E-2</v>
      </c>
      <c r="N40" s="26">
        <f t="shared" si="10"/>
        <v>2.0873771144613809</v>
      </c>
      <c r="O40" s="27">
        <v>116</v>
      </c>
      <c r="P40" s="27">
        <v>253</v>
      </c>
      <c r="Q40" s="26">
        <f t="shared" si="6"/>
        <v>0.95705828172932883</v>
      </c>
      <c r="R40" s="79">
        <f t="shared" si="7"/>
        <v>8.2505024287011109E-3</v>
      </c>
    </row>
    <row r="41" spans="1:18" x14ac:dyDescent="0.25">
      <c r="A41" s="19">
        <v>2006</v>
      </c>
      <c r="B41" s="70">
        <v>2.2365686006418888</v>
      </c>
      <c r="C41" s="70">
        <v>3.1999999999999744</v>
      </c>
      <c r="D41" s="70">
        <f t="shared" si="0"/>
        <v>2.1649984054213487</v>
      </c>
      <c r="E41" s="21">
        <v>6</v>
      </c>
      <c r="F41" s="21">
        <f t="shared" si="1"/>
        <v>2.0350985010960678</v>
      </c>
      <c r="G41" s="21">
        <v>0</v>
      </c>
      <c r="H41" s="21">
        <f t="shared" si="8"/>
        <v>2.0350985010960678</v>
      </c>
      <c r="I41" s="21">
        <v>10</v>
      </c>
      <c r="J41" s="22">
        <f t="shared" si="2"/>
        <v>18.107199999999978</v>
      </c>
      <c r="K41" s="20">
        <f t="shared" si="9"/>
        <v>1.8315886509864612</v>
      </c>
      <c r="L41" s="20">
        <f t="shared" si="3"/>
        <v>0.20813507397573422</v>
      </c>
      <c r="M41" s="20">
        <f t="shared" si="4"/>
        <v>8.0288817577488708E-2</v>
      </c>
      <c r="N41" s="20">
        <f t="shared" si="10"/>
        <v>2.2761478339130159</v>
      </c>
      <c r="O41" s="21">
        <v>116</v>
      </c>
      <c r="P41" s="21">
        <v>253</v>
      </c>
      <c r="Q41" s="20">
        <f t="shared" si="6"/>
        <v>1.0436092835332405</v>
      </c>
      <c r="R41" s="73">
        <f t="shared" si="7"/>
        <v>8.9966317545969003E-3</v>
      </c>
    </row>
    <row r="42" spans="1:18" x14ac:dyDescent="0.25">
      <c r="A42" s="19">
        <v>2007</v>
      </c>
      <c r="B42" s="70">
        <v>2.1218069171900789</v>
      </c>
      <c r="C42" s="70">
        <v>3.2000000000000028</v>
      </c>
      <c r="D42" s="70">
        <f t="shared" si="0"/>
        <v>2.0539090958399964</v>
      </c>
      <c r="E42" s="21">
        <v>6</v>
      </c>
      <c r="F42" s="21">
        <f t="shared" si="1"/>
        <v>1.9306745500895965</v>
      </c>
      <c r="G42" s="21">
        <v>0</v>
      </c>
      <c r="H42" s="21">
        <f t="shared" si="8"/>
        <v>1.9306745500895965</v>
      </c>
      <c r="I42" s="21">
        <v>10</v>
      </c>
      <c r="J42" s="22">
        <f t="shared" si="2"/>
        <v>18.107200000000006</v>
      </c>
      <c r="K42" s="20">
        <f t="shared" si="9"/>
        <v>1.7376070950806368</v>
      </c>
      <c r="L42" s="20">
        <f t="shared" si="3"/>
        <v>0.1974553517137087</v>
      </c>
      <c r="M42" s="20">
        <f t="shared" si="4"/>
        <v>7.6169078140521068E-2</v>
      </c>
      <c r="N42" s="20">
        <f t="shared" si="10"/>
        <v>2.1593552807447018</v>
      </c>
      <c r="O42" s="21">
        <v>116</v>
      </c>
      <c r="P42" s="21">
        <v>253</v>
      </c>
      <c r="Q42" s="20">
        <f t="shared" si="6"/>
        <v>0.990060128720891</v>
      </c>
      <c r="R42" s="73">
        <f t="shared" si="7"/>
        <v>8.5350011096628538E-3</v>
      </c>
    </row>
    <row r="43" spans="1:18" x14ac:dyDescent="0.25">
      <c r="A43" s="19">
        <v>2008</v>
      </c>
      <c r="B43" s="70">
        <v>2.4596949214371677</v>
      </c>
      <c r="C43" s="70">
        <v>3.1999999999999744</v>
      </c>
      <c r="D43" s="70">
        <f t="shared" si="0"/>
        <v>2.380984683951179</v>
      </c>
      <c r="E43" s="21">
        <v>6</v>
      </c>
      <c r="F43" s="21">
        <f t="shared" si="1"/>
        <v>2.2381256029141081</v>
      </c>
      <c r="G43" s="21">
        <v>0</v>
      </c>
      <c r="H43" s="21">
        <f t="shared" si="8"/>
        <v>2.2381256029141081</v>
      </c>
      <c r="I43" s="21">
        <v>10</v>
      </c>
      <c r="J43" s="22">
        <f t="shared" si="2"/>
        <v>18.107199999999978</v>
      </c>
      <c r="K43" s="20">
        <f t="shared" si="9"/>
        <v>2.0143130426226974</v>
      </c>
      <c r="L43" s="20">
        <f t="shared" si="3"/>
        <v>0.22889920938894287</v>
      </c>
      <c r="M43" s="20">
        <f t="shared" si="4"/>
        <v>8.829865392318674E-2</v>
      </c>
      <c r="N43" s="20">
        <f t="shared" si="10"/>
        <v>2.5032226893953826</v>
      </c>
      <c r="O43" s="21">
        <v>116</v>
      </c>
      <c r="P43" s="21">
        <v>253</v>
      </c>
      <c r="Q43" s="20">
        <f t="shared" si="6"/>
        <v>1.1477226560073692</v>
      </c>
      <c r="R43" s="73">
        <f t="shared" si="7"/>
        <v>9.8941608276497343E-3</v>
      </c>
    </row>
    <row r="44" spans="1:18" x14ac:dyDescent="0.25">
      <c r="A44" s="19">
        <v>2009</v>
      </c>
      <c r="B44" s="70">
        <v>2.1833445420896842</v>
      </c>
      <c r="C44" s="70">
        <v>3.2000000000000028</v>
      </c>
      <c r="D44" s="70">
        <f t="shared" si="0"/>
        <v>2.1134775167428144</v>
      </c>
      <c r="E44" s="21">
        <v>6</v>
      </c>
      <c r="F44" s="21">
        <f t="shared" si="1"/>
        <v>1.9866688657382454</v>
      </c>
      <c r="G44" s="21">
        <v>0</v>
      </c>
      <c r="H44" s="21">
        <f t="shared" si="8"/>
        <v>1.9866688657382454</v>
      </c>
      <c r="I44" s="21">
        <v>10</v>
      </c>
      <c r="J44" s="22">
        <f t="shared" si="2"/>
        <v>18.107200000000006</v>
      </c>
      <c r="K44" s="20">
        <f t="shared" si="9"/>
        <v>1.7880019791644208</v>
      </c>
      <c r="L44" s="20">
        <f t="shared" si="3"/>
        <v>0.20318204308686599</v>
      </c>
      <c r="M44" s="20">
        <f t="shared" si="4"/>
        <v>7.8378168949673241E-2</v>
      </c>
      <c r="N44" s="20">
        <f t="shared" si="10"/>
        <v>2.2219819006387613</v>
      </c>
      <c r="O44" s="21">
        <v>116</v>
      </c>
      <c r="P44" s="21">
        <v>253</v>
      </c>
      <c r="Q44" s="20">
        <f t="shared" si="6"/>
        <v>1.0187743101742937</v>
      </c>
      <c r="R44" s="73">
        <f t="shared" si="7"/>
        <v>8.7825371566749456E-3</v>
      </c>
    </row>
    <row r="45" spans="1:18" x14ac:dyDescent="0.25">
      <c r="A45" s="19">
        <v>2010</v>
      </c>
      <c r="B45" s="70">
        <v>2.127927643432439</v>
      </c>
      <c r="C45" s="70">
        <v>3.1996450076439658</v>
      </c>
      <c r="D45" s="70">
        <f t="shared" si="0"/>
        <v>2.0598415128230769</v>
      </c>
      <c r="E45" s="21">
        <v>6</v>
      </c>
      <c r="F45" s="21">
        <f t="shared" si="1"/>
        <v>1.9362510220536924</v>
      </c>
      <c r="G45" s="21">
        <v>0</v>
      </c>
      <c r="H45" s="21">
        <f t="shared" si="8"/>
        <v>1.9362510220536924</v>
      </c>
      <c r="I45" s="21">
        <v>10</v>
      </c>
      <c r="J45" s="22">
        <f t="shared" si="2"/>
        <v>18.106899676466796</v>
      </c>
      <c r="K45" s="20">
        <f t="shared" si="9"/>
        <v>1.7426259198483232</v>
      </c>
      <c r="L45" s="20">
        <f t="shared" si="3"/>
        <v>0.19802567271003671</v>
      </c>
      <c r="M45" s="20">
        <f t="shared" si="4"/>
        <v>7.6389081418008681E-2</v>
      </c>
      <c r="N45" s="20">
        <f t="shared" si="10"/>
        <v>2.1655922636598368</v>
      </c>
      <c r="O45" s="21">
        <v>116</v>
      </c>
      <c r="P45" s="21">
        <v>253</v>
      </c>
      <c r="Q45" s="20">
        <f t="shared" si="6"/>
        <v>0.99291977306142709</v>
      </c>
      <c r="R45" s="73">
        <f t="shared" si="7"/>
        <v>8.559653216046785E-3</v>
      </c>
    </row>
    <row r="46" spans="1:18" x14ac:dyDescent="0.25">
      <c r="A46" s="25">
        <v>2011</v>
      </c>
      <c r="B46" s="76">
        <v>2.3903698041362755</v>
      </c>
      <c r="C46" s="76">
        <v>3.2180718498091068</v>
      </c>
      <c r="D46" s="76">
        <f t="shared" si="0"/>
        <v>2.3134459863630288</v>
      </c>
      <c r="E46" s="27">
        <v>6</v>
      </c>
      <c r="F46" s="27">
        <f t="shared" si="1"/>
        <v>2.1746392271812471</v>
      </c>
      <c r="G46" s="27">
        <v>0</v>
      </c>
      <c r="H46" s="27">
        <f t="shared" si="8"/>
        <v>2.1746392271812471</v>
      </c>
      <c r="I46" s="27">
        <v>10</v>
      </c>
      <c r="J46" s="28">
        <f t="shared" si="2"/>
        <v>18.122488784938511</v>
      </c>
      <c r="K46" s="26">
        <f t="shared" si="9"/>
        <v>1.9571753044631224</v>
      </c>
      <c r="L46" s="26">
        <f t="shared" si="3"/>
        <v>0.22240628459808207</v>
      </c>
      <c r="M46" s="26">
        <f t="shared" si="4"/>
        <v>8.5793985949068383E-2</v>
      </c>
      <c r="N46" s="26">
        <f t="shared" ref="N46:N51" si="11">+M46*28.3495</f>
        <v>2.4322166046631142</v>
      </c>
      <c r="O46" s="27">
        <v>116</v>
      </c>
      <c r="P46" s="27">
        <v>253</v>
      </c>
      <c r="Q46" s="26">
        <f t="shared" si="6"/>
        <v>1.1151665064858547</v>
      </c>
      <c r="R46" s="79">
        <f t="shared" si="7"/>
        <v>9.6135043662573683E-3</v>
      </c>
    </row>
    <row r="47" spans="1:18" x14ac:dyDescent="0.25">
      <c r="A47" s="25">
        <v>2012</v>
      </c>
      <c r="B47" s="76">
        <v>2.5999365676631134</v>
      </c>
      <c r="C47" s="76">
        <v>3.1999999999999744</v>
      </c>
      <c r="D47" s="76">
        <f t="shared" si="0"/>
        <v>2.5167385974978944</v>
      </c>
      <c r="E47" s="27">
        <v>6</v>
      </c>
      <c r="F47" s="27">
        <f t="shared" ref="F47:F56" si="12">+(D47-D47*(E47)/100)</f>
        <v>2.3657342816480207</v>
      </c>
      <c r="G47" s="27">
        <v>0</v>
      </c>
      <c r="H47" s="27">
        <f t="shared" si="8"/>
        <v>2.3657342816480207</v>
      </c>
      <c r="I47" s="27">
        <v>10</v>
      </c>
      <c r="J47" s="28">
        <f t="shared" ref="J47:J56" si="13">100-(K47/B47*100)</f>
        <v>18.107199999999992</v>
      </c>
      <c r="K47" s="26">
        <f t="shared" si="9"/>
        <v>2.1291608534832185</v>
      </c>
      <c r="L47" s="26">
        <f t="shared" ref="L47:L56" si="14">K47/8.8</f>
        <v>0.24195009698672934</v>
      </c>
      <c r="M47" s="26">
        <f t="shared" ref="M47:M56" si="15">+(K47/365)*16</f>
        <v>9.3333078508853418E-2</v>
      </c>
      <c r="N47" s="26">
        <f t="shared" si="11"/>
        <v>2.64594610918674</v>
      </c>
      <c r="O47" s="27">
        <v>116</v>
      </c>
      <c r="P47" s="27">
        <v>253</v>
      </c>
      <c r="Q47" s="26">
        <f t="shared" ref="Q47:Q56" si="16">+R47*O47</f>
        <v>1.213161061919612</v>
      </c>
      <c r="R47" s="79">
        <f t="shared" ref="R47:R56" si="17">+N47/P47</f>
        <v>1.045828501654838E-2</v>
      </c>
    </row>
    <row r="48" spans="1:18" x14ac:dyDescent="0.25">
      <c r="A48" s="25">
        <v>2013</v>
      </c>
      <c r="B48" s="76">
        <v>2.8099964045554557</v>
      </c>
      <c r="C48" s="76">
        <v>3.1999999999999744</v>
      </c>
      <c r="D48" s="76">
        <f t="shared" si="0"/>
        <v>2.7200765196096817</v>
      </c>
      <c r="E48" s="27">
        <v>6</v>
      </c>
      <c r="F48" s="27">
        <f t="shared" si="12"/>
        <v>2.5568719284331007</v>
      </c>
      <c r="G48" s="27">
        <v>0</v>
      </c>
      <c r="H48" s="27">
        <f t="shared" si="8"/>
        <v>2.5568719284331007</v>
      </c>
      <c r="I48" s="27">
        <v>10</v>
      </c>
      <c r="J48" s="28">
        <f t="shared" si="13"/>
        <v>18.107199999999992</v>
      </c>
      <c r="K48" s="26">
        <f t="shared" si="9"/>
        <v>2.3011847355897905</v>
      </c>
      <c r="L48" s="26">
        <f t="shared" si="14"/>
        <v>0.2614982654079307</v>
      </c>
      <c r="M48" s="26">
        <f t="shared" si="15"/>
        <v>0.1008738514231141</v>
      </c>
      <c r="N48" s="26">
        <f t="shared" si="11"/>
        <v>2.8597232509195729</v>
      </c>
      <c r="O48" s="27">
        <v>116</v>
      </c>
      <c r="P48" s="27">
        <v>253</v>
      </c>
      <c r="Q48" s="26">
        <f t="shared" si="16"/>
        <v>1.3111774589196461</v>
      </c>
      <c r="R48" s="79">
        <f t="shared" si="17"/>
        <v>1.1303253956203846E-2</v>
      </c>
    </row>
    <row r="49" spans="1:18" x14ac:dyDescent="0.25">
      <c r="A49" s="25">
        <v>2014</v>
      </c>
      <c r="B49" s="76">
        <v>2.6024774313655632</v>
      </c>
      <c r="C49" s="76">
        <v>3.1999999999999886</v>
      </c>
      <c r="D49" s="76">
        <f t="shared" si="0"/>
        <v>2.5191981535618653</v>
      </c>
      <c r="E49" s="27">
        <v>6</v>
      </c>
      <c r="F49" s="27">
        <f t="shared" si="12"/>
        <v>2.3680462643481532</v>
      </c>
      <c r="G49" s="27">
        <v>0</v>
      </c>
      <c r="H49" s="27">
        <f t="shared" si="8"/>
        <v>2.3680462643481532</v>
      </c>
      <c r="I49" s="27">
        <v>10</v>
      </c>
      <c r="J49" s="28">
        <f t="shared" si="13"/>
        <v>18.107200000000006</v>
      </c>
      <c r="K49" s="26">
        <f t="shared" si="9"/>
        <v>2.1312416379133379</v>
      </c>
      <c r="L49" s="26">
        <f t="shared" si="14"/>
        <v>0.24218654976287929</v>
      </c>
      <c r="M49" s="26">
        <f t="shared" si="15"/>
        <v>9.3424290977023025E-2</v>
      </c>
      <c r="N49" s="26">
        <f t="shared" si="11"/>
        <v>2.648531937053114</v>
      </c>
      <c r="O49" s="27">
        <v>116</v>
      </c>
      <c r="P49" s="27">
        <v>253</v>
      </c>
      <c r="Q49" s="26">
        <f t="shared" si="16"/>
        <v>1.2143466588860128</v>
      </c>
      <c r="R49" s="79">
        <f t="shared" si="17"/>
        <v>1.0468505680051834E-2</v>
      </c>
    </row>
    <row r="50" spans="1:18" x14ac:dyDescent="0.25">
      <c r="A50" s="31">
        <v>2015</v>
      </c>
      <c r="B50" s="80">
        <v>2.6305482085204379</v>
      </c>
      <c r="C50" s="80">
        <v>3.2000000000000171</v>
      </c>
      <c r="D50" s="80">
        <f t="shared" si="0"/>
        <v>2.5463706658477836</v>
      </c>
      <c r="E50" s="32">
        <v>6</v>
      </c>
      <c r="F50" s="32">
        <f t="shared" si="12"/>
        <v>2.3935884258969167</v>
      </c>
      <c r="G50" s="32">
        <v>0</v>
      </c>
      <c r="H50" s="32">
        <f t="shared" si="8"/>
        <v>2.3935884258969167</v>
      </c>
      <c r="I50" s="32">
        <v>10</v>
      </c>
      <c r="J50" s="34">
        <f t="shared" si="13"/>
        <v>18.107200000000006</v>
      </c>
      <c r="K50" s="33">
        <f t="shared" si="9"/>
        <v>2.1542295833072251</v>
      </c>
      <c r="L50" s="33">
        <f t="shared" si="14"/>
        <v>0.24479881628491193</v>
      </c>
      <c r="M50" s="33">
        <f t="shared" si="15"/>
        <v>9.4431981734015347E-2</v>
      </c>
      <c r="N50" s="33">
        <f t="shared" si="11"/>
        <v>2.6770994661684679</v>
      </c>
      <c r="O50" s="32">
        <v>116</v>
      </c>
      <c r="P50" s="32">
        <v>253</v>
      </c>
      <c r="Q50" s="33">
        <f t="shared" si="16"/>
        <v>1.2274448145278352</v>
      </c>
      <c r="R50" s="82">
        <f t="shared" si="17"/>
        <v>1.058142081489513E-2</v>
      </c>
    </row>
    <row r="51" spans="1:18" ht="13.2" customHeight="1" x14ac:dyDescent="0.25">
      <c r="A51" s="36">
        <v>2016</v>
      </c>
      <c r="B51" s="83">
        <v>2.9034185261686676</v>
      </c>
      <c r="C51" s="83">
        <v>3.1999999999999744</v>
      </c>
      <c r="D51" s="83">
        <f t="shared" si="0"/>
        <v>2.8105091333312711</v>
      </c>
      <c r="E51" s="38">
        <v>6</v>
      </c>
      <c r="F51" s="38">
        <f t="shared" si="12"/>
        <v>2.6418785853313946</v>
      </c>
      <c r="G51" s="38">
        <v>0</v>
      </c>
      <c r="H51" s="38">
        <f t="shared" si="8"/>
        <v>2.6418785853313946</v>
      </c>
      <c r="I51" s="38">
        <v>10</v>
      </c>
      <c r="J51" s="39">
        <f t="shared" si="13"/>
        <v>18.107199999999978</v>
      </c>
      <c r="K51" s="37">
        <f t="shared" si="9"/>
        <v>2.3776907267982552</v>
      </c>
      <c r="L51" s="37">
        <f t="shared" si="14"/>
        <v>0.27019212804525627</v>
      </c>
      <c r="M51" s="37">
        <f t="shared" si="15"/>
        <v>0.10422753870896462</v>
      </c>
      <c r="N51" s="37">
        <f t="shared" si="11"/>
        <v>2.9547986086297922</v>
      </c>
      <c r="O51" s="38">
        <v>116</v>
      </c>
      <c r="P51" s="38">
        <v>253</v>
      </c>
      <c r="Q51" s="37">
        <f t="shared" si="16"/>
        <v>1.3547693225338178</v>
      </c>
      <c r="R51" s="85">
        <f t="shared" si="17"/>
        <v>1.1679045883912222E-2</v>
      </c>
    </row>
    <row r="52" spans="1:18" ht="13.2" customHeight="1" x14ac:dyDescent="0.25">
      <c r="A52" s="41">
        <v>2017</v>
      </c>
      <c r="B52" s="86">
        <v>2.5062213330464878</v>
      </c>
      <c r="C52" s="86">
        <v>3.1999999999999744</v>
      </c>
      <c r="D52" s="86">
        <f>+B52-B52*(C52/100)</f>
        <v>2.4260222503890008</v>
      </c>
      <c r="E52" s="43">
        <v>6</v>
      </c>
      <c r="F52" s="43">
        <f t="shared" si="12"/>
        <v>2.2804609153656608</v>
      </c>
      <c r="G52" s="43">
        <v>0</v>
      </c>
      <c r="H52" s="43">
        <f>F52-(F52*G52/100)</f>
        <v>2.2804609153656608</v>
      </c>
      <c r="I52" s="43">
        <v>10</v>
      </c>
      <c r="J52" s="45">
        <f t="shared" si="13"/>
        <v>18.107199999999992</v>
      </c>
      <c r="K52" s="42">
        <f>+H52-H52*I52/100</f>
        <v>2.0524148238290945</v>
      </c>
      <c r="L52" s="42">
        <f t="shared" si="14"/>
        <v>0.23322895725330617</v>
      </c>
      <c r="M52" s="42">
        <f t="shared" si="15"/>
        <v>8.9968868989768525E-2</v>
      </c>
      <c r="N52" s="42">
        <f>+M52*28.3495</f>
        <v>2.5505724514254426</v>
      </c>
      <c r="O52" s="43">
        <v>116</v>
      </c>
      <c r="P52" s="43">
        <v>253</v>
      </c>
      <c r="Q52" s="42">
        <f t="shared" si="16"/>
        <v>1.1694324283215469</v>
      </c>
      <c r="R52" s="88">
        <f t="shared" si="17"/>
        <v>1.0081314037254714E-2</v>
      </c>
    </row>
    <row r="53" spans="1:18" ht="13.2" customHeight="1" x14ac:dyDescent="0.25">
      <c r="A53" s="41">
        <v>2018</v>
      </c>
      <c r="B53" s="86">
        <v>2.7894855789478199</v>
      </c>
      <c r="C53" s="86">
        <v>3.1999999999999744</v>
      </c>
      <c r="D53" s="86">
        <f>+B53-B53*(C53/100)</f>
        <v>2.7002220404214903</v>
      </c>
      <c r="E53" s="43">
        <v>6</v>
      </c>
      <c r="F53" s="43">
        <f t="shared" si="12"/>
        <v>2.5382087179962007</v>
      </c>
      <c r="G53" s="43">
        <v>0</v>
      </c>
      <c r="H53" s="43">
        <f>F53-(F53*G53/100)</f>
        <v>2.5382087179962007</v>
      </c>
      <c r="I53" s="43">
        <v>10</v>
      </c>
      <c r="J53" s="45">
        <f t="shared" si="13"/>
        <v>18.107199999999992</v>
      </c>
      <c r="K53" s="42">
        <f>+H53-H53*I53/100</f>
        <v>2.2843878461965805</v>
      </c>
      <c r="L53" s="42">
        <f t="shared" si="14"/>
        <v>0.25958952797688412</v>
      </c>
      <c r="M53" s="42">
        <f t="shared" si="15"/>
        <v>0.10013754942231586</v>
      </c>
      <c r="N53" s="42">
        <f>+M53*28.3495</f>
        <v>2.8388494573479433</v>
      </c>
      <c r="O53" s="43">
        <v>116</v>
      </c>
      <c r="P53" s="43">
        <v>253</v>
      </c>
      <c r="Q53" s="42">
        <f t="shared" si="16"/>
        <v>1.3016068658196103</v>
      </c>
      <c r="R53" s="88">
        <f t="shared" si="17"/>
        <v>1.1220748843272503E-2</v>
      </c>
    </row>
    <row r="54" spans="1:18" ht="13.2" customHeight="1" x14ac:dyDescent="0.25">
      <c r="A54" s="41">
        <v>2019</v>
      </c>
      <c r="B54" s="86">
        <v>2.2952971335422929</v>
      </c>
      <c r="C54" s="86">
        <v>3.1999999999999744</v>
      </c>
      <c r="D54" s="86">
        <f>+B54-B54*(C54/100)</f>
        <v>2.2218476252689401</v>
      </c>
      <c r="E54" s="43">
        <v>6</v>
      </c>
      <c r="F54" s="43">
        <f t="shared" si="12"/>
        <v>2.0885367677528035</v>
      </c>
      <c r="G54" s="43">
        <v>0</v>
      </c>
      <c r="H54" s="43">
        <f>F54-(F54*G54/100)</f>
        <v>2.0885367677528035</v>
      </c>
      <c r="I54" s="43">
        <v>10</v>
      </c>
      <c r="J54" s="45">
        <f t="shared" si="13"/>
        <v>18.107199999999978</v>
      </c>
      <c r="K54" s="42">
        <f>+H54-H54*I54/100</f>
        <v>1.8796830909775233</v>
      </c>
      <c r="L54" s="42">
        <f t="shared" si="14"/>
        <v>0.21360035124744581</v>
      </c>
      <c r="M54" s="42">
        <f t="shared" si="15"/>
        <v>8.2397067001754448E-2</v>
      </c>
      <c r="N54" s="42">
        <f>+M54*28.3495</f>
        <v>2.3359156509662378</v>
      </c>
      <c r="O54" s="43">
        <v>116</v>
      </c>
      <c r="P54" s="43">
        <v>253</v>
      </c>
      <c r="Q54" s="42">
        <f t="shared" si="16"/>
        <v>1.0710127095339272</v>
      </c>
      <c r="R54" s="88">
        <f t="shared" si="17"/>
        <v>9.2328681856373041E-3</v>
      </c>
    </row>
    <row r="55" spans="1:18" ht="13.2" customHeight="1" x14ac:dyDescent="0.25">
      <c r="A55" s="41">
        <v>2020</v>
      </c>
      <c r="B55" s="86">
        <v>2.3595910534567488</v>
      </c>
      <c r="C55" s="86">
        <v>3.1999999999999744</v>
      </c>
      <c r="D55" s="86">
        <f t="shared" ref="D55:D56" si="18">+B55-B55*(C55/100)</f>
        <v>2.2840841397461333</v>
      </c>
      <c r="E55" s="43">
        <v>6</v>
      </c>
      <c r="F55" s="43">
        <f t="shared" si="12"/>
        <v>2.1470390913613655</v>
      </c>
      <c r="G55" s="43">
        <v>0</v>
      </c>
      <c r="H55" s="43">
        <f t="shared" ref="H55:H56" si="19">F55-(F55*G55/100)</f>
        <v>2.1470390913613655</v>
      </c>
      <c r="I55" s="43">
        <v>10</v>
      </c>
      <c r="J55" s="45">
        <f t="shared" si="13"/>
        <v>18.107199999999978</v>
      </c>
      <c r="K55" s="42">
        <f t="shared" ref="K55:K56" si="20">+H55-H55*I55/100</f>
        <v>1.9323351822252288</v>
      </c>
      <c r="L55" s="42">
        <f t="shared" si="14"/>
        <v>0.21958354343468509</v>
      </c>
      <c r="M55" s="42">
        <f t="shared" si="15"/>
        <v>8.4705103878366189E-2</v>
      </c>
      <c r="N55" s="42">
        <f t="shared" ref="N55:N56" si="21">+M55*28.3495</f>
        <v>2.4013473423997422</v>
      </c>
      <c r="O55" s="43">
        <v>116</v>
      </c>
      <c r="P55" s="43">
        <v>253</v>
      </c>
      <c r="Q55" s="42">
        <f t="shared" si="16"/>
        <v>1.1010130107445459</v>
      </c>
      <c r="R55" s="88">
        <f t="shared" si="17"/>
        <v>9.49149147193574E-3</v>
      </c>
    </row>
    <row r="56" spans="1:18" ht="13.8" customHeight="1" thickBot="1" x14ac:dyDescent="0.3">
      <c r="A56" s="132">
        <v>2021</v>
      </c>
      <c r="B56" s="162">
        <v>2.1389219131327337</v>
      </c>
      <c r="C56" s="162">
        <v>3.1999999999999744</v>
      </c>
      <c r="D56" s="162">
        <f t="shared" si="18"/>
        <v>2.070476411912487</v>
      </c>
      <c r="E56" s="134">
        <v>6</v>
      </c>
      <c r="F56" s="134">
        <f t="shared" si="12"/>
        <v>1.9462478271977377</v>
      </c>
      <c r="G56" s="134">
        <v>0</v>
      </c>
      <c r="H56" s="134">
        <f t="shared" si="19"/>
        <v>1.9462478271977377</v>
      </c>
      <c r="I56" s="134">
        <v>10</v>
      </c>
      <c r="J56" s="135">
        <f t="shared" si="13"/>
        <v>18.107199999999978</v>
      </c>
      <c r="K56" s="133">
        <f t="shared" si="20"/>
        <v>1.7516230444779639</v>
      </c>
      <c r="L56" s="133">
        <f t="shared" si="14"/>
        <v>0.19904807323613224</v>
      </c>
      <c r="M56" s="133">
        <f t="shared" si="15"/>
        <v>7.6783475922321709E-2</v>
      </c>
      <c r="N56" s="133">
        <f t="shared" si="21"/>
        <v>2.1767731506598591</v>
      </c>
      <c r="O56" s="134">
        <v>116</v>
      </c>
      <c r="P56" s="134">
        <v>253</v>
      </c>
      <c r="Q56" s="133">
        <f t="shared" si="16"/>
        <v>0.99804618765432274</v>
      </c>
      <c r="R56" s="159">
        <f t="shared" si="17"/>
        <v>8.6038464452958853E-3</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84</v>
      </c>
      <c r="J59" s="9"/>
      <c r="K59" s="9"/>
      <c r="L59" s="9"/>
      <c r="M59" s="9"/>
      <c r="N59" s="9"/>
      <c r="O59" s="9"/>
      <c r="P59" s="9"/>
      <c r="Q59" s="9"/>
      <c r="R59" s="9"/>
    </row>
    <row r="60" spans="1:18" x14ac:dyDescent="0.25">
      <c r="A60" s="9"/>
      <c r="J60" s="9"/>
      <c r="K60" s="9"/>
      <c r="L60" s="9"/>
      <c r="M60" s="9"/>
      <c r="N60" s="9"/>
      <c r="O60" s="9"/>
      <c r="P60" s="9"/>
      <c r="Q60" s="9"/>
      <c r="R60" s="9"/>
    </row>
    <row r="61" spans="1:18" ht="15" customHeight="1" x14ac:dyDescent="0.25">
      <c r="A61" s="9" t="s">
        <v>97</v>
      </c>
      <c r="J61" s="9"/>
      <c r="K61" s="9"/>
      <c r="L61" s="9"/>
      <c r="M61" s="9"/>
      <c r="N61" s="9"/>
      <c r="O61" s="9"/>
      <c r="P61" s="9"/>
      <c r="Q61" s="9"/>
      <c r="R61" s="9"/>
    </row>
    <row r="62" spans="1:18" ht="15" customHeight="1" x14ac:dyDescent="0.25">
      <c r="A62" s="9" t="s">
        <v>104</v>
      </c>
      <c r="J62" s="9"/>
      <c r="K62" s="9"/>
      <c r="L62" s="9"/>
      <c r="M62" s="9"/>
      <c r="N62" s="9"/>
      <c r="O62" s="9"/>
      <c r="P62" s="9"/>
      <c r="Q62" s="9"/>
      <c r="R62" s="9"/>
    </row>
    <row r="63" spans="1:18" ht="15" customHeight="1" x14ac:dyDescent="0.25">
      <c r="A63" s="131" t="s">
        <v>196</v>
      </c>
      <c r="J63" s="9"/>
      <c r="K63" s="9"/>
      <c r="L63" s="9"/>
      <c r="M63" s="9"/>
      <c r="N63" s="9"/>
      <c r="O63" s="9"/>
      <c r="P63" s="9"/>
      <c r="Q63" s="9"/>
      <c r="R63" s="9"/>
    </row>
    <row r="64" spans="1:18" ht="15" customHeight="1" x14ac:dyDescent="0.25">
      <c r="A64" s="9" t="s">
        <v>99</v>
      </c>
      <c r="J64" s="9"/>
      <c r="K64" s="9"/>
      <c r="L64" s="9"/>
      <c r="M64" s="9"/>
      <c r="N64" s="9"/>
      <c r="O64" s="9"/>
      <c r="P64" s="9"/>
      <c r="Q64" s="9"/>
      <c r="R64" s="9"/>
    </row>
    <row r="65" spans="1:18" ht="15" customHeight="1" x14ac:dyDescent="0.25">
      <c r="A65" s="9" t="s">
        <v>100</v>
      </c>
      <c r="J65" s="9"/>
      <c r="K65" s="9"/>
      <c r="L65" s="9"/>
      <c r="M65" s="9"/>
      <c r="N65" s="9"/>
      <c r="O65" s="9"/>
      <c r="P65" s="9"/>
      <c r="Q65" s="9"/>
      <c r="R65" s="9"/>
    </row>
    <row r="66" spans="1:18" ht="13.2" customHeight="1" x14ac:dyDescent="0.25">
      <c r="A66" s="9"/>
      <c r="J66" s="9"/>
      <c r="K66" s="9"/>
      <c r="L66" s="9"/>
      <c r="M66" s="9"/>
      <c r="N66" s="9"/>
      <c r="O66" s="9"/>
      <c r="P66" s="9"/>
      <c r="Q66" s="9"/>
      <c r="R66" s="9"/>
    </row>
    <row r="67" spans="1:18" ht="15" customHeight="1" x14ac:dyDescent="0.25">
      <c r="A67" s="9" t="s">
        <v>192</v>
      </c>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row r="70" spans="1:18" x14ac:dyDescent="0.25">
      <c r="A70" s="9"/>
      <c r="J70" s="9"/>
      <c r="K70" s="9"/>
      <c r="L70" s="9"/>
      <c r="M70" s="9"/>
      <c r="N70" s="9"/>
      <c r="O70" s="9"/>
      <c r="P70" s="9"/>
      <c r="Q70" s="9"/>
      <c r="R70" s="9"/>
    </row>
    <row r="71" spans="1:18" x14ac:dyDescent="0.25">
      <c r="A71" s="9"/>
      <c r="J71" s="9"/>
      <c r="K71" s="9"/>
      <c r="L71" s="9"/>
      <c r="M71" s="9"/>
      <c r="N71" s="9"/>
      <c r="O71" s="9"/>
      <c r="P71" s="9"/>
      <c r="Q71" s="9"/>
      <c r="R71" s="9"/>
    </row>
    <row r="72" spans="1:18" x14ac:dyDescent="0.25">
      <c r="A72" s="9"/>
      <c r="J72" s="9"/>
      <c r="K72" s="9"/>
      <c r="L72" s="9"/>
      <c r="M72" s="9"/>
      <c r="N72" s="9"/>
      <c r="O72" s="9"/>
      <c r="P72" s="9"/>
      <c r="Q72" s="9"/>
      <c r="R72" s="9"/>
    </row>
    <row r="73" spans="1:18" x14ac:dyDescent="0.25">
      <c r="A73" s="9"/>
      <c r="J73" s="9"/>
      <c r="K73" s="9"/>
      <c r="L73" s="9"/>
      <c r="M73" s="9"/>
      <c r="N73" s="9"/>
      <c r="O73" s="9"/>
      <c r="P73" s="9"/>
      <c r="Q73" s="9"/>
      <c r="R73" s="9"/>
    </row>
    <row r="74" spans="1:18" x14ac:dyDescent="0.25">
      <c r="A74" s="9"/>
      <c r="J74" s="9"/>
      <c r="K74" s="9"/>
      <c r="L74" s="9"/>
      <c r="M74" s="9"/>
      <c r="N74" s="9"/>
      <c r="O74" s="9"/>
      <c r="P74" s="9"/>
      <c r="Q74" s="9"/>
      <c r="R74"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68"/>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24" customWidth="1"/>
    <col min="12" max="30" width="10.6640625" style="9" customWidth="1"/>
    <col min="31" max="16384" width="10.6640625" style="9"/>
  </cols>
  <sheetData>
    <row r="1" spans="1:30" ht="16.2" thickBot="1" x14ac:dyDescent="0.3">
      <c r="A1" s="52" t="s">
        <v>107</v>
      </c>
      <c r="B1" s="52"/>
      <c r="C1" s="52"/>
      <c r="D1" s="52"/>
      <c r="E1" s="52"/>
      <c r="F1" s="52"/>
      <c r="G1" s="52"/>
      <c r="H1" s="52"/>
      <c r="I1" s="52"/>
      <c r="J1" s="52"/>
      <c r="K1" s="52"/>
    </row>
    <row r="2" spans="1:30" ht="60" customHeight="1" thickTop="1" x14ac:dyDescent="0.25">
      <c r="A2" s="59" t="s">
        <v>2</v>
      </c>
      <c r="B2" s="60" t="s">
        <v>92</v>
      </c>
      <c r="C2" s="60" t="s">
        <v>108</v>
      </c>
      <c r="D2" s="60" t="s">
        <v>5</v>
      </c>
      <c r="E2" s="61" t="s">
        <v>87</v>
      </c>
      <c r="F2" s="60" t="s">
        <v>6</v>
      </c>
      <c r="G2" s="62" t="s">
        <v>71</v>
      </c>
      <c r="H2" s="63"/>
      <c r="I2" s="63"/>
      <c r="J2" s="64" t="s">
        <v>109</v>
      </c>
      <c r="K2" s="60" t="s">
        <v>110</v>
      </c>
      <c r="L2" s="130"/>
    </row>
    <row r="3" spans="1:30" ht="15" customHeight="1" x14ac:dyDescent="0.25">
      <c r="A3" s="17"/>
      <c r="B3" s="153" t="s">
        <v>77</v>
      </c>
      <c r="C3" s="153" t="s">
        <v>77</v>
      </c>
      <c r="D3" s="153" t="s">
        <v>77</v>
      </c>
      <c r="E3" s="153" t="s">
        <v>77</v>
      </c>
      <c r="F3" s="153" t="s">
        <v>78</v>
      </c>
      <c r="G3" s="153" t="s">
        <v>77</v>
      </c>
      <c r="H3" s="153" t="s">
        <v>79</v>
      </c>
      <c r="I3" s="153" t="s">
        <v>80</v>
      </c>
      <c r="J3" s="153" t="s">
        <v>81</v>
      </c>
      <c r="K3" s="153" t="s">
        <v>83</v>
      </c>
      <c r="L3" s="18"/>
      <c r="M3" s="18"/>
      <c r="N3" s="18"/>
      <c r="O3" s="18"/>
      <c r="P3" s="18"/>
      <c r="Q3" s="18"/>
      <c r="R3" s="18"/>
      <c r="S3" s="18"/>
      <c r="T3" s="18"/>
      <c r="U3" s="18"/>
      <c r="V3" s="18"/>
      <c r="W3" s="18"/>
      <c r="X3" s="18"/>
      <c r="Y3" s="18"/>
      <c r="Z3" s="18"/>
      <c r="AA3" s="18"/>
      <c r="AB3" s="18"/>
      <c r="AC3" s="18"/>
      <c r="AD3" s="18"/>
    </row>
    <row r="4" spans="1:30" x14ac:dyDescent="0.25">
      <c r="A4" s="19">
        <v>1970</v>
      </c>
      <c r="B4" s="119">
        <f>SUM('Fresh oranges:Fresh limes'!B5)</f>
        <v>28.57105050498598</v>
      </c>
      <c r="C4" s="119">
        <f>SUM('Fresh oranges:Fresh limes'!D5)</f>
        <v>27.649128501342272</v>
      </c>
      <c r="D4" s="119">
        <f>SUM('Fresh oranges:Fresh limes'!F5)</f>
        <v>24.274135893976204</v>
      </c>
      <c r="E4" s="119">
        <f>SUM('Fresh oranges:Fresh limes'!H5)</f>
        <v>15.787030182533552</v>
      </c>
      <c r="F4" s="119">
        <f t="shared" ref="F4:F45" si="0">100-(G4/B4*100)</f>
        <v>63.637911650528167</v>
      </c>
      <c r="G4" s="119">
        <f>SUM('Fresh oranges:Fresh limes'!K5)</f>
        <v>10.38903062699522</v>
      </c>
      <c r="H4" s="119">
        <f>SUM('Fresh oranges:Fresh limes'!L5)</f>
        <v>0.45540956173129726</v>
      </c>
      <c r="I4" s="119">
        <f>SUM('Fresh oranges:Fresh limes'!M5)</f>
        <v>12.910633370301413</v>
      </c>
      <c r="J4" s="119">
        <f>SUM('Fresh oranges:Fresh limes'!P5)</f>
        <v>5.4501169163401553</v>
      </c>
      <c r="K4" s="121">
        <f>SUM('Fresh oranges:Fresh limes'!Q5)</f>
        <v>6.5516268103325045E-2</v>
      </c>
      <c r="V4" s="65"/>
      <c r="X4" s="24"/>
    </row>
    <row r="5" spans="1:30" x14ac:dyDescent="0.25">
      <c r="A5" s="25">
        <v>1971</v>
      </c>
      <c r="B5" s="27">
        <f>SUM('Fresh oranges:Fresh limes'!B6)</f>
        <v>28.986896923375948</v>
      </c>
      <c r="C5" s="27">
        <f>SUM('Fresh oranges:Fresh limes'!D6)</f>
        <v>28.044865447742559</v>
      </c>
      <c r="D5" s="27">
        <f>SUM('Fresh oranges:Fresh limes'!F6)</f>
        <v>24.60404487405285</v>
      </c>
      <c r="E5" s="27">
        <f>SUM('Fresh oranges:Fresh limes'!H6)</f>
        <v>15.929465835927099</v>
      </c>
      <c r="F5" s="27">
        <f t="shared" si="0"/>
        <v>63.881144454008961</v>
      </c>
      <c r="G5" s="27">
        <f>SUM('Fresh oranges:Fresh limes'!K6)</f>
        <v>10.469735427019479</v>
      </c>
      <c r="H5" s="27">
        <f>SUM('Fresh oranges:Fresh limes'!L6)</f>
        <v>0.45894730638989495</v>
      </c>
      <c r="I5" s="27">
        <f>SUM('Fresh oranges:Fresh limes'!M6)</f>
        <v>13.010926662500326</v>
      </c>
      <c r="J5" s="27">
        <f>SUM('Fresh oranges:Fresh limes'!P6)</f>
        <v>5.4707226801938855</v>
      </c>
      <c r="K5" s="29">
        <f>SUM('Fresh oranges:Fresh limes'!Q6)</f>
        <v>6.572737246193644E-2</v>
      </c>
      <c r="V5" s="65"/>
      <c r="X5" s="24"/>
    </row>
    <row r="6" spans="1:30" x14ac:dyDescent="0.25">
      <c r="A6" s="25">
        <v>1972</v>
      </c>
      <c r="B6" s="27">
        <f>SUM('Fresh oranges:Fresh limes'!B7)</f>
        <v>27.122884716360449</v>
      </c>
      <c r="C6" s="27">
        <f>SUM('Fresh oranges:Fresh limes'!D7)</f>
        <v>26.244989833038474</v>
      </c>
      <c r="D6" s="27">
        <f>SUM('Fresh oranges:Fresh limes'!F7)</f>
        <v>23.01807492253738</v>
      </c>
      <c r="E6" s="27">
        <f>SUM('Fresh oranges:Fresh limes'!H7)</f>
        <v>14.840062893878823</v>
      </c>
      <c r="F6" s="27">
        <f t="shared" si="0"/>
        <v>63.835104520427606</v>
      </c>
      <c r="G6" s="27">
        <f>SUM('Fresh oranges:Fresh limes'!K7)</f>
        <v>9.8089629087166728</v>
      </c>
      <c r="H6" s="27">
        <f>SUM('Fresh oranges:Fresh limes'!L7)</f>
        <v>0.4299819357245665</v>
      </c>
      <c r="I6" s="27">
        <f>SUM('Fresh oranges:Fresh limes'!M7)</f>
        <v>12.189772886823599</v>
      </c>
      <c r="J6" s="27">
        <f>SUM('Fresh oranges:Fresh limes'!P7)</f>
        <v>5.0986063885526658</v>
      </c>
      <c r="K6" s="29">
        <f>SUM('Fresh oranges:Fresh limes'!Q7)</f>
        <v>6.1535764198130019E-2</v>
      </c>
      <c r="V6" s="65"/>
      <c r="X6" s="24"/>
    </row>
    <row r="7" spans="1:30" x14ac:dyDescent="0.25">
      <c r="A7" s="25">
        <v>1973</v>
      </c>
      <c r="B7" s="27">
        <f>SUM('Fresh oranges:Fresh limes'!B8)</f>
        <v>27.133131503430516</v>
      </c>
      <c r="C7" s="27">
        <f>SUM('Fresh oranges:Fresh limes'!D8)</f>
        <v>26.254269468273534</v>
      </c>
      <c r="D7" s="27">
        <f>SUM('Fresh oranges:Fresh limes'!F8)</f>
        <v>23.030129533803063</v>
      </c>
      <c r="E7" s="27">
        <f>SUM('Fresh oranges:Fresh limes'!H8)</f>
        <v>14.835107811994748</v>
      </c>
      <c r="F7" s="27">
        <f t="shared" si="0"/>
        <v>63.867926235878613</v>
      </c>
      <c r="G7" s="27">
        <f>SUM('Fresh oranges:Fresh limes'!K8)</f>
        <v>9.8037630893355718</v>
      </c>
      <c r="H7" s="27">
        <f>SUM('Fresh oranges:Fresh limes'!L8)</f>
        <v>0.42975399843662787</v>
      </c>
      <c r="I7" s="27">
        <f>SUM('Fresh oranges:Fresh limes'!M8)</f>
        <v>12.183310978679183</v>
      </c>
      <c r="J7" s="27">
        <f>SUM('Fresh oranges:Fresh limes'!P8)</f>
        <v>5.0904725322914635</v>
      </c>
      <c r="K7" s="29">
        <f>SUM('Fresh oranges:Fresh limes'!Q8)</f>
        <v>6.1494320046487291E-2</v>
      </c>
      <c r="V7" s="65"/>
      <c r="X7" s="24"/>
    </row>
    <row r="8" spans="1:30" x14ac:dyDescent="0.25">
      <c r="A8" s="25">
        <v>1974</v>
      </c>
      <c r="B8" s="27">
        <f>SUM('Fresh oranges:Fresh limes'!B9)</f>
        <v>27.003124153670274</v>
      </c>
      <c r="C8" s="27">
        <f>SUM('Fresh oranges:Fresh limes'!D9)</f>
        <v>26.124334678809028</v>
      </c>
      <c r="D8" s="27">
        <f>SUM('Fresh oranges:Fresh limes'!F9)</f>
        <v>22.908175166756852</v>
      </c>
      <c r="E8" s="27">
        <f>SUM('Fresh oranges:Fresh limes'!H9)</f>
        <v>14.803120156076849</v>
      </c>
      <c r="F8" s="27">
        <f t="shared" si="0"/>
        <v>63.922828469317729</v>
      </c>
      <c r="G8" s="27">
        <f>SUM('Fresh oranges:Fresh limes'!K9)</f>
        <v>9.7419634195627207</v>
      </c>
      <c r="H8" s="27">
        <f>SUM('Fresh oranges:Fresh limes'!L9)</f>
        <v>0.42704497181644796</v>
      </c>
      <c r="I8" s="27">
        <f>SUM('Fresh oranges:Fresh limes'!M9)</f>
        <v>12.106511428510391</v>
      </c>
      <c r="J8" s="27">
        <f>SUM('Fresh oranges:Fresh limes'!P9)</f>
        <v>5.0770972371795535</v>
      </c>
      <c r="K8" s="29">
        <f>SUM('Fresh oranges:Fresh limes'!Q9)</f>
        <v>6.1209561496536807E-2</v>
      </c>
      <c r="V8" s="65"/>
      <c r="X8" s="24"/>
    </row>
    <row r="9" spans="1:30" x14ac:dyDescent="0.25">
      <c r="A9" s="25">
        <v>1975</v>
      </c>
      <c r="B9" s="27">
        <f>SUM('Fresh oranges:Fresh limes'!B10)</f>
        <v>28.881437120698003</v>
      </c>
      <c r="C9" s="27">
        <f>SUM('Fresh oranges:Fresh limes'!D10)</f>
        <v>27.940149508235738</v>
      </c>
      <c r="D9" s="27">
        <f>SUM('Fresh oranges:Fresh limes'!F10)</f>
        <v>24.483282276836945</v>
      </c>
      <c r="E9" s="27">
        <f>SUM('Fresh oranges:Fresh limes'!H10)</f>
        <v>15.938928813765919</v>
      </c>
      <c r="F9" s="27">
        <f t="shared" si="0"/>
        <v>63.812353516379552</v>
      </c>
      <c r="G9" s="27">
        <f>SUM('Fresh oranges:Fresh limes'!K10)</f>
        <v>10.451512364627321</v>
      </c>
      <c r="H9" s="27">
        <f>SUM('Fresh oranges:Fresh limes'!L10)</f>
        <v>0.45814848721654017</v>
      </c>
      <c r="I9" s="27">
        <f>SUM('Fresh oranges:Fresh limes'!M10)</f>
        <v>12.988280538345304</v>
      </c>
      <c r="J9" s="27">
        <f>SUM('Fresh oranges:Fresh limes'!P10)</f>
        <v>5.4901632298959804</v>
      </c>
      <c r="K9" s="29">
        <f>SUM('Fresh oranges:Fresh limes'!Q10)</f>
        <v>6.6021555911763397E-2</v>
      </c>
      <c r="V9" s="65"/>
      <c r="X9" s="24"/>
    </row>
    <row r="10" spans="1:30" x14ac:dyDescent="0.25">
      <c r="A10" s="19">
        <v>1976</v>
      </c>
      <c r="B10" s="21">
        <f>SUM('Fresh oranges:Fresh limes'!B11)</f>
        <v>28.434619507562012</v>
      </c>
      <c r="C10" s="21">
        <f>SUM('Fresh oranges:Fresh limes'!D11)</f>
        <v>27.510588506032637</v>
      </c>
      <c r="D10" s="21">
        <f>SUM('Fresh oranges:Fresh limes'!F11)</f>
        <v>24.106737744013959</v>
      </c>
      <c r="E10" s="21">
        <f>SUM('Fresh oranges:Fresh limes'!H11)</f>
        <v>15.499997548954932</v>
      </c>
      <c r="F10" s="21">
        <f t="shared" si="0"/>
        <v>63.954573133774623</v>
      </c>
      <c r="G10" s="21">
        <f>SUM('Fresh oranges:Fresh limes'!K11)</f>
        <v>10.249379979287719</v>
      </c>
      <c r="H10" s="21">
        <f>SUM('Fresh oranges:Fresh limes'!L11)</f>
        <v>0.44928788950302334</v>
      </c>
      <c r="I10" s="21">
        <f>SUM('Fresh oranges:Fresh limes'!M11)</f>
        <v>12.737087023465961</v>
      </c>
      <c r="J10" s="21">
        <f>SUM('Fresh oranges:Fresh limes'!P11)</f>
        <v>5.3127494947728833</v>
      </c>
      <c r="K10" s="23">
        <f>SUM('Fresh oranges:Fresh limes'!Q11)</f>
        <v>6.4210089834259437E-2</v>
      </c>
      <c r="V10" s="65"/>
      <c r="X10" s="24"/>
    </row>
    <row r="11" spans="1:30" x14ac:dyDescent="0.25">
      <c r="A11" s="19">
        <v>1977</v>
      </c>
      <c r="B11" s="21">
        <f>SUM('Fresh oranges:Fresh limes'!B12)</f>
        <v>26.088413707097232</v>
      </c>
      <c r="C11" s="21">
        <f>SUM('Fresh oranges:Fresh limes'!D12)</f>
        <v>25.22713924828485</v>
      </c>
      <c r="D11" s="21">
        <f>SUM('Fresh oranges:Fresh limes'!F12)</f>
        <v>22.091517731931283</v>
      </c>
      <c r="E11" s="21">
        <f>SUM('Fresh oranges:Fresh limes'!H12)</f>
        <v>14.289669817264469</v>
      </c>
      <c r="F11" s="21">
        <f t="shared" si="0"/>
        <v>64.206320384546416</v>
      </c>
      <c r="G11" s="21">
        <f>SUM('Fresh oranges:Fresh limes'!K12)</f>
        <v>9.338003219072462</v>
      </c>
      <c r="H11" s="21">
        <f>SUM('Fresh oranges:Fresh limes'!L12)</f>
        <v>0.40933712741139561</v>
      </c>
      <c r="I11" s="21">
        <f>SUM('Fresh oranges:Fresh limes'!M12)</f>
        <v>11.604502893549359</v>
      </c>
      <c r="J11" s="21">
        <f>SUM('Fresh oranges:Fresh limes'!P12)</f>
        <v>4.870650450065825</v>
      </c>
      <c r="K11" s="23">
        <f>SUM('Fresh oranges:Fresh limes'!Q12)</f>
        <v>5.8865872344442995E-2</v>
      </c>
      <c r="V11" s="65"/>
      <c r="X11" s="24"/>
    </row>
    <row r="12" spans="1:30" x14ac:dyDescent="0.25">
      <c r="A12" s="19">
        <v>1978</v>
      </c>
      <c r="B12" s="21">
        <f>SUM('Fresh oranges:Fresh limes'!B13)</f>
        <v>26.152185590850376</v>
      </c>
      <c r="C12" s="21">
        <f>SUM('Fresh oranges:Fresh limes'!D13)</f>
        <v>25.300526482105351</v>
      </c>
      <c r="D12" s="21">
        <f>SUM('Fresh oranges:Fresh limes'!F13)</f>
        <v>22.197727638486842</v>
      </c>
      <c r="E12" s="21">
        <f>SUM('Fresh oranges:Fresh limes'!H13)</f>
        <v>14.237082277824967</v>
      </c>
      <c r="F12" s="21">
        <f t="shared" si="0"/>
        <v>64.066315464034716</v>
      </c>
      <c r="G12" s="21">
        <f>SUM('Fresh oranges:Fresh limes'!K13)</f>
        <v>9.3974438694763425</v>
      </c>
      <c r="H12" s="21">
        <f>SUM('Fresh oranges:Fresh limes'!L13)</f>
        <v>0.41194274496334649</v>
      </c>
      <c r="I12" s="21">
        <f>SUM('Fresh oranges:Fresh limes'!M13)</f>
        <v>11.678370848338389</v>
      </c>
      <c r="J12" s="21">
        <f>SUM('Fresh oranges:Fresh limes'!P13)</f>
        <v>4.8552129879279198</v>
      </c>
      <c r="K12" s="23">
        <f>SUM('Fresh oranges:Fresh limes'!Q13)</f>
        <v>5.8853050637612675E-2</v>
      </c>
      <c r="V12" s="65"/>
      <c r="X12" s="24"/>
    </row>
    <row r="13" spans="1:30" x14ac:dyDescent="0.25">
      <c r="A13" s="19">
        <v>1979</v>
      </c>
      <c r="B13" s="21">
        <f>SUM('Fresh oranges:Fresh limes'!B14)</f>
        <v>22.934059267568767</v>
      </c>
      <c r="C13" s="21">
        <f>SUM('Fresh oranges:Fresh limes'!D14)</f>
        <v>22.181182130948443</v>
      </c>
      <c r="D13" s="21">
        <f>SUM('Fresh oranges:Fresh limes'!F14)</f>
        <v>19.448320004783469</v>
      </c>
      <c r="E13" s="21">
        <f>SUM('Fresh oranges:Fresh limes'!H14)</f>
        <v>12.478936674834298</v>
      </c>
      <c r="F13" s="21">
        <f>100-(G13/B13*100)</f>
        <v>64.197017950789387</v>
      </c>
      <c r="G13" s="21">
        <f>SUM('Fresh oranges:Fresh limes'!K14)</f>
        <v>8.2110771227229655</v>
      </c>
      <c r="H13" s="21">
        <f>SUM('Fresh oranges:Fresh limes'!L14)</f>
        <v>0.35993762729744505</v>
      </c>
      <c r="I13" s="21">
        <f>SUM('Fresh oranges:Fresh limes'!M14)</f>
        <v>10.204051765068918</v>
      </c>
      <c r="J13" s="21">
        <f>SUM('Fresh oranges:Fresh limes'!P14)</f>
        <v>4.2366294971602274</v>
      </c>
      <c r="K13" s="23">
        <f>SUM('Fresh oranges:Fresh limes'!Q14)</f>
        <v>5.1762725227646689E-2</v>
      </c>
      <c r="V13" s="65"/>
      <c r="X13" s="24"/>
    </row>
    <row r="14" spans="1:30" x14ac:dyDescent="0.25">
      <c r="A14" s="19">
        <v>1980</v>
      </c>
      <c r="B14" s="21">
        <f>SUM('Fresh oranges:Fresh limes'!B15)</f>
        <v>25.89100914033822</v>
      </c>
      <c r="C14" s="21">
        <f>SUM('Fresh oranges:Fresh limes'!D15)</f>
        <v>25.046439424107657</v>
      </c>
      <c r="D14" s="21">
        <f>SUM('Fresh oranges:Fresh limes'!F15)</f>
        <v>21.980075336512495</v>
      </c>
      <c r="E14" s="21">
        <f>SUM('Fresh oranges:Fresh limes'!H15)</f>
        <v>14.334010113399339</v>
      </c>
      <c r="F14" s="21">
        <f t="shared" si="0"/>
        <v>63.739990222094569</v>
      </c>
      <c r="G14" s="21">
        <f>SUM('Fresh oranges:Fresh limes'!K15)</f>
        <v>9.3880824458850274</v>
      </c>
      <c r="H14" s="21">
        <f>SUM('Fresh oranges:Fresh limes'!L15)</f>
        <v>0.4115323811894806</v>
      </c>
      <c r="I14" s="21">
        <f>SUM('Fresh oranges:Fresh limes'!M15)</f>
        <v>11.666737240531178</v>
      </c>
      <c r="J14" s="21">
        <f>SUM('Fresh oranges:Fresh limes'!P15)</f>
        <v>4.9165658959251735</v>
      </c>
      <c r="K14" s="23">
        <f>SUM('Fresh oranges:Fresh limes'!Q15)</f>
        <v>6.0210635997248574E-2</v>
      </c>
      <c r="V14" s="65"/>
      <c r="X14" s="24"/>
    </row>
    <row r="15" spans="1:30" x14ac:dyDescent="0.25">
      <c r="A15" s="25">
        <v>1981</v>
      </c>
      <c r="B15" s="27">
        <f>SUM('Fresh oranges:Fresh limes'!B16)</f>
        <v>23.351644545096306</v>
      </c>
      <c r="C15" s="27">
        <f>SUM('Fresh oranges:Fresh limes'!D16)</f>
        <v>22.583820136707111</v>
      </c>
      <c r="D15" s="27">
        <f>SUM('Fresh oranges:Fresh limes'!F16)</f>
        <v>19.827494786055105</v>
      </c>
      <c r="E15" s="27">
        <f>SUM('Fresh oranges:Fresh limes'!H16)</f>
        <v>12.877137742717963</v>
      </c>
      <c r="F15" s="27">
        <f t="shared" si="0"/>
        <v>63.955972091539508</v>
      </c>
      <c r="G15" s="27">
        <f>SUM('Fresh oranges:Fresh limes'!K16)</f>
        <v>8.416873276919004</v>
      </c>
      <c r="H15" s="27">
        <f>SUM('Fresh oranges:Fresh limes'!L16)</f>
        <v>0.36895882857727141</v>
      </c>
      <c r="I15" s="27">
        <f>SUM('Fresh oranges:Fresh limes'!M16)</f>
        <v>10.459798310751356</v>
      </c>
      <c r="J15" s="27">
        <f>SUM('Fresh oranges:Fresh limes'!P16)</f>
        <v>4.3769602624448547</v>
      </c>
      <c r="K15" s="29">
        <f>SUM('Fresh oranges:Fresh limes'!Q16)</f>
        <v>5.4293717595383692E-2</v>
      </c>
      <c r="V15" s="65"/>
      <c r="X15" s="24"/>
    </row>
    <row r="16" spans="1:30" x14ac:dyDescent="0.25">
      <c r="A16" s="25">
        <v>1982</v>
      </c>
      <c r="B16" s="27">
        <f>SUM('Fresh oranges:Fresh limes'!B17)</f>
        <v>23.253492597082406</v>
      </c>
      <c r="C16" s="27">
        <f>SUM('Fresh oranges:Fresh limes'!D17)</f>
        <v>22.489006717957089</v>
      </c>
      <c r="D16" s="27">
        <f>SUM('Fresh oranges:Fresh limes'!F17)</f>
        <v>19.739364964204889</v>
      </c>
      <c r="E16" s="27">
        <f>SUM('Fresh oranges:Fresh limes'!H17)</f>
        <v>12.69216169759123</v>
      </c>
      <c r="F16" s="27">
        <f t="shared" si="0"/>
        <v>64.148476393112418</v>
      </c>
      <c r="G16" s="27">
        <f>SUM('Fresh oranges:Fresh limes'!K17)</f>
        <v>8.3367313878688538</v>
      </c>
      <c r="H16" s="27">
        <f>SUM('Fresh oranges:Fresh limes'!L17)</f>
        <v>0.36544575946822372</v>
      </c>
      <c r="I16" s="27">
        <f>SUM('Fresh oranges:Fresh limes'!M17)</f>
        <v>10.360204558044408</v>
      </c>
      <c r="J16" s="27">
        <f>SUM('Fresh oranges:Fresh limes'!P17)</f>
        <v>4.2950802336276279</v>
      </c>
      <c r="K16" s="29">
        <f>SUM('Fresh oranges:Fresh limes'!Q17)</f>
        <v>5.3194807366671884E-2</v>
      </c>
      <c r="V16" s="65"/>
      <c r="X16" s="24"/>
    </row>
    <row r="17" spans="1:24" x14ac:dyDescent="0.25">
      <c r="A17" s="25">
        <v>1983</v>
      </c>
      <c r="B17" s="27">
        <f>SUM('Fresh oranges:Fresh limes'!B18)</f>
        <v>27.54698430875575</v>
      </c>
      <c r="C17" s="27">
        <f>SUM('Fresh oranges:Fresh limes'!D18)</f>
        <v>26.649665673926847</v>
      </c>
      <c r="D17" s="27">
        <f>SUM('Fresh oranges:Fresh limes'!F18)</f>
        <v>23.431009064151887</v>
      </c>
      <c r="E17" s="27">
        <f>SUM('Fresh oranges:Fresh limes'!H18)</f>
        <v>15.230493501099691</v>
      </c>
      <c r="F17" s="27">
        <f t="shared" si="0"/>
        <v>63.727310707092656</v>
      </c>
      <c r="G17" s="27">
        <f>SUM('Fresh oranges:Fresh limes'!K18)</f>
        <v>9.9920320278809136</v>
      </c>
      <c r="H17" s="27">
        <f>SUM('Fresh oranges:Fresh limes'!L18)</f>
        <v>0.43800688341395799</v>
      </c>
      <c r="I17" s="27">
        <f>SUM('Fresh oranges:Fresh limes'!M18)</f>
        <v>12.417276141343999</v>
      </c>
      <c r="J17" s="27">
        <f>SUM('Fresh oranges:Fresh limes'!P18)</f>
        <v>5.1936898912042633</v>
      </c>
      <c r="K17" s="29">
        <f>SUM('Fresh oranges:Fresh limes'!Q18)</f>
        <v>6.4650619448980595E-2</v>
      </c>
      <c r="V17" s="65"/>
      <c r="X17" s="24"/>
    </row>
    <row r="18" spans="1:24" x14ac:dyDescent="0.25">
      <c r="A18" s="25">
        <v>1984</v>
      </c>
      <c r="B18" s="27">
        <f>SUM('Fresh oranges:Fresh limes'!B19)</f>
        <v>22.256319002076214</v>
      </c>
      <c r="C18" s="27">
        <f>SUM('Fresh oranges:Fresh limes'!D19)</f>
        <v>21.521730707326505</v>
      </c>
      <c r="D18" s="27">
        <f>SUM('Fresh oranges:Fresh limes'!F19)</f>
        <v>18.914647416209263</v>
      </c>
      <c r="E18" s="27">
        <f>SUM('Fresh oranges:Fresh limes'!H19)</f>
        <v>12.31711200725367</v>
      </c>
      <c r="F18" s="27">
        <f t="shared" si="0"/>
        <v>63.979428631548544</v>
      </c>
      <c r="G18" s="27">
        <f>SUM('Fresh oranges:Fresh limes'!K19)</f>
        <v>8.0168532701330868</v>
      </c>
      <c r="H18" s="27">
        <f>SUM('Fresh oranges:Fresh limes'!L19)</f>
        <v>0.35142370499213527</v>
      </c>
      <c r="I18" s="27">
        <f>SUM('Fresh oranges:Fresh limes'!M19)</f>
        <v>9.9626863246745394</v>
      </c>
      <c r="J18" s="27">
        <f>SUM('Fresh oranges:Fresh limes'!P19)</f>
        <v>4.1713498651165075</v>
      </c>
      <c r="K18" s="29">
        <f>SUM('Fresh oranges:Fresh limes'!Q19)</f>
        <v>5.2148233073315529E-2</v>
      </c>
      <c r="V18" s="65"/>
      <c r="X18" s="24"/>
    </row>
    <row r="19" spans="1:24" x14ac:dyDescent="0.25">
      <c r="A19" s="25">
        <v>1985</v>
      </c>
      <c r="B19" s="27">
        <f>SUM('Fresh oranges:Fresh limes'!B20)</f>
        <v>21.338497039399066</v>
      </c>
      <c r="C19" s="27">
        <f>SUM('Fresh oranges:Fresh limes'!D20)</f>
        <v>20.636520992789304</v>
      </c>
      <c r="D19" s="27">
        <f>SUM('Fresh oranges:Fresh limes'!F20)</f>
        <v>18.183421545067354</v>
      </c>
      <c r="E19" s="27">
        <f>SUM('Fresh oranges:Fresh limes'!H20)</f>
        <v>11.856617607238666</v>
      </c>
      <c r="F19" s="27">
        <f t="shared" si="0"/>
        <v>63.835198570118216</v>
      </c>
      <c r="G19" s="27">
        <f>SUM('Fresh oranges:Fresh limes'!K20)</f>
        <v>7.7170250824198749</v>
      </c>
      <c r="H19" s="27">
        <f>SUM('Fresh oranges:Fresh limes'!L20)</f>
        <v>0.33828055155813147</v>
      </c>
      <c r="I19" s="27">
        <f>SUM('Fresh oranges:Fresh limes'!M20)</f>
        <v>9.5900844963972496</v>
      </c>
      <c r="J19" s="27">
        <f>SUM('Fresh oranges:Fresh limes'!P20)</f>
        <v>4.0000219471489347</v>
      </c>
      <c r="K19" s="29">
        <f>SUM('Fresh oranges:Fresh limes'!Q20)</f>
        <v>5.0933540815552181E-2</v>
      </c>
      <c r="V19" s="65"/>
      <c r="X19" s="24"/>
    </row>
    <row r="20" spans="1:24" x14ac:dyDescent="0.25">
      <c r="A20" s="19">
        <v>1986</v>
      </c>
      <c r="B20" s="21">
        <f>SUM('Fresh oranges:Fresh limes'!B21)</f>
        <v>24.148726482231442</v>
      </c>
      <c r="C20" s="21">
        <f>SUM('Fresh oranges:Fresh limes'!D21)</f>
        <v>23.357140568535893</v>
      </c>
      <c r="D20" s="21">
        <f>SUM('Fresh oranges:Fresh limes'!F21)</f>
        <v>20.576808914475198</v>
      </c>
      <c r="E20" s="21">
        <f>SUM('Fresh oranges:Fresh limes'!H21)</f>
        <v>13.454566387168837</v>
      </c>
      <c r="F20" s="21">
        <f t="shared" si="0"/>
        <v>63.723440497705667</v>
      </c>
      <c r="G20" s="21">
        <f>SUM('Fresh oranges:Fresh limes'!K21)</f>
        <v>8.760327131372998</v>
      </c>
      <c r="H20" s="21">
        <f>SUM('Fresh oranges:Fresh limes'!L21)</f>
        <v>0.38401434000539164</v>
      </c>
      <c r="I20" s="21">
        <f>SUM('Fresh oranges:Fresh limes'!M21)</f>
        <v>10.88661453198285</v>
      </c>
      <c r="J20" s="21">
        <f>SUM('Fresh oranges:Fresh limes'!P21)</f>
        <v>4.5603514401717202</v>
      </c>
      <c r="K20" s="23">
        <f>SUM('Fresh oranges:Fresh limes'!Q21)</f>
        <v>5.768983608837281E-2</v>
      </c>
      <c r="V20" s="65"/>
      <c r="X20" s="24"/>
    </row>
    <row r="21" spans="1:24" x14ac:dyDescent="0.25">
      <c r="A21" s="19">
        <v>1987</v>
      </c>
      <c r="B21" s="21">
        <f>SUM('Fresh oranges:Fresh limes'!B22)</f>
        <v>23.913371187623927</v>
      </c>
      <c r="C21" s="21">
        <f>SUM('Fresh oranges:Fresh limes'!D22)</f>
        <v>23.125538713170414</v>
      </c>
      <c r="D21" s="21">
        <f>SUM('Fresh oranges:Fresh limes'!F22)</f>
        <v>20.347771273951338</v>
      </c>
      <c r="E21" s="21">
        <f>SUM('Fresh oranges:Fresh limes'!H22)</f>
        <v>13.239099834250483</v>
      </c>
      <c r="F21" s="21">
        <f t="shared" si="0"/>
        <v>63.95399530868351</v>
      </c>
      <c r="G21" s="21">
        <f>SUM('Fresh oranges:Fresh limes'!K22)</f>
        <v>8.6198149001428472</v>
      </c>
      <c r="H21" s="21">
        <f>SUM('Fresh oranges:Fresh limes'!L22)</f>
        <v>0.37785489973228914</v>
      </c>
      <c r="I21" s="21">
        <f>SUM('Fresh oranges:Fresh limes'!M22)</f>
        <v>10.71199747996053</v>
      </c>
      <c r="J21" s="21">
        <f>SUM('Fresh oranges:Fresh limes'!P22)</f>
        <v>4.475384322971184</v>
      </c>
      <c r="K21" s="23">
        <f>SUM('Fresh oranges:Fresh limes'!Q22)</f>
        <v>5.6204541887068214E-2</v>
      </c>
      <c r="V21" s="65"/>
      <c r="X21" s="24"/>
    </row>
    <row r="22" spans="1:24" x14ac:dyDescent="0.25">
      <c r="A22" s="19">
        <v>1988</v>
      </c>
      <c r="B22" s="21">
        <f>SUM('Fresh oranges:Fresh limes'!B23)</f>
        <v>25.385463069027939</v>
      </c>
      <c r="C22" s="21">
        <f>SUM('Fresh oranges:Fresh limes'!D23)</f>
        <v>24.55267718250478</v>
      </c>
      <c r="D22" s="21">
        <f>SUM('Fresh oranges:Fresh limes'!F23)</f>
        <v>21.607295824199195</v>
      </c>
      <c r="E22" s="21">
        <f>SUM('Fresh oranges:Fresh limes'!H23)</f>
        <v>14.098229762007318</v>
      </c>
      <c r="F22" s="21">
        <f t="shared" si="0"/>
        <v>63.794989047181161</v>
      </c>
      <c r="G22" s="21">
        <f>SUM('Fresh oranges:Fresh limes'!K23)</f>
        <v>9.1908096845653464</v>
      </c>
      <c r="H22" s="21">
        <f>SUM('Fresh oranges:Fresh limes'!L23)</f>
        <v>0.40288480809053584</v>
      </c>
      <c r="I22" s="21">
        <f>SUM('Fresh oranges:Fresh limes'!M23)</f>
        <v>11.421582866962645</v>
      </c>
      <c r="J22" s="21">
        <f>SUM('Fresh oranges:Fresh limes'!P23)</f>
        <v>4.783201774423131</v>
      </c>
      <c r="K22" s="23">
        <f>SUM('Fresh oranges:Fresh limes'!Q23)</f>
        <v>6.0119545433734073E-2</v>
      </c>
      <c r="V22" s="65"/>
      <c r="X22" s="24"/>
    </row>
    <row r="23" spans="1:24" x14ac:dyDescent="0.25">
      <c r="A23" s="19">
        <v>1989</v>
      </c>
      <c r="B23" s="21">
        <f>SUM('Fresh oranges:Fresh limes'!B24)</f>
        <v>23.549105052964485</v>
      </c>
      <c r="C23" s="21">
        <f>SUM('Fresh oranges:Fresh limes'!D24)</f>
        <v>22.770957649353118</v>
      </c>
      <c r="D23" s="21">
        <f>SUM('Fresh oranges:Fresh limes'!F24)</f>
        <v>20.039187435323857</v>
      </c>
      <c r="E23" s="21">
        <f>SUM('Fresh oranges:Fresh limes'!H24)</f>
        <v>12.997161934090169</v>
      </c>
      <c r="F23" s="21">
        <f t="shared" si="0"/>
        <v>63.981615968006004</v>
      </c>
      <c r="G23" s="21">
        <f>SUM('Fresh oranges:Fresh limes'!K24)</f>
        <v>8.4820070940744507</v>
      </c>
      <c r="H23" s="21">
        <f>SUM('Fresh oranges:Fresh limes'!L24)</f>
        <v>0.37181400960326361</v>
      </c>
      <c r="I23" s="21">
        <f>SUM('Fresh oranges:Fresh limes'!M24)</f>
        <v>10.540741265247721</v>
      </c>
      <c r="J23" s="21">
        <f>SUM('Fresh oranges:Fresh limes'!P24)</f>
        <v>4.3665465229870817</v>
      </c>
      <c r="K23" s="23">
        <f>SUM('Fresh oranges:Fresh limes'!Q24)</f>
        <v>5.6013703206683932E-2</v>
      </c>
      <c r="V23" s="65"/>
      <c r="X23" s="24"/>
    </row>
    <row r="24" spans="1:24" x14ac:dyDescent="0.25">
      <c r="A24" s="19">
        <v>1990</v>
      </c>
      <c r="B24" s="21">
        <f>SUM('Fresh oranges:Fresh limes'!B25)</f>
        <v>21.537999316513606</v>
      </c>
      <c r="C24" s="21">
        <f>SUM('Fresh oranges:Fresh limes'!D25)</f>
        <v>20.826215413386404</v>
      </c>
      <c r="D24" s="21">
        <f>SUM('Fresh oranges:Fresh limes'!F25)</f>
        <v>18.384348709556345</v>
      </c>
      <c r="E24" s="21">
        <f>SUM('Fresh oranges:Fresh limes'!H25)</f>
        <v>12.136449546232706</v>
      </c>
      <c r="F24" s="21">
        <f t="shared" si="0"/>
        <v>63.68049607888554</v>
      </c>
      <c r="G24" s="21">
        <f>SUM('Fresh oranges:Fresh limes'!K25)</f>
        <v>7.8224945062907647</v>
      </c>
      <c r="H24" s="21">
        <f>SUM('Fresh oranges:Fresh limes'!L25)</f>
        <v>0.34290386876891021</v>
      </c>
      <c r="I24" s="21">
        <f>SUM('Fresh oranges:Fresh limes'!M25)</f>
        <v>9.721153227664221</v>
      </c>
      <c r="J24" s="21">
        <f>SUM('Fresh oranges:Fresh limes'!P25)</f>
        <v>4.0905774967801678</v>
      </c>
      <c r="K24" s="23">
        <f>SUM('Fresh oranges:Fresh limes'!Q25)</f>
        <v>5.2692249414685075E-2</v>
      </c>
      <c r="V24" s="65"/>
      <c r="X24" s="24"/>
    </row>
    <row r="25" spans="1:24" x14ac:dyDescent="0.25">
      <c r="A25" s="66">
        <v>1991</v>
      </c>
      <c r="B25" s="27">
        <f>SUM('Fresh oranges:Fresh limes'!B26)</f>
        <v>19.012265000289432</v>
      </c>
      <c r="C25" s="27">
        <f>SUM('Fresh oranges:Fresh limes'!D26)</f>
        <v>18.373335463842078</v>
      </c>
      <c r="D25" s="27">
        <f>SUM('Fresh oranges:Fresh limes'!F26)</f>
        <v>16.197720198595192</v>
      </c>
      <c r="E25" s="27">
        <f>SUM('Fresh oranges:Fresh limes'!H26)</f>
        <v>10.303997185457092</v>
      </c>
      <c r="F25" s="27">
        <f t="shared" si="0"/>
        <v>64.627259723712399</v>
      </c>
      <c r="G25" s="27">
        <f>SUM('Fresh oranges:Fresh limes'!K26)</f>
        <v>6.7251591191919102</v>
      </c>
      <c r="H25" s="27">
        <f>SUM('Fresh oranges:Fresh limes'!L26)</f>
        <v>0.29480149563580987</v>
      </c>
      <c r="I25" s="27">
        <f>SUM('Fresh oranges:Fresh limes'!M26)</f>
        <v>8.3574750005273888</v>
      </c>
      <c r="J25" s="27">
        <f>SUM('Fresh oranges:Fresh limes'!P26)</f>
        <v>3.3636466380543566</v>
      </c>
      <c r="K25" s="29">
        <f>SUM('Fresh oranges:Fresh limes'!Q26)</f>
        <v>4.4793479082170018E-2</v>
      </c>
      <c r="V25" s="65"/>
      <c r="X25" s="24"/>
    </row>
    <row r="26" spans="1:24" x14ac:dyDescent="0.25">
      <c r="A26" s="25">
        <v>1992</v>
      </c>
      <c r="B26" s="27">
        <f>SUM('Fresh oranges:Fresh limes'!B27)</f>
        <v>24.227786707016829</v>
      </c>
      <c r="C26" s="27">
        <f>SUM('Fresh oranges:Fresh limes'!D27)</f>
        <v>23.41670372274713</v>
      </c>
      <c r="D26" s="27">
        <f>SUM('Fresh oranges:Fresh limes'!F27)</f>
        <v>20.615694103490227</v>
      </c>
      <c r="E26" s="27">
        <f>SUM('Fresh oranges:Fresh limes'!H27)</f>
        <v>13.559761376438509</v>
      </c>
      <c r="F26" s="27">
        <f t="shared" si="0"/>
        <v>63.881517011212971</v>
      </c>
      <c r="G26" s="27">
        <f>SUM('Fresh oranges:Fresh limes'!K27)</f>
        <v>8.7507090203334776</v>
      </c>
      <c r="H26" s="27">
        <f>SUM('Fresh oranges:Fresh limes'!L27)</f>
        <v>0.38359272417900181</v>
      </c>
      <c r="I26" s="27">
        <f>SUM('Fresh oranges:Fresh limes'!M27)</f>
        <v>10.874661934112613</v>
      </c>
      <c r="J26" s="27">
        <f>SUM('Fresh oranges:Fresh limes'!P27)</f>
        <v>4.5337211569706559</v>
      </c>
      <c r="K26" s="29">
        <f>SUM('Fresh oranges:Fresh limes'!Q27)</f>
        <v>5.982970456071296E-2</v>
      </c>
      <c r="V26" s="65"/>
      <c r="X26" s="24"/>
    </row>
    <row r="27" spans="1:24" x14ac:dyDescent="0.25">
      <c r="A27" s="25">
        <v>1993</v>
      </c>
      <c r="B27" s="27">
        <f>SUM('Fresh oranges:Fresh limes'!B28)</f>
        <v>25.772485905468315</v>
      </c>
      <c r="C27" s="27">
        <f>SUM('Fresh oranges:Fresh limes'!D28)</f>
        <v>24.916714542905765</v>
      </c>
      <c r="D27" s="27">
        <f>SUM('Fresh oranges:Fresh limes'!F28)</f>
        <v>21.946986160603721</v>
      </c>
      <c r="E27" s="27">
        <f>SUM('Fresh oranges:Fresh limes'!H28)</f>
        <v>14.451995814465109</v>
      </c>
      <c r="F27" s="27">
        <f t="shared" si="0"/>
        <v>63.73599005641605</v>
      </c>
      <c r="G27" s="27">
        <f>SUM('Fresh oranges:Fresh limes'!K28)</f>
        <v>9.3461368514678025</v>
      </c>
      <c r="H27" s="27">
        <f>SUM('Fresh oranges:Fresh limes'!L28)</f>
        <v>0.40969367020132835</v>
      </c>
      <c r="I27" s="27">
        <f>SUM('Fresh oranges:Fresh limes'!M28)</f>
        <v>11.614610703372557</v>
      </c>
      <c r="J27" s="27">
        <f>SUM('Fresh oranges:Fresh limes'!P28)</f>
        <v>4.8625803056095158</v>
      </c>
      <c r="K27" s="29">
        <f>SUM('Fresh oranges:Fresh limes'!Q28)</f>
        <v>6.3354950786360012E-2</v>
      </c>
      <c r="V27" s="65"/>
      <c r="X27" s="24"/>
    </row>
    <row r="28" spans="1:24" x14ac:dyDescent="0.25">
      <c r="A28" s="25">
        <v>1994</v>
      </c>
      <c r="B28" s="27">
        <f>SUM('Fresh oranges:Fresh limes'!B29)</f>
        <v>24.714237661029912</v>
      </c>
      <c r="C28" s="27">
        <f>SUM('Fresh oranges:Fresh limes'!D29)</f>
        <v>23.88496282938382</v>
      </c>
      <c r="D28" s="27">
        <f>SUM('Fresh oranges:Fresh limes'!F29)</f>
        <v>21.017757571776293</v>
      </c>
      <c r="E28" s="27">
        <f>SUM('Fresh oranges:Fresh limes'!H29)</f>
        <v>13.797868791996615</v>
      </c>
      <c r="F28" s="27">
        <f t="shared" si="0"/>
        <v>64.003599548433002</v>
      </c>
      <c r="G28" s="27">
        <f>SUM('Fresh oranges:Fresh limes'!K29)</f>
        <v>8.8962359570163123</v>
      </c>
      <c r="H28" s="27">
        <f>SUM('Fresh oranges:Fresh limes'!L29)</f>
        <v>0.38997198715687936</v>
      </c>
      <c r="I28" s="27">
        <f>SUM('Fresh oranges:Fresh limes'!M29)</f>
        <v>11.055510849903953</v>
      </c>
      <c r="J28" s="27">
        <f>SUM('Fresh oranges:Fresh limes'!P29)</f>
        <v>4.6096283907071181</v>
      </c>
      <c r="K28" s="29">
        <f>SUM('Fresh oranges:Fresh limes'!Q29)</f>
        <v>6.0417111301769813E-2</v>
      </c>
      <c r="V28" s="65"/>
      <c r="X28" s="24"/>
    </row>
    <row r="29" spans="1:24" x14ac:dyDescent="0.25">
      <c r="A29" s="25">
        <v>1995</v>
      </c>
      <c r="B29" s="27">
        <f>SUM('Fresh oranges:Fresh limes'!B30)</f>
        <v>23.815932488423091</v>
      </c>
      <c r="C29" s="27">
        <f>SUM('Fresh oranges:Fresh limes'!D30)</f>
        <v>23.00971237465583</v>
      </c>
      <c r="D29" s="27">
        <f>SUM('Fresh oranges:Fresh limes'!F30)</f>
        <v>20.268427567809869</v>
      </c>
      <c r="E29" s="27">
        <f>SUM('Fresh oranges:Fresh limes'!H30)</f>
        <v>13.252362247461605</v>
      </c>
      <c r="F29" s="27">
        <f t="shared" si="0"/>
        <v>64.172846600460161</v>
      </c>
      <c r="G29" s="27">
        <f>SUM('Fresh oranges:Fresh limes'!K30)</f>
        <v>8.5325706661581879</v>
      </c>
      <c r="H29" s="27">
        <f>SUM('Fresh oranges:Fresh limes'!L30)</f>
        <v>0.37403049495487944</v>
      </c>
      <c r="I29" s="27">
        <f>SUM('Fresh oranges:Fresh limes'!M30)</f>
        <v>10.603577516723355</v>
      </c>
      <c r="J29" s="27">
        <f>SUM('Fresh oranges:Fresh limes'!P30)</f>
        <v>4.3703659588184651</v>
      </c>
      <c r="K29" s="29">
        <f>SUM('Fresh oranges:Fresh limes'!Q30)</f>
        <v>5.8972839572822289E-2</v>
      </c>
      <c r="V29" s="65"/>
      <c r="X29" s="24"/>
    </row>
    <row r="30" spans="1:24" x14ac:dyDescent="0.25">
      <c r="A30" s="19">
        <v>1996</v>
      </c>
      <c r="B30" s="21">
        <f>SUM('Fresh oranges:Fresh limes'!B31)</f>
        <v>24.5611097524074</v>
      </c>
      <c r="C30" s="21">
        <f>SUM('Fresh oranges:Fresh limes'!D31)</f>
        <v>23.729915778391206</v>
      </c>
      <c r="D30" s="21">
        <f>SUM('Fresh oranges:Fresh limes'!F31)</f>
        <v>20.893236367971415</v>
      </c>
      <c r="E30" s="21">
        <f>SUM('Fresh oranges:Fresh limes'!H31)</f>
        <v>13.731029396598705</v>
      </c>
      <c r="F30" s="21">
        <f t="shared" si="0"/>
        <v>64.106919940103353</v>
      </c>
      <c r="G30" s="21">
        <f>SUM('Fresh oranges:Fresh limes'!K31)</f>
        <v>8.8157387870306732</v>
      </c>
      <c r="H30" s="21">
        <f>SUM('Fresh oranges:Fresh limes'!L31)</f>
        <v>0.38644334408901582</v>
      </c>
      <c r="I30" s="21">
        <f>SUM('Fresh oranges:Fresh limes'!M31)</f>
        <v>10.955475583251554</v>
      </c>
      <c r="J30" s="21">
        <f>SUM('Fresh oranges:Fresh limes'!P31)</f>
        <v>4.5507341510623318</v>
      </c>
      <c r="K30" s="23">
        <f>SUM('Fresh oranges:Fresh limes'!Q31)</f>
        <v>6.077667768012459E-2</v>
      </c>
      <c r="V30" s="65"/>
      <c r="X30" s="24"/>
    </row>
    <row r="31" spans="1:24" x14ac:dyDescent="0.25">
      <c r="A31" s="19">
        <v>1997</v>
      </c>
      <c r="B31" s="21">
        <f>SUM('Fresh oranges:Fresh limes'!B32)</f>
        <v>26.504802366634031</v>
      </c>
      <c r="C31" s="21">
        <f>SUM('Fresh oranges:Fresh limes'!D32)</f>
        <v>25.608743871178934</v>
      </c>
      <c r="D31" s="21">
        <f>SUM('Fresh oranges:Fresh limes'!F32)</f>
        <v>22.515117819872493</v>
      </c>
      <c r="E31" s="21">
        <f>SUM('Fresh oranges:Fresh limes'!H32)</f>
        <v>14.871916633926723</v>
      </c>
      <c r="F31" s="21">
        <f t="shared" si="0"/>
        <v>64.011551500599012</v>
      </c>
      <c r="G31" s="21">
        <f>SUM('Fresh oranges:Fresh limes'!K32)</f>
        <v>9.5386671495841036</v>
      </c>
      <c r="H31" s="21">
        <f>SUM('Fresh oranges:Fresh limes'!L32)</f>
        <v>0.41813335450231681</v>
      </c>
      <c r="I31" s="21">
        <f>SUM('Fresh oranges:Fresh limes'!M32)</f>
        <v>11.853871533463433</v>
      </c>
      <c r="J31" s="21">
        <f>SUM('Fresh oranges:Fresh limes'!P32)</f>
        <v>4.9644825381033604</v>
      </c>
      <c r="K31" s="23">
        <f>SUM('Fresh oranges:Fresh limes'!Q32)</f>
        <v>6.550909170961855E-2</v>
      </c>
      <c r="V31" s="65"/>
      <c r="X31" s="24"/>
    </row>
    <row r="32" spans="1:24" x14ac:dyDescent="0.25">
      <c r="A32" s="19">
        <v>1998</v>
      </c>
      <c r="B32" s="21">
        <f>SUM('Fresh oranges:Fresh limes'!B33)</f>
        <v>26.560794910282851</v>
      </c>
      <c r="C32" s="21">
        <f>SUM('Fresh oranges:Fresh limes'!D33)</f>
        <v>25.66803630566131</v>
      </c>
      <c r="D32" s="21">
        <f>SUM('Fresh oranges:Fresh limes'!F33)</f>
        <v>22.595021060103313</v>
      </c>
      <c r="E32" s="21">
        <f>SUM('Fresh oranges:Fresh limes'!H33)</f>
        <v>15.052052013293745</v>
      </c>
      <c r="F32" s="21">
        <f t="shared" si="0"/>
        <v>63.610091856128264</v>
      </c>
      <c r="G32" s="21">
        <f>SUM('Fresh oranges:Fresh limes'!K33)</f>
        <v>9.6654488701340888</v>
      </c>
      <c r="H32" s="21">
        <f>SUM('Fresh oranges:Fresh limes'!L33)</f>
        <v>0.42369090937574078</v>
      </c>
      <c r="I32" s="21">
        <f>SUM('Fresh oranges:Fresh limes'!M33)</f>
        <v>12.011425435347565</v>
      </c>
      <c r="J32" s="21">
        <f>SUM('Fresh oranges:Fresh limes'!P33)</f>
        <v>5.0427443079731384</v>
      </c>
      <c r="K32" s="23">
        <f>SUM('Fresh oranges:Fresh limes'!Q33)</f>
        <v>6.7865995535445936E-2</v>
      </c>
      <c r="V32" s="65"/>
      <c r="X32" s="24"/>
    </row>
    <row r="33" spans="1:24" x14ac:dyDescent="0.25">
      <c r="A33" s="30">
        <v>1999</v>
      </c>
      <c r="B33" s="21">
        <f>SUM('Fresh oranges:Fresh limes'!B34)</f>
        <v>20.359785756172684</v>
      </c>
      <c r="C33" s="21">
        <f>SUM('Fresh oranges:Fresh limes'!D34)</f>
        <v>19.650238613568476</v>
      </c>
      <c r="D33" s="21">
        <f>SUM('Fresh oranges:Fresh limes'!F34)</f>
        <v>17.268905539769829</v>
      </c>
      <c r="E33" s="21">
        <f>SUM('Fresh oranges:Fresh limes'!H34)</f>
        <v>11.167891440930708</v>
      </c>
      <c r="F33" s="21">
        <f t="shared" si="0"/>
        <v>64.865303550990944</v>
      </c>
      <c r="G33" s="21">
        <f>SUM('Fresh oranges:Fresh limes'!K34)</f>
        <v>7.1533489230998537</v>
      </c>
      <c r="H33" s="21">
        <f>SUM('Fresh oranges:Fresh limes'!L34)</f>
        <v>0.31357145964273331</v>
      </c>
      <c r="I33" s="21">
        <f>SUM('Fresh oranges:Fresh limes'!M34)</f>
        <v>8.8895940951416677</v>
      </c>
      <c r="J33" s="21">
        <f>SUM('Fresh oranges:Fresh limes'!P34)</f>
        <v>3.5874312385199736</v>
      </c>
      <c r="K33" s="23">
        <f>SUM('Fresh oranges:Fresh limes'!Q34)</f>
        <v>5.0455220267745453E-2</v>
      </c>
      <c r="V33" s="65"/>
      <c r="X33" s="24"/>
    </row>
    <row r="34" spans="1:24" x14ac:dyDescent="0.25">
      <c r="A34" s="19">
        <v>2000</v>
      </c>
      <c r="B34" s="21">
        <f>SUM('Fresh oranges:Fresh limes'!B35)</f>
        <v>23.522222908713285</v>
      </c>
      <c r="C34" s="21">
        <f>SUM('Fresh oranges:Fresh limes'!D35)</f>
        <v>22.707020001700869</v>
      </c>
      <c r="D34" s="21">
        <f>SUM('Fresh oranges:Fresh limes'!F35)</f>
        <v>19.927279107182276</v>
      </c>
      <c r="E34" s="21">
        <f>SUM('Fresh oranges:Fresh limes'!H35)</f>
        <v>13.276748403561275</v>
      </c>
      <c r="F34" s="21">
        <f t="shared" si="0"/>
        <v>64.242148691110273</v>
      </c>
      <c r="G34" s="21">
        <f>SUM('Fresh oranges:Fresh limes'!K35)</f>
        <v>8.4110414922432923</v>
      </c>
      <c r="H34" s="21">
        <f>SUM('Fresh oranges:Fresh limes'!L35)</f>
        <v>0.36870318870107577</v>
      </c>
      <c r="I34" s="21">
        <f>SUM('Fresh oranges:Fresh limes'!M35)</f>
        <v>10.452551048081148</v>
      </c>
      <c r="J34" s="21">
        <f>SUM('Fresh oranges:Fresh limes'!P35)</f>
        <v>4.3786401455035371</v>
      </c>
      <c r="K34" s="23">
        <f>SUM('Fresh oranges:Fresh limes'!Q35)</f>
        <v>5.9754901928691172E-2</v>
      </c>
      <c r="V34" s="65"/>
      <c r="X34" s="24"/>
    </row>
    <row r="35" spans="1:24" x14ac:dyDescent="0.25">
      <c r="A35" s="25">
        <v>2001</v>
      </c>
      <c r="B35" s="27">
        <f>SUM('Fresh oranges:Fresh limes'!B36)</f>
        <v>23.912799152960634</v>
      </c>
      <c r="C35" s="27">
        <f>SUM('Fresh oranges:Fresh limes'!D36)</f>
        <v>23.081343283782484</v>
      </c>
      <c r="D35" s="27">
        <f>SUM('Fresh oranges:Fresh limes'!F36)</f>
        <v>20.299791813388666</v>
      </c>
      <c r="E35" s="27">
        <f>SUM('Fresh oranges:Fresh limes'!H36)</f>
        <v>13.511210566129025</v>
      </c>
      <c r="F35" s="27">
        <f t="shared" si="0"/>
        <v>64.32288197709758</v>
      </c>
      <c r="G35" s="27">
        <f>SUM('Fresh oranges:Fresh limes'!K36)</f>
        <v>8.5313975763813765</v>
      </c>
      <c r="H35" s="27">
        <f>SUM('Fresh oranges:Fresh limes'!L36)</f>
        <v>0.37397907184137535</v>
      </c>
      <c r="I35" s="27">
        <f>SUM('Fresh oranges:Fresh limes'!M36)</f>
        <v>10.602119697167071</v>
      </c>
      <c r="J35" s="27">
        <f>SUM('Fresh oranges:Fresh limes'!P36)</f>
        <v>4.4204860263882111</v>
      </c>
      <c r="K35" s="29">
        <f>SUM('Fresh oranges:Fresh limes'!Q36)</f>
        <v>6.1136852732164952E-2</v>
      </c>
      <c r="V35" s="65"/>
      <c r="X35" s="24"/>
    </row>
    <row r="36" spans="1:24" x14ac:dyDescent="0.25">
      <c r="A36" s="25">
        <v>2002</v>
      </c>
      <c r="B36" s="27">
        <f>SUM('Fresh oranges:Fresh limes'!B37)</f>
        <v>23.361807695242856</v>
      </c>
      <c r="C36" s="27">
        <f>SUM('Fresh oranges:Fresh limes'!D37)</f>
        <v>22.554517011837248</v>
      </c>
      <c r="D36" s="27">
        <f>SUM('Fresh oranges:Fresh limes'!F37)</f>
        <v>19.854536382717868</v>
      </c>
      <c r="E36" s="27">
        <f>SUM('Fresh oranges:Fresh limes'!H37)</f>
        <v>13.122771258731911</v>
      </c>
      <c r="F36" s="27">
        <f t="shared" si="0"/>
        <v>64.504653506066362</v>
      </c>
      <c r="G36" s="27">
        <f>SUM('Fresh oranges:Fresh limes'!K37)</f>
        <v>8.2923545886729038</v>
      </c>
      <c r="H36" s="27">
        <f>SUM('Fresh oranges:Fresh limes'!L37)</f>
        <v>0.36350047511990802</v>
      </c>
      <c r="I36" s="27">
        <f>SUM('Fresh oranges:Fresh limes'!M37)</f>
        <v>10.305056719411834</v>
      </c>
      <c r="J36" s="27">
        <f>SUM('Fresh oranges:Fresh limes'!P37)</f>
        <v>4.304164190352628</v>
      </c>
      <c r="K36" s="29">
        <f>SUM('Fresh oranges:Fresh limes'!Q37)</f>
        <v>5.765005166478826E-2</v>
      </c>
      <c r="V36" s="65"/>
      <c r="X36" s="24"/>
    </row>
    <row r="37" spans="1:24" x14ac:dyDescent="0.25">
      <c r="A37" s="25">
        <v>2003</v>
      </c>
      <c r="B37" s="27">
        <f>SUM('Fresh oranges:Fresh limes'!B38)</f>
        <v>23.810857728060206</v>
      </c>
      <c r="C37" s="27">
        <f>SUM('Fresh oranges:Fresh limes'!D38)</f>
        <v>22.973469799428173</v>
      </c>
      <c r="D37" s="27">
        <f>SUM('Fresh oranges:Fresh limes'!F38)</f>
        <v>20.237789535524886</v>
      </c>
      <c r="E37" s="27">
        <f>SUM('Fresh oranges:Fresh limes'!H38)</f>
        <v>13.572391784227822</v>
      </c>
      <c r="F37" s="27">
        <f t="shared" si="0"/>
        <v>64.341663552350951</v>
      </c>
      <c r="G37" s="27">
        <f>SUM('Fresh oranges:Fresh limes'!K38)</f>
        <v>8.4905557597427546</v>
      </c>
      <c r="H37" s="27">
        <f>SUM('Fresh oranges:Fresh limes'!L38)</f>
        <v>0.37218874563255916</v>
      </c>
      <c r="I37" s="27">
        <f>SUM('Fresh oranges:Fresh limes'!M38)</f>
        <v>10.551364844310234</v>
      </c>
      <c r="J37" s="27">
        <f>SUM('Fresh oranges:Fresh limes'!P38)</f>
        <v>4.398555877251205</v>
      </c>
      <c r="K37" s="29">
        <f>SUM('Fresh oranges:Fresh limes'!Q38)</f>
        <v>6.2551047977296631E-2</v>
      </c>
      <c r="V37" s="65"/>
      <c r="X37" s="24"/>
    </row>
    <row r="38" spans="1:24" x14ac:dyDescent="0.25">
      <c r="A38" s="25">
        <v>2004</v>
      </c>
      <c r="B38" s="27">
        <f>SUM('Fresh oranges:Fresh limes'!B39)</f>
        <v>22.683193928962417</v>
      </c>
      <c r="C38" s="27">
        <f>SUM('Fresh oranges:Fresh limes'!D39)</f>
        <v>21.879148415570285</v>
      </c>
      <c r="D38" s="27">
        <f>SUM('Fresh oranges:Fresh limes'!F39)</f>
        <v>19.259205904339115</v>
      </c>
      <c r="E38" s="27">
        <f>SUM('Fresh oranges:Fresh limes'!H39)</f>
        <v>12.894190505859521</v>
      </c>
      <c r="F38" s="27">
        <f t="shared" si="0"/>
        <v>64.474612149151596</v>
      </c>
      <c r="G38" s="27">
        <f>SUM('Fresh oranges:Fresh limes'!K39)</f>
        <v>8.0582926202239946</v>
      </c>
      <c r="H38" s="27">
        <f>SUM('Fresh oranges:Fresh limes'!L39)</f>
        <v>0.35324022444817516</v>
      </c>
      <c r="I38" s="27">
        <f>SUM('Fresh oranges:Fresh limes'!M39)</f>
        <v>10.014183742993541</v>
      </c>
      <c r="J38" s="27">
        <f>SUM('Fresh oranges:Fresh limes'!P39)</f>
        <v>4.1495989816692358</v>
      </c>
      <c r="K38" s="29">
        <f>SUM('Fresh oranges:Fresh limes'!Q39)</f>
        <v>6.0004642612952637E-2</v>
      </c>
      <c r="V38" s="65"/>
      <c r="X38" s="24"/>
    </row>
    <row r="39" spans="1:24" x14ac:dyDescent="0.25">
      <c r="A39" s="25">
        <v>2005</v>
      </c>
      <c r="B39" s="27">
        <f>SUM('Fresh oranges:Fresh limes'!B40)</f>
        <v>21.617718912768535</v>
      </c>
      <c r="C39" s="27">
        <f>SUM('Fresh oranges:Fresh limes'!D40)</f>
        <v>20.847850943596548</v>
      </c>
      <c r="D39" s="27">
        <f>SUM('Fresh oranges:Fresh limes'!F40)</f>
        <v>18.387299558406092</v>
      </c>
      <c r="E39" s="27">
        <f>SUM('Fresh oranges:Fresh limes'!H40)</f>
        <v>12.600577575073416</v>
      </c>
      <c r="F39" s="27">
        <f t="shared" si="0"/>
        <v>63.9849392024229</v>
      </c>
      <c r="G39" s="27">
        <f>SUM('Fresh oranges:Fresh limes'!K40)</f>
        <v>7.7856346094829103</v>
      </c>
      <c r="H39" s="27">
        <f>SUM('Fresh oranges:Fresh limes'!L40)</f>
        <v>0.34128809247048381</v>
      </c>
      <c r="I39" s="27">
        <f>SUM('Fresh oranges:Fresh limes'!M40)</f>
        <v>9.6753467774919795</v>
      </c>
      <c r="J39" s="27">
        <f>SUM('Fresh oranges:Fresh limes'!P40)</f>
        <v>4.0686275638277074</v>
      </c>
      <c r="K39" s="29">
        <f>SUM('Fresh oranges:Fresh limes'!Q40)</f>
        <v>6.0373388216536809E-2</v>
      </c>
      <c r="V39" s="65"/>
      <c r="X39" s="24"/>
    </row>
    <row r="40" spans="1:24" x14ac:dyDescent="0.25">
      <c r="A40" s="19">
        <v>2006</v>
      </c>
      <c r="B40" s="21">
        <f>SUM('Fresh oranges:Fresh limes'!B41)</f>
        <v>21.632706121987255</v>
      </c>
      <c r="C40" s="21">
        <f>SUM('Fresh oranges:Fresh limes'!D41)</f>
        <v>20.843560686105292</v>
      </c>
      <c r="D40" s="21">
        <f>SUM('Fresh oranges:Fresh limes'!F41)</f>
        <v>18.431010645438558</v>
      </c>
      <c r="E40" s="21">
        <f>SUM('Fresh oranges:Fresh limes'!H41)</f>
        <v>12.501507176457659</v>
      </c>
      <c r="F40" s="21">
        <f t="shared" si="0"/>
        <v>64.737826346007893</v>
      </c>
      <c r="G40" s="21">
        <f>SUM('Fresh oranges:Fresh limes'!K41)</f>
        <v>7.6281623987929281</v>
      </c>
      <c r="H40" s="21">
        <f>SUM('Fresh oranges:Fresh limes'!L41)</f>
        <v>0.3343852010429777</v>
      </c>
      <c r="I40" s="21">
        <f>SUM('Fresh oranges:Fresh limes'!M41)</f>
        <v>9.4796532569678948</v>
      </c>
      <c r="J40" s="21">
        <f>SUM('Fresh oranges:Fresh limes'!P41)</f>
        <v>3.9153064311432142</v>
      </c>
      <c r="K40" s="23">
        <f>SUM('Fresh oranges:Fresh limes'!Q41)</f>
        <v>5.9984501766313467E-2</v>
      </c>
      <c r="L40" s="67"/>
      <c r="M40" s="67"/>
      <c r="N40" s="67"/>
      <c r="O40" s="67"/>
      <c r="P40" s="67"/>
      <c r="Q40" s="67"/>
      <c r="R40" s="67"/>
      <c r="S40" s="67"/>
      <c r="T40" s="67"/>
      <c r="V40" s="65"/>
      <c r="X40" s="24"/>
    </row>
    <row r="41" spans="1:24" x14ac:dyDescent="0.25">
      <c r="A41" s="19">
        <v>2007</v>
      </c>
      <c r="B41" s="21">
        <f>SUM('Fresh oranges:Fresh limes'!B42)</f>
        <v>17.930378426181754</v>
      </c>
      <c r="C41" s="21">
        <f>SUM('Fresh oranges:Fresh limes'!D42)</f>
        <v>17.267882645438856</v>
      </c>
      <c r="D41" s="21">
        <f>SUM('Fresh oranges:Fresh limes'!F42)</f>
        <v>15.147803421442743</v>
      </c>
      <c r="E41" s="21">
        <f>SUM('Fresh oranges:Fresh limes'!H42)</f>
        <v>10.244626103946189</v>
      </c>
      <c r="F41" s="21">
        <f t="shared" si="0"/>
        <v>64.998641095245077</v>
      </c>
      <c r="G41" s="21">
        <f>SUM('Fresh oranges:Fresh limes'!K42)</f>
        <v>6.2758761059286234</v>
      </c>
      <c r="H41" s="21">
        <f>SUM('Fresh oranges:Fresh limes'!L42)</f>
        <v>0.27510689779413144</v>
      </c>
      <c r="I41" s="21">
        <f>SUM('Fresh oranges:Fresh limes'!M42)</f>
        <v>7.7991429990147294</v>
      </c>
      <c r="J41" s="21">
        <f>SUM('Fresh oranges:Fresh limes'!P42)</f>
        <v>3.174098947384032</v>
      </c>
      <c r="K41" s="23">
        <f>SUM('Fresh oranges:Fresh limes'!Q42)</f>
        <v>5.0710540202365269E-2</v>
      </c>
      <c r="L41" s="67"/>
      <c r="M41" s="67"/>
      <c r="N41" s="67"/>
      <c r="O41" s="67"/>
      <c r="P41" s="67"/>
      <c r="Q41" s="67"/>
      <c r="R41" s="67"/>
      <c r="S41" s="67"/>
      <c r="T41" s="67"/>
      <c r="V41" s="65"/>
      <c r="X41" s="24"/>
    </row>
    <row r="42" spans="1:24" x14ac:dyDescent="0.25">
      <c r="A42" s="19">
        <v>2008</v>
      </c>
      <c r="B42" s="21">
        <f>SUM('Fresh oranges:Fresh limes'!B43)</f>
        <v>20.603729541392109</v>
      </c>
      <c r="C42" s="21">
        <f>SUM('Fresh oranges:Fresh limes'!D43)</f>
        <v>19.854898637600321</v>
      </c>
      <c r="D42" s="21">
        <f>SUM('Fresh oranges:Fresh limes'!F43)</f>
        <v>17.253311110041441</v>
      </c>
      <c r="E42" s="21">
        <f>SUM('Fresh oranges:Fresh limes'!H43)</f>
        <v>11.899492540235864</v>
      </c>
      <c r="F42" s="21">
        <f t="shared" si="0"/>
        <v>64.453960318818133</v>
      </c>
      <c r="G42" s="21">
        <f>SUM('Fresh oranges:Fresh limes'!K43)</f>
        <v>7.3238098785866317</v>
      </c>
      <c r="H42" s="21">
        <f>SUM('Fresh oranges:Fresh limes'!L43)</f>
        <v>0.32104372070516735</v>
      </c>
      <c r="I42" s="21">
        <f>SUM('Fresh oranges:Fresh limes'!M43)</f>
        <v>9.1014289601311411</v>
      </c>
      <c r="J42" s="21">
        <f>SUM('Fresh oranges:Fresh limes'!P43)</f>
        <v>3.814618493474224</v>
      </c>
      <c r="K42" s="23">
        <f>SUM('Fresh oranges:Fresh limes'!Q43)</f>
        <v>5.8679734640453299E-2</v>
      </c>
      <c r="L42" s="67"/>
      <c r="M42" s="67"/>
      <c r="N42" s="67"/>
      <c r="O42" s="67"/>
      <c r="P42" s="67"/>
      <c r="Q42" s="67"/>
      <c r="R42" s="67"/>
      <c r="S42" s="67"/>
      <c r="T42" s="67"/>
      <c r="V42" s="65"/>
      <c r="X42" s="24"/>
    </row>
    <row r="43" spans="1:24" x14ac:dyDescent="0.25">
      <c r="A43" s="19">
        <v>2009</v>
      </c>
      <c r="B43" s="21">
        <f>SUM('Fresh oranges:Fresh limes'!B44)</f>
        <v>20.677837229844563</v>
      </c>
      <c r="C43" s="21">
        <f>SUM('Fresh oranges:Fresh limes'!D44)</f>
        <v>19.912250314925043</v>
      </c>
      <c r="D43" s="21">
        <f>SUM('Fresh oranges:Fresh limes'!F44)</f>
        <v>17.311322665677334</v>
      </c>
      <c r="E43" s="21">
        <f>SUM('Fresh oranges:Fresh limes'!H44)</f>
        <v>11.811568864407434</v>
      </c>
      <c r="F43" s="21">
        <f t="shared" si="0"/>
        <v>65.261934254914394</v>
      </c>
      <c r="G43" s="21">
        <f>SUM('Fresh oranges:Fresh limes'!K44)</f>
        <v>7.1830806915651921</v>
      </c>
      <c r="H43" s="21">
        <f>SUM('Fresh oranges:Fresh limes'!L44)</f>
        <v>0.31487477004121395</v>
      </c>
      <c r="I43" s="21">
        <f>SUM('Fresh oranges:Fresh limes'!M44)</f>
        <v>8.9265422932833935</v>
      </c>
      <c r="J43" s="21">
        <f>SUM('Fresh oranges:Fresh limes'!P44)</f>
        <v>3.6858403583533343</v>
      </c>
      <c r="K43" s="23">
        <f>SUM('Fresh oranges:Fresh limes'!Q44)</f>
        <v>5.7826768975455772E-2</v>
      </c>
      <c r="L43" s="67"/>
      <c r="M43" s="67"/>
      <c r="N43" s="67"/>
      <c r="O43" s="67"/>
      <c r="P43" s="67"/>
      <c r="Q43" s="67"/>
      <c r="R43" s="67"/>
      <c r="S43" s="67"/>
      <c r="T43" s="67"/>
      <c r="V43" s="65"/>
      <c r="X43" s="24"/>
    </row>
    <row r="44" spans="1:24" x14ac:dyDescent="0.25">
      <c r="A44" s="19">
        <v>2010</v>
      </c>
      <c r="B44" s="21">
        <f>SUM('Fresh oranges:Fresh limes'!B45)</f>
        <v>21.574254193875966</v>
      </c>
      <c r="C44" s="21">
        <f>SUM('Fresh oranges:Fresh limes'!D45)</f>
        <v>20.772363081803171</v>
      </c>
      <c r="D44" s="21">
        <f>SUM('Fresh oranges:Fresh limes'!F45)</f>
        <v>17.942023845745101</v>
      </c>
      <c r="E44" s="21">
        <f>SUM('Fresh oranges:Fresh limes'!H45)</f>
        <v>12.347734187765644</v>
      </c>
      <c r="F44" s="21">
        <f t="shared" si="0"/>
        <v>65.364760543633878</v>
      </c>
      <c r="G44" s="21">
        <f>SUM('Fresh oranges:Fresh limes'!K45)</f>
        <v>7.472294600974049</v>
      </c>
      <c r="H44" s="21">
        <f>SUM('Fresh oranges:Fresh limes'!L45)</f>
        <v>0.32755264004269807</v>
      </c>
      <c r="I44" s="21">
        <f>SUM('Fresh oranges:Fresh limes'!M45)</f>
        <v>9.2859535688904682</v>
      </c>
      <c r="J44" s="21">
        <f>SUM('Fresh oranges:Fresh limes'!P45)</f>
        <v>3.8930254081187319</v>
      </c>
      <c r="K44" s="23">
        <f>SUM('Fresh oranges:Fresh limes'!Q45)</f>
        <v>5.9794228018051662E-2</v>
      </c>
      <c r="L44" s="67"/>
      <c r="M44" s="67"/>
      <c r="N44" s="67"/>
      <c r="O44" s="67"/>
      <c r="P44" s="67"/>
      <c r="Q44" s="67"/>
      <c r="R44" s="67"/>
      <c r="S44" s="67"/>
      <c r="T44" s="67"/>
      <c r="V44" s="65"/>
      <c r="X44" s="24"/>
    </row>
    <row r="45" spans="1:24" x14ac:dyDescent="0.25">
      <c r="A45" s="31">
        <v>2011</v>
      </c>
      <c r="B45" s="27">
        <f>SUM('Fresh oranges:Fresh limes'!B46)</f>
        <v>22.77709887799444</v>
      </c>
      <c r="C45" s="27">
        <f>SUM('Fresh oranges:Fresh limes'!D46)</f>
        <v>21.926484703261611</v>
      </c>
      <c r="D45" s="27">
        <f>SUM('Fresh oranges:Fresh limes'!F46)</f>
        <v>18.920286624816519</v>
      </c>
      <c r="E45" s="27">
        <f>SUM('Fresh oranges:Fresh limes'!H46)</f>
        <v>12.947757003253447</v>
      </c>
      <c r="F45" s="32">
        <f t="shared" si="0"/>
        <v>65.798338513045309</v>
      </c>
      <c r="G45" s="27">
        <f>SUM('Fresh oranges:Fresh limes'!K46)</f>
        <v>7.7901462548006144</v>
      </c>
      <c r="H45" s="27">
        <f>SUM('Fresh oranges:Fresh limes'!L46)</f>
        <v>0.34148586322413654</v>
      </c>
      <c r="I45" s="27">
        <f>SUM('Fresh oranges:Fresh limes'!M46)</f>
        <v>9.6809534794726595</v>
      </c>
      <c r="J45" s="27">
        <f>SUM('Fresh oranges:Fresh limes'!P46)</f>
        <v>4.0588199031148733</v>
      </c>
      <c r="K45" s="29">
        <f>SUM('Fresh oranges:Fresh limes'!Q46)</f>
        <v>6.1334959240496929E-2</v>
      </c>
      <c r="L45" s="67"/>
      <c r="M45" s="67"/>
      <c r="N45" s="67"/>
      <c r="O45" s="67"/>
      <c r="P45" s="67"/>
      <c r="Q45" s="67"/>
      <c r="R45" s="67"/>
      <c r="S45" s="67"/>
      <c r="T45" s="67"/>
      <c r="V45" s="65"/>
      <c r="X45" s="24"/>
    </row>
    <row r="46" spans="1:24" x14ac:dyDescent="0.25">
      <c r="A46" s="25">
        <v>2012</v>
      </c>
      <c r="B46" s="27">
        <f>SUM('Fresh oranges:Fresh limes'!B47)</f>
        <v>23.512040269761936</v>
      </c>
      <c r="C46" s="27">
        <f>SUM('Fresh oranges:Fresh limes'!D47)</f>
        <v>22.632731666484883</v>
      </c>
      <c r="D46" s="27">
        <f>SUM('Fresh oranges:Fresh limes'!F47)</f>
        <v>19.580615161945314</v>
      </c>
      <c r="E46" s="27">
        <f>SUM('Fresh oranges:Fresh limes'!H47)</f>
        <v>13.410101766438173</v>
      </c>
      <c r="F46" s="27">
        <f t="shared" ref="F46:F51" si="1">100-(G46/B46*100)</f>
        <v>65.805966442913103</v>
      </c>
      <c r="G46" s="27">
        <f>SUM('Fresh oranges:Fresh limes'!K47)</f>
        <v>8.0397149397981824</v>
      </c>
      <c r="H46" s="27">
        <f>SUM('Fresh oranges:Fresh limes'!L47)</f>
        <v>0.35242586037471485</v>
      </c>
      <c r="I46" s="27">
        <f>SUM('Fresh oranges:Fresh limes'!M47)</f>
        <v>9.9910969286929792</v>
      </c>
      <c r="J46" s="27">
        <f>SUM('Fresh oranges:Fresh limes'!P47)</f>
        <v>4.1904881946374557</v>
      </c>
      <c r="K46" s="29">
        <f>SUM('Fresh oranges:Fresh limes'!Q47)</f>
        <v>6.3409761683160398E-2</v>
      </c>
      <c r="L46" s="67"/>
      <c r="M46" s="67"/>
      <c r="N46" s="67"/>
      <c r="O46" s="67"/>
      <c r="P46" s="67"/>
      <c r="Q46" s="67"/>
      <c r="R46" s="67"/>
      <c r="S46" s="67"/>
      <c r="T46" s="67"/>
      <c r="V46" s="65"/>
      <c r="X46" s="24"/>
    </row>
    <row r="47" spans="1:24" x14ac:dyDescent="0.25">
      <c r="A47" s="25">
        <v>2013</v>
      </c>
      <c r="B47" s="27">
        <f>SUM('Fresh oranges:Fresh limes'!B48)</f>
        <v>23.9485565730125</v>
      </c>
      <c r="C47" s="27">
        <f>SUM('Fresh oranges:Fresh limes'!D48)</f>
        <v>23.046512929588538</v>
      </c>
      <c r="D47" s="27">
        <f>SUM('Fresh oranges:Fresh limes'!F48)</f>
        <v>19.882962159523416</v>
      </c>
      <c r="E47" s="27">
        <f>SUM('Fresh oranges:Fresh limes'!H48)</f>
        <v>13.704908239469297</v>
      </c>
      <c r="F47" s="27">
        <f t="shared" si="1"/>
        <v>65.7149904487528</v>
      </c>
      <c r="G47" s="27">
        <f>SUM('Fresh oranges:Fresh limes'!K48)</f>
        <v>8.2107649084431742</v>
      </c>
      <c r="H47" s="27">
        <f>SUM('Fresh oranges:Fresh limes'!L48)</f>
        <v>0.35992394119202953</v>
      </c>
      <c r="I47" s="27">
        <f>SUM('Fresh oranges:Fresh limes'!M48)</f>
        <v>10.203663770823441</v>
      </c>
      <c r="J47" s="27">
        <f>SUM('Fresh oranges:Fresh limes'!P48)</f>
        <v>4.2774686021378381</v>
      </c>
      <c r="K47" s="29">
        <f>SUM('Fresh oranges:Fresh limes'!Q48)</f>
        <v>6.6267697772475626E-2</v>
      </c>
      <c r="L47" s="67"/>
      <c r="M47" s="67"/>
      <c r="N47" s="67"/>
      <c r="O47" s="67"/>
      <c r="P47" s="67"/>
      <c r="Q47" s="67"/>
      <c r="R47" s="67"/>
      <c r="S47" s="67"/>
      <c r="T47" s="67"/>
      <c r="V47" s="65"/>
      <c r="X47" s="24"/>
    </row>
    <row r="48" spans="1:24" x14ac:dyDescent="0.25">
      <c r="A48" s="25">
        <v>2014</v>
      </c>
      <c r="B48" s="27">
        <f>SUM('Fresh oranges:Fresh limes'!B49)</f>
        <v>23.26032975710147</v>
      </c>
      <c r="C48" s="27">
        <f>SUM('Fresh oranges:Fresh limes'!D49)</f>
        <v>22.367231062975417</v>
      </c>
      <c r="D48" s="27">
        <f>SUM('Fresh oranges:Fresh limes'!F49)</f>
        <v>19.309293803336825</v>
      </c>
      <c r="E48" s="27">
        <f>SUM('Fresh oranges:Fresh limes'!H49)</f>
        <v>13.353167821232027</v>
      </c>
      <c r="F48" s="27">
        <f t="shared" si="1"/>
        <v>65.957580910517521</v>
      </c>
      <c r="G48" s="27">
        <f>SUM('Fresh oranges:Fresh limes'!K49)</f>
        <v>7.9183789375080824</v>
      </c>
      <c r="H48" s="27">
        <f>SUM('Fresh oranges:Fresh limes'!L49)</f>
        <v>0.34710702191816245</v>
      </c>
      <c r="I48" s="27">
        <f>SUM('Fresh oranges:Fresh limes'!M49)</f>
        <v>9.8403105178689465</v>
      </c>
      <c r="J48" s="27">
        <f>SUM('Fresh oranges:Fresh limes'!P49)</f>
        <v>4.1261867677825848</v>
      </c>
      <c r="K48" s="29">
        <f>SUM('Fresh oranges:Fresh limes'!Q49)</f>
        <v>6.4841413520593777E-2</v>
      </c>
      <c r="L48" s="67"/>
      <c r="M48" s="67"/>
      <c r="N48" s="67"/>
      <c r="O48" s="67"/>
      <c r="P48" s="67"/>
      <c r="Q48" s="67"/>
      <c r="R48" s="67"/>
      <c r="S48" s="67"/>
      <c r="T48" s="67"/>
      <c r="V48" s="65"/>
      <c r="X48" s="24"/>
    </row>
    <row r="49" spans="1:24" x14ac:dyDescent="0.25">
      <c r="A49" s="31">
        <v>2015</v>
      </c>
      <c r="B49" s="27">
        <f>SUM('Fresh oranges:Fresh limes'!B50)</f>
        <v>22.73357062231759</v>
      </c>
      <c r="C49" s="27">
        <f>SUM('Fresh oranges:Fresh limes'!D50)</f>
        <v>21.851128974643188</v>
      </c>
      <c r="D49" s="27">
        <f>SUM('Fresh oranges:Fresh limes'!F50)</f>
        <v>18.892094923083803</v>
      </c>
      <c r="E49" s="27">
        <f>SUM('Fresh oranges:Fresh limes'!H50)</f>
        <v>13.043621548267975</v>
      </c>
      <c r="F49" s="32">
        <f t="shared" si="1"/>
        <v>66.196374259050074</v>
      </c>
      <c r="G49" s="27">
        <f>SUM('Fresh oranges:Fresh limes'!K50)</f>
        <v>7.6847711307227797</v>
      </c>
      <c r="H49" s="27">
        <f>SUM('Fresh oranges:Fresh limes'!L50)</f>
        <v>0.33686667970291639</v>
      </c>
      <c r="I49" s="27">
        <f>SUM('Fresh oranges:Fresh limes'!M50)</f>
        <v>9.5500019362378286</v>
      </c>
      <c r="J49" s="27">
        <f>SUM('Fresh oranges:Fresh limes'!P50)</f>
        <v>3.9975314761582337</v>
      </c>
      <c r="K49" s="29">
        <f>SUM('Fresh oranges:Fresh limes'!Q50)</f>
        <v>6.3042035004956504E-2</v>
      </c>
      <c r="L49" s="67"/>
      <c r="M49" s="67"/>
      <c r="N49" s="67"/>
      <c r="O49" s="67"/>
      <c r="P49" s="67"/>
      <c r="Q49" s="67"/>
      <c r="R49" s="67"/>
      <c r="S49" s="67"/>
      <c r="T49" s="67"/>
      <c r="V49" s="65"/>
      <c r="X49" s="24"/>
    </row>
    <row r="50" spans="1:24" x14ac:dyDescent="0.25">
      <c r="A50" s="36">
        <v>2016</v>
      </c>
      <c r="B50" s="21">
        <f>SUM('Fresh oranges:Fresh limes'!B51)</f>
        <v>24.048760510987115</v>
      </c>
      <c r="C50" s="21">
        <f>SUM('Fresh oranges:Fresh limes'!D51)</f>
        <v>23.110875020804791</v>
      </c>
      <c r="D50" s="21">
        <f>SUM('Fresh oranges:Fresh limes'!F51)</f>
        <v>20.030327520219949</v>
      </c>
      <c r="E50" s="21">
        <f>SUM('Fresh oranges:Fresh limes'!H51)</f>
        <v>13.863656371383989</v>
      </c>
      <c r="F50" s="38">
        <f t="shared" si="1"/>
        <v>66.15038853386821</v>
      </c>
      <c r="G50" s="21">
        <f>SUM('Fresh oranges:Fresh limes'!K51)</f>
        <v>8.1404119953896679</v>
      </c>
      <c r="H50" s="21">
        <f>SUM('Fresh oranges:Fresh limes'!L51)</f>
        <v>0.35683997788009497</v>
      </c>
      <c r="I50" s="21">
        <f>SUM('Fresh oranges:Fresh limes'!M51)</f>
        <v>10.116234952911753</v>
      </c>
      <c r="J50" s="21">
        <f>SUM('Fresh oranges:Fresh limes'!P51)</f>
        <v>4.2088666155117958</v>
      </c>
      <c r="K50" s="23">
        <f>SUM('Fresh oranges:Fresh limes'!Q51)</f>
        <v>6.8238638819670891E-2</v>
      </c>
      <c r="L50" s="67"/>
      <c r="M50" s="67"/>
      <c r="N50" s="67"/>
      <c r="O50" s="67"/>
      <c r="P50" s="67"/>
      <c r="Q50" s="67"/>
      <c r="R50" s="67"/>
      <c r="S50" s="67"/>
      <c r="T50" s="67"/>
      <c r="V50" s="65"/>
      <c r="X50" s="24"/>
    </row>
    <row r="51" spans="1:24" x14ac:dyDescent="0.25">
      <c r="A51" s="36">
        <v>2017</v>
      </c>
      <c r="B51" s="21">
        <f>SUM('Fresh oranges:Fresh limes'!B52)</f>
        <v>23.806620207883849</v>
      </c>
      <c r="C51" s="21">
        <f>SUM('Fresh oranges:Fresh limes'!D52)</f>
        <v>22.857916677653055</v>
      </c>
      <c r="D51" s="21">
        <f>SUM('Fresh oranges:Fresh limes'!F52)</f>
        <v>19.830010746779827</v>
      </c>
      <c r="E51" s="21">
        <f>SUM('Fresh oranges:Fresh limes'!H52)</f>
        <v>13.736817828570004</v>
      </c>
      <c r="F51" s="38">
        <f t="shared" si="1"/>
        <v>66.475099076218271</v>
      </c>
      <c r="G51" s="21">
        <f>SUM('Fresh oranges:Fresh limes'!K52)</f>
        <v>7.9811458379940605</v>
      </c>
      <c r="H51" s="21">
        <f>SUM('Fresh oranges:Fresh limes'!L52)</f>
        <v>0.34985844769289037</v>
      </c>
      <c r="I51" s="21">
        <f>SUM('Fresh oranges:Fresh limes'!M52)</f>
        <v>9.918312062869596</v>
      </c>
      <c r="J51" s="21">
        <f>SUM('Fresh oranges:Fresh limes'!P52)</f>
        <v>4.1020269671100058</v>
      </c>
      <c r="K51" s="23">
        <f>SUM('Fresh oranges:Fresh limes'!Q52)</f>
        <v>6.8316608771655365E-2</v>
      </c>
      <c r="L51" s="67"/>
      <c r="M51" s="67"/>
      <c r="N51" s="67"/>
      <c r="O51" s="67"/>
      <c r="P51" s="67"/>
      <c r="Q51" s="67"/>
      <c r="R51" s="67"/>
      <c r="S51" s="67"/>
      <c r="T51" s="67"/>
      <c r="V51" s="65"/>
      <c r="X51" s="24"/>
    </row>
    <row r="52" spans="1:24" x14ac:dyDescent="0.25">
      <c r="A52" s="41">
        <v>2018</v>
      </c>
      <c r="B52" s="21">
        <f>SUM('Fresh oranges:Fresh limes'!B53)</f>
        <v>23.952582469690633</v>
      </c>
      <c r="C52" s="21">
        <f>SUM('Fresh oranges:Fresh limes'!D53)</f>
        <v>22.992412541905288</v>
      </c>
      <c r="D52" s="21">
        <f>SUM('Fresh oranges:Fresh limes'!F53)</f>
        <v>19.957792838338811</v>
      </c>
      <c r="E52" s="21">
        <f>SUM('Fresh oranges:Fresh limes'!H53)</f>
        <v>13.928904207114725</v>
      </c>
      <c r="F52" s="43">
        <f>100-(G52/B52*100)</f>
        <v>66.351335228396664</v>
      </c>
      <c r="G52" s="21">
        <f>SUM('Fresh oranges:Fresh limes'!K53)</f>
        <v>8.059724179368029</v>
      </c>
      <c r="H52" s="21">
        <f>SUM('Fresh oranges:Fresh limes'!L53)</f>
        <v>0.35330297772572178</v>
      </c>
      <c r="I52" s="21">
        <f>SUM('Fresh oranges:Fresh limes'!M53)</f>
        <v>10.015962767035349</v>
      </c>
      <c r="J52" s="21">
        <f>SUM('Fresh oranges:Fresh limes'!P53)</f>
        <v>4.1472904887844537</v>
      </c>
      <c r="K52" s="23">
        <f>SUM('Fresh oranges:Fresh limes'!Q53)</f>
        <v>7.0449674600869719E-2</v>
      </c>
      <c r="L52" s="67"/>
      <c r="M52" s="67"/>
      <c r="N52" s="67"/>
      <c r="O52" s="67"/>
      <c r="P52" s="67"/>
      <c r="Q52" s="67"/>
      <c r="R52" s="67"/>
      <c r="S52" s="67"/>
      <c r="T52" s="67"/>
      <c r="V52" s="65"/>
      <c r="X52" s="24"/>
    </row>
    <row r="53" spans="1:24" x14ac:dyDescent="0.25">
      <c r="A53" s="41">
        <v>2019</v>
      </c>
      <c r="B53" s="21">
        <f>SUM('Fresh oranges:Fresh limes'!B54)</f>
        <v>25.664883653486591</v>
      </c>
      <c r="C53" s="21">
        <f>SUM('Fresh oranges:Fresh limes'!D54)</f>
        <v>24.628310145457384</v>
      </c>
      <c r="D53" s="21">
        <f>SUM('Fresh oranges:Fresh limes'!F54)</f>
        <v>21.418540309414904</v>
      </c>
      <c r="E53" s="21">
        <f>SUM('Fresh oranges:Fresh limes'!H54)</f>
        <v>14.909746858630861</v>
      </c>
      <c r="F53" s="43">
        <f>100-(G53/B53*100)</f>
        <v>66.61746479778941</v>
      </c>
      <c r="G53" s="21">
        <f>SUM('Fresh oranges:Fresh limes'!K54)</f>
        <v>8.5675888202315544</v>
      </c>
      <c r="H53" s="21">
        <f>SUM('Fresh oranges:Fresh limes'!L54)</f>
        <v>0.37556553732521886</v>
      </c>
      <c r="I53" s="21">
        <f>SUM('Fresh oranges:Fresh limes'!M54)</f>
        <v>10.647095200401292</v>
      </c>
      <c r="J53" s="21">
        <f>SUM('Fresh oranges:Fresh limes'!P54)</f>
        <v>4.425509302959008</v>
      </c>
      <c r="K53" s="23">
        <f>SUM('Fresh oranges:Fresh limes'!Q54)</f>
        <v>7.3919194065371563E-2</v>
      </c>
      <c r="L53" s="67"/>
      <c r="M53" s="67"/>
      <c r="N53" s="67"/>
      <c r="O53" s="67"/>
      <c r="P53" s="67"/>
      <c r="Q53" s="67"/>
      <c r="R53" s="67"/>
      <c r="S53" s="67"/>
      <c r="T53" s="67"/>
      <c r="V53" s="65"/>
      <c r="X53" s="24"/>
    </row>
    <row r="54" spans="1:24" x14ac:dyDescent="0.25">
      <c r="A54" s="41">
        <v>2020</v>
      </c>
      <c r="B54" s="21">
        <f>SUM('Fresh oranges:Fresh limes'!B55)</f>
        <v>26.963317673226985</v>
      </c>
      <c r="C54" s="21">
        <f>SUM('Fresh oranges:Fresh limes'!D55)</f>
        <v>25.88573613243279</v>
      </c>
      <c r="D54" s="21">
        <f>SUM('Fresh oranges:Fresh limes'!F55)</f>
        <v>22.482961872309286</v>
      </c>
      <c r="E54" s="21">
        <f>SUM('Fresh oranges:Fresh limes'!H55)</f>
        <v>15.654061427752048</v>
      </c>
      <c r="F54" s="43">
        <f>100-(G54/B54*100)</f>
        <v>66.41097298702536</v>
      </c>
      <c r="G54" s="21">
        <f>SUM('Fresh oranges:Fresh limes'!K55)</f>
        <v>9.056716056854377</v>
      </c>
      <c r="H54" s="21">
        <f>SUM('Fresh oranges:Fresh limes'!L55)</f>
        <v>0.39700673125936992</v>
      </c>
      <c r="I54" s="21">
        <f>SUM('Fresh oranges:Fresh limes'!M55)</f>
        <v>11.254942327837508</v>
      </c>
      <c r="J54" s="21">
        <f>SUM('Fresh oranges:Fresh limes'!P55)</f>
        <v>4.6801914632995372</v>
      </c>
      <c r="K54" s="23">
        <f>SUM('Fresh oranges:Fresh limes'!Q55)</f>
        <v>7.7879458500286269E-2</v>
      </c>
      <c r="L54" s="67"/>
      <c r="M54" s="67"/>
      <c r="N54" s="67"/>
      <c r="O54" s="67"/>
      <c r="P54" s="67"/>
      <c r="Q54" s="67"/>
      <c r="R54" s="67"/>
      <c r="S54" s="67"/>
      <c r="T54" s="67"/>
      <c r="V54" s="65"/>
      <c r="X54" s="24"/>
    </row>
    <row r="55" spans="1:24" x14ac:dyDescent="0.25">
      <c r="A55" s="25">
        <v>2021</v>
      </c>
      <c r="B55" s="27">
        <f>SUM('Fresh oranges:Fresh limes'!B56)</f>
        <v>26.157417224238522</v>
      </c>
      <c r="C55" s="27">
        <f>SUM('Fresh oranges:Fresh limes'!D56)</f>
        <v>25.090988823013213</v>
      </c>
      <c r="D55" s="27">
        <f>SUM('Fresh oranges:Fresh limes'!F56)</f>
        <v>21.818189395442815</v>
      </c>
      <c r="E55" s="27">
        <f>SUM('Fresh oranges:Fresh limes'!H56)</f>
        <v>15.240692179550322</v>
      </c>
      <c r="F55" s="27">
        <f t="shared" ref="F55:F56" si="2">100-(G55/B55*100)</f>
        <v>66.616337999164628</v>
      </c>
      <c r="G55" s="27">
        <f>SUM('Fresh oranges:Fresh limes'!K56)</f>
        <v>8.7323037542880826</v>
      </c>
      <c r="H55" s="27">
        <f>SUM('Fresh oranges:Fresh limes'!L56)</f>
        <v>0.38278591799618999</v>
      </c>
      <c r="I55" s="27">
        <f>SUM('Fresh oranges:Fresh limes'!M56)</f>
        <v>10.851789382232987</v>
      </c>
      <c r="J55" s="27">
        <f>SUM('Fresh oranges:Fresh limes'!P56)</f>
        <v>4.4765625437304619</v>
      </c>
      <c r="K55" s="29">
        <f>SUM('Fresh oranges:Fresh limes'!Q56)</f>
        <v>7.7473535172427735E-2</v>
      </c>
      <c r="L55" s="67"/>
      <c r="M55" s="67"/>
      <c r="N55" s="67"/>
      <c r="O55" s="67"/>
      <c r="P55" s="67"/>
      <c r="Q55" s="67"/>
      <c r="R55" s="67"/>
      <c r="S55" s="67"/>
      <c r="T55" s="67"/>
      <c r="V55" s="65"/>
      <c r="X55" s="24"/>
    </row>
    <row r="56" spans="1:24" ht="13.8" thickBot="1" x14ac:dyDescent="0.3">
      <c r="A56" s="138">
        <v>2022</v>
      </c>
      <c r="B56" s="27">
        <f>SUM('Fresh oranges:Fresh limes'!B57)</f>
        <v>24.927860741227434</v>
      </c>
      <c r="C56" s="27">
        <f>SUM('Fresh oranges:Fresh limes'!D57)</f>
        <v>23.918710488360688</v>
      </c>
      <c r="D56" s="134">
        <f>SUM('Fresh oranges:Fresh limes'!F57)</f>
        <v>20.833052483754596</v>
      </c>
      <c r="E56" s="134">
        <f>SUM('Fresh oranges:Fresh limes'!H57)</f>
        <v>14.561998446047346</v>
      </c>
      <c r="F56" s="141">
        <f t="shared" si="2"/>
        <v>66.411566469163148</v>
      </c>
      <c r="G56" s="134">
        <f>SUM('Fresh oranges:Fresh limes'!K57)</f>
        <v>8.3728779357267484</v>
      </c>
      <c r="H56" s="134">
        <f>SUM('Fresh oranges:Fresh limes'!L57)</f>
        <v>0.36703026567569308</v>
      </c>
      <c r="I56" s="134">
        <f>SUM('Fresh oranges:Fresh limes'!M57)</f>
        <v>10.405124516773061</v>
      </c>
      <c r="J56" s="134">
        <f>SUM('Fresh oranges:Fresh limes'!P57)</f>
        <v>4.2692548752784996</v>
      </c>
      <c r="K56" s="136">
        <f>SUM('Fresh oranges:Fresh limes'!Q57)</f>
        <v>7.5048579926566328E-2</v>
      </c>
      <c r="L56" s="67"/>
      <c r="M56" s="67"/>
      <c r="N56" s="67"/>
      <c r="O56" s="67"/>
      <c r="P56" s="67"/>
      <c r="Q56" s="67"/>
      <c r="R56" s="67"/>
      <c r="S56" s="67"/>
      <c r="T56" s="67"/>
      <c r="V56" s="65"/>
      <c r="X56" s="24"/>
    </row>
    <row r="57" spans="1:24" ht="15" customHeight="1" thickTop="1" x14ac:dyDescent="0.25">
      <c r="A57" s="149" t="s">
        <v>195</v>
      </c>
      <c r="B57" s="68"/>
      <c r="C57" s="68"/>
      <c r="D57" s="67"/>
      <c r="E57" s="67"/>
      <c r="F57" s="67"/>
      <c r="G57" s="67"/>
      <c r="H57" s="67"/>
      <c r="I57" s="67"/>
      <c r="K57" s="67"/>
      <c r="L57" s="67"/>
      <c r="M57" s="67"/>
      <c r="N57" s="67"/>
      <c r="O57" s="67"/>
      <c r="P57" s="67"/>
      <c r="Q57" s="67"/>
      <c r="R57" s="67"/>
      <c r="S57" s="67"/>
      <c r="T57" s="67"/>
      <c r="V57" s="65"/>
      <c r="X57" s="24"/>
    </row>
    <row r="58" spans="1:24" x14ac:dyDescent="0.25">
      <c r="A58" s="67"/>
      <c r="B58" s="67"/>
      <c r="C58" s="67"/>
      <c r="D58" s="67"/>
      <c r="E58" s="67"/>
      <c r="F58" s="67"/>
      <c r="G58" s="67"/>
      <c r="H58" s="67"/>
      <c r="I58" s="67"/>
      <c r="K58" s="67"/>
      <c r="L58" s="67"/>
      <c r="M58" s="67"/>
      <c r="N58" s="67"/>
      <c r="O58" s="67"/>
      <c r="P58" s="67"/>
      <c r="Q58" s="67"/>
      <c r="R58" s="67"/>
      <c r="S58" s="67"/>
      <c r="T58" s="67"/>
      <c r="V58" s="65"/>
      <c r="X58" s="24"/>
    </row>
    <row r="59" spans="1:24" ht="15" customHeight="1" x14ac:dyDescent="0.25">
      <c r="A59" s="67" t="s">
        <v>97</v>
      </c>
      <c r="B59" s="67"/>
      <c r="C59" s="67"/>
      <c r="D59" s="67"/>
      <c r="E59" s="67"/>
      <c r="F59" s="67"/>
      <c r="G59" s="67"/>
      <c r="H59" s="67"/>
      <c r="I59" s="67"/>
      <c r="K59" s="67"/>
      <c r="L59" s="67"/>
      <c r="M59" s="18"/>
      <c r="N59" s="18"/>
      <c r="O59" s="18"/>
      <c r="P59" s="18"/>
      <c r="Q59" s="18"/>
      <c r="R59" s="18"/>
      <c r="S59" s="18"/>
      <c r="T59" s="18"/>
      <c r="U59" s="18"/>
    </row>
    <row r="60" spans="1:24" ht="15" customHeight="1" x14ac:dyDescent="0.25">
      <c r="A60" s="67" t="s">
        <v>104</v>
      </c>
      <c r="B60" s="67"/>
      <c r="C60" s="67"/>
      <c r="D60" s="67"/>
      <c r="E60" s="67"/>
      <c r="F60" s="67"/>
      <c r="G60" s="67"/>
      <c r="H60" s="67"/>
      <c r="I60" s="67"/>
      <c r="K60" s="67"/>
      <c r="L60" s="67"/>
      <c r="M60" s="18"/>
      <c r="N60" s="18"/>
      <c r="O60" s="18"/>
      <c r="P60" s="18"/>
      <c r="Q60" s="18"/>
      <c r="R60" s="18"/>
      <c r="S60" s="18"/>
      <c r="T60" s="18"/>
      <c r="U60" s="18"/>
    </row>
    <row r="61" spans="1:24" ht="15" customHeight="1" x14ac:dyDescent="0.25">
      <c r="A61" s="67" t="s">
        <v>111</v>
      </c>
      <c r="B61" s="67"/>
      <c r="C61" s="67"/>
      <c r="D61" s="67"/>
      <c r="E61" s="67"/>
      <c r="F61" s="67"/>
      <c r="G61" s="67"/>
      <c r="H61" s="67"/>
      <c r="I61" s="67"/>
      <c r="K61" s="67"/>
      <c r="L61" s="67"/>
      <c r="M61" s="18"/>
      <c r="N61" s="18"/>
      <c r="O61" s="18"/>
      <c r="P61" s="18"/>
      <c r="Q61" s="18"/>
      <c r="R61" s="18"/>
      <c r="S61" s="18"/>
      <c r="T61" s="18"/>
      <c r="U61" s="18"/>
    </row>
    <row r="62" spans="1:24" ht="15" customHeight="1" x14ac:dyDescent="0.25">
      <c r="A62" s="67" t="s">
        <v>112</v>
      </c>
      <c r="B62" s="67"/>
      <c r="C62" s="67"/>
      <c r="D62" s="67"/>
      <c r="E62" s="67"/>
      <c r="F62" s="67"/>
      <c r="G62" s="67"/>
      <c r="H62" s="67"/>
      <c r="I62" s="67"/>
      <c r="K62" s="67"/>
      <c r="L62" s="67"/>
      <c r="M62" s="18"/>
      <c r="N62" s="18"/>
      <c r="O62" s="18"/>
      <c r="P62" s="18"/>
      <c r="Q62" s="18"/>
      <c r="R62" s="18"/>
      <c r="S62" s="18"/>
      <c r="T62" s="18"/>
      <c r="U62" s="18"/>
    </row>
    <row r="63" spans="1:24" x14ac:dyDescent="0.25">
      <c r="A63" s="67"/>
      <c r="B63" s="67"/>
      <c r="C63" s="67"/>
      <c r="D63" s="67"/>
      <c r="E63" s="67"/>
      <c r="F63" s="67"/>
      <c r="G63" s="67"/>
      <c r="H63" s="67"/>
      <c r="I63" s="67"/>
      <c r="K63" s="67"/>
      <c r="L63" s="67"/>
      <c r="M63" s="18"/>
      <c r="N63" s="18"/>
      <c r="O63" s="18"/>
      <c r="P63" s="18"/>
      <c r="Q63" s="18"/>
      <c r="R63" s="18"/>
      <c r="S63" s="18"/>
      <c r="T63" s="18"/>
      <c r="U63" s="18"/>
    </row>
    <row r="64" spans="1:24" ht="15.6" customHeight="1" x14ac:dyDescent="0.25">
      <c r="A64" s="67" t="s">
        <v>192</v>
      </c>
      <c r="B64" s="67"/>
      <c r="C64" s="67"/>
      <c r="D64" s="67"/>
      <c r="E64" s="67"/>
      <c r="F64" s="67"/>
      <c r="G64" s="67"/>
      <c r="H64" s="67"/>
      <c r="I64" s="67"/>
      <c r="K64" s="67"/>
      <c r="L64" s="67"/>
      <c r="M64" s="18"/>
      <c r="N64" s="18"/>
      <c r="O64" s="18"/>
      <c r="P64" s="18"/>
      <c r="Q64" s="18"/>
      <c r="R64" s="18"/>
      <c r="S64" s="18"/>
      <c r="T64" s="18"/>
      <c r="U64" s="18"/>
    </row>
    <row r="65" spans="1:21" x14ac:dyDescent="0.25">
      <c r="A65" s="67"/>
      <c r="B65" s="67"/>
      <c r="C65" s="67"/>
      <c r="D65" s="67"/>
      <c r="E65" s="67"/>
      <c r="F65" s="67"/>
      <c r="G65" s="67"/>
      <c r="H65" s="67"/>
      <c r="I65" s="67"/>
      <c r="K65" s="67"/>
      <c r="L65" s="67"/>
      <c r="M65" s="18"/>
      <c r="N65" s="18"/>
      <c r="O65" s="18"/>
      <c r="P65" s="18"/>
      <c r="Q65" s="18"/>
      <c r="R65" s="18"/>
      <c r="S65" s="18"/>
      <c r="T65" s="18"/>
      <c r="U65" s="18"/>
    </row>
    <row r="66" spans="1:21" x14ac:dyDescent="0.25">
      <c r="A66" s="67"/>
      <c r="B66" s="67"/>
      <c r="C66" s="67"/>
      <c r="D66" s="67"/>
      <c r="E66" s="67"/>
      <c r="F66" s="67"/>
      <c r="G66" s="67"/>
      <c r="H66" s="67"/>
      <c r="I66" s="67"/>
      <c r="K66" s="67"/>
      <c r="L66" s="67"/>
      <c r="M66" s="18"/>
      <c r="N66" s="18"/>
      <c r="O66" s="18"/>
      <c r="P66" s="18"/>
      <c r="Q66" s="18"/>
      <c r="R66" s="18"/>
      <c r="S66" s="18"/>
      <c r="T66" s="18"/>
      <c r="U66" s="18"/>
    </row>
    <row r="67" spans="1:21" x14ac:dyDescent="0.25">
      <c r="A67" s="67"/>
      <c r="B67" s="67"/>
      <c r="C67" s="67"/>
      <c r="D67" s="67"/>
      <c r="E67" s="67"/>
      <c r="F67" s="67"/>
      <c r="G67" s="67"/>
      <c r="H67" s="67"/>
      <c r="I67" s="67"/>
      <c r="K67" s="67"/>
      <c r="L67" s="67"/>
    </row>
    <row r="68" spans="1:21" x14ac:dyDescent="0.25">
      <c r="A68" s="67"/>
      <c r="B68" s="67"/>
      <c r="C68" s="67"/>
      <c r="D68" s="67"/>
      <c r="E68" s="67"/>
      <c r="F68" s="67"/>
      <c r="G68" s="67"/>
      <c r="H68" s="67"/>
      <c r="I68" s="67"/>
      <c r="K68" s="67"/>
      <c r="L68" s="67"/>
    </row>
  </sheetData>
  <phoneticPr fontId="0" type="noConversion"/>
  <printOptions horizontalCentered="1" verticalCentered="1"/>
  <pageMargins left="0.39" right="0.39" top="0.46" bottom="0.39" header="0.39" footer="0.3"/>
  <pageSetup scale="7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pageSetUpPr fitToPage="1"/>
  </sheetPr>
  <dimension ref="A1:U71"/>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183</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2.3977105014005464</v>
      </c>
      <c r="C5" s="21">
        <v>19.090909090909093</v>
      </c>
      <c r="D5" s="20">
        <f>+B5-B5*(C5/100)</f>
        <v>1.9399657693149874</v>
      </c>
      <c r="E5" s="21">
        <v>6</v>
      </c>
      <c r="F5" s="21">
        <f t="shared" ref="F5:F46" si="0">+(D5-D5*(E5)/100)</f>
        <v>1.8235678231560881</v>
      </c>
      <c r="G5" s="21">
        <v>0</v>
      </c>
      <c r="H5" s="21">
        <f>F5-(F5*G5/100)</f>
        <v>1.8235678231560881</v>
      </c>
      <c r="I5" s="21">
        <v>10</v>
      </c>
      <c r="J5" s="22">
        <f t="shared" ref="J5:J46" si="1">100-(K5/B5*100)</f>
        <v>31.550909090909101</v>
      </c>
      <c r="K5" s="20">
        <f>+H5-H5*I5/100</f>
        <v>1.6412110408404792</v>
      </c>
      <c r="L5" s="20">
        <f t="shared" ref="L5:L46" si="2">K5/8.9</f>
        <v>0.18440573492589654</v>
      </c>
      <c r="M5" s="20">
        <f t="shared" ref="M5:M46" si="3">+(K5/365)*16</f>
        <v>7.1943497680678536E-2</v>
      </c>
      <c r="N5" s="20">
        <f t="shared" ref="N5:N37" si="4">+M5*28.3495</f>
        <v>2.039562187498396</v>
      </c>
      <c r="O5" s="21">
        <v>152</v>
      </c>
      <c r="P5" s="21">
        <v>253</v>
      </c>
      <c r="Q5" s="20">
        <f t="shared" ref="Q5:Q46" si="5">+R5*O5</f>
        <v>1.2253496146235423</v>
      </c>
      <c r="R5" s="23">
        <f t="shared" ref="R5:R46" si="6">+N5/P5</f>
        <v>8.0615106225233046E-3</v>
      </c>
    </row>
    <row r="6" spans="1:21" x14ac:dyDescent="0.25">
      <c r="A6" s="25">
        <v>1971</v>
      </c>
      <c r="B6" s="26">
        <v>3.3090703360359579</v>
      </c>
      <c r="C6" s="27">
        <v>19.090909090909093</v>
      </c>
      <c r="D6" s="26">
        <f t="shared" ref="D6:D51" si="7">+B6-B6*(C6/100)</f>
        <v>2.6773387264290931</v>
      </c>
      <c r="E6" s="27">
        <v>6</v>
      </c>
      <c r="F6" s="27">
        <f t="shared" si="0"/>
        <v>2.5166984028433474</v>
      </c>
      <c r="G6" s="27">
        <v>0</v>
      </c>
      <c r="H6" s="27">
        <f t="shared" ref="H6:H51" si="8">F6-(F6*G6/100)</f>
        <v>2.5166984028433474</v>
      </c>
      <c r="I6" s="27">
        <v>10</v>
      </c>
      <c r="J6" s="28">
        <f t="shared" si="1"/>
        <v>31.550909090909101</v>
      </c>
      <c r="K6" s="26">
        <f t="shared" ref="K6:K51" si="9">+H6-H6*I6/100</f>
        <v>2.2650285625590127</v>
      </c>
      <c r="L6" s="26">
        <f t="shared" si="2"/>
        <v>0.25449759129876548</v>
      </c>
      <c r="M6" s="26">
        <f t="shared" si="3"/>
        <v>9.9288923290258096E-2</v>
      </c>
      <c r="N6" s="26">
        <f t="shared" si="4"/>
        <v>2.8147913308171719</v>
      </c>
      <c r="O6" s="27">
        <v>152</v>
      </c>
      <c r="P6" s="27">
        <v>253</v>
      </c>
      <c r="Q6" s="26">
        <f t="shared" si="5"/>
        <v>1.691099929977115</v>
      </c>
      <c r="R6" s="29">
        <f t="shared" si="6"/>
        <v>1.1125657434059967E-2</v>
      </c>
    </row>
    <row r="7" spans="1:21" x14ac:dyDescent="0.25">
      <c r="A7" s="25">
        <v>1972</v>
      </c>
      <c r="B7" s="26">
        <v>2.0939067763753068</v>
      </c>
      <c r="C7" s="27">
        <v>19.090909090909093</v>
      </c>
      <c r="D7" s="26">
        <f t="shared" si="7"/>
        <v>1.6941609372491118</v>
      </c>
      <c r="E7" s="27">
        <v>6</v>
      </c>
      <c r="F7" s="27">
        <f t="shared" si="0"/>
        <v>1.5925112810141651</v>
      </c>
      <c r="G7" s="27">
        <v>0</v>
      </c>
      <c r="H7" s="27">
        <f t="shared" si="8"/>
        <v>1.5925112810141651</v>
      </c>
      <c r="I7" s="27">
        <v>10</v>
      </c>
      <c r="J7" s="28">
        <f t="shared" si="1"/>
        <v>31.550909090909101</v>
      </c>
      <c r="K7" s="26">
        <f t="shared" si="9"/>
        <v>1.4332601529127484</v>
      </c>
      <c r="L7" s="26">
        <f t="shared" si="2"/>
        <v>0.16104046661940993</v>
      </c>
      <c r="M7" s="26">
        <f t="shared" si="3"/>
        <v>6.2827842319462951E-2</v>
      </c>
      <c r="N7" s="26">
        <f t="shared" si="4"/>
        <v>1.7811379158356149</v>
      </c>
      <c r="O7" s="27">
        <v>152</v>
      </c>
      <c r="P7" s="27">
        <v>253</v>
      </c>
      <c r="Q7" s="26">
        <f t="shared" si="5"/>
        <v>1.0700907636640848</v>
      </c>
      <c r="R7" s="29">
        <f t="shared" si="6"/>
        <v>7.0400708135795057E-3</v>
      </c>
    </row>
    <row r="8" spans="1:21" x14ac:dyDescent="0.25">
      <c r="A8" s="25">
        <v>1973</v>
      </c>
      <c r="B8" s="26">
        <v>2.6361524136786971</v>
      </c>
      <c r="C8" s="27">
        <v>19.090909090909079</v>
      </c>
      <c r="D8" s="26">
        <f t="shared" si="7"/>
        <v>2.1328869528854915</v>
      </c>
      <c r="E8" s="27">
        <v>6</v>
      </c>
      <c r="F8" s="27">
        <f t="shared" si="0"/>
        <v>2.0049137357123619</v>
      </c>
      <c r="G8" s="27">
        <v>0</v>
      </c>
      <c r="H8" s="27">
        <f t="shared" si="8"/>
        <v>2.0049137357123619</v>
      </c>
      <c r="I8" s="27">
        <v>10</v>
      </c>
      <c r="J8" s="28">
        <f t="shared" si="1"/>
        <v>31.550909090909087</v>
      </c>
      <c r="K8" s="26">
        <f t="shared" si="9"/>
        <v>1.8044223621411257</v>
      </c>
      <c r="L8" s="26">
        <f t="shared" si="2"/>
        <v>0.20274408563383434</v>
      </c>
      <c r="M8" s="26">
        <f t="shared" si="3"/>
        <v>7.9097966559610988E-2</v>
      </c>
      <c r="N8" s="26">
        <f t="shared" si="4"/>
        <v>2.2423878029816917</v>
      </c>
      <c r="O8" s="27">
        <v>152</v>
      </c>
      <c r="P8" s="27">
        <v>253</v>
      </c>
      <c r="Q8" s="26">
        <f t="shared" si="5"/>
        <v>1.3472053203684473</v>
      </c>
      <c r="R8" s="29">
        <f t="shared" si="6"/>
        <v>8.8631928971608376E-3</v>
      </c>
    </row>
    <row r="9" spans="1:21" x14ac:dyDescent="0.25">
      <c r="A9" s="25">
        <v>1974</v>
      </c>
      <c r="B9" s="26">
        <v>2.8082561991621744</v>
      </c>
      <c r="C9" s="27">
        <v>19.090909090909093</v>
      </c>
      <c r="D9" s="26">
        <f t="shared" si="7"/>
        <v>2.2721345611403048</v>
      </c>
      <c r="E9" s="27">
        <v>6</v>
      </c>
      <c r="F9" s="27">
        <f t="shared" si="0"/>
        <v>2.1358064874718865</v>
      </c>
      <c r="G9" s="27">
        <v>0</v>
      </c>
      <c r="H9" s="27">
        <f t="shared" si="8"/>
        <v>2.1358064874718865</v>
      </c>
      <c r="I9" s="27">
        <v>10</v>
      </c>
      <c r="J9" s="28">
        <f t="shared" si="1"/>
        <v>31.550909090909101</v>
      </c>
      <c r="K9" s="26">
        <f t="shared" si="9"/>
        <v>1.9222258387246978</v>
      </c>
      <c r="L9" s="26">
        <f t="shared" si="2"/>
        <v>0.21598043131738176</v>
      </c>
      <c r="M9" s="26">
        <f t="shared" si="3"/>
        <v>8.4261954574233328E-2</v>
      </c>
      <c r="N9" s="26">
        <f t="shared" si="4"/>
        <v>2.3887842812022275</v>
      </c>
      <c r="O9" s="27">
        <v>152</v>
      </c>
      <c r="P9" s="27">
        <v>253</v>
      </c>
      <c r="Q9" s="26">
        <f t="shared" si="5"/>
        <v>1.4351589357420498</v>
      </c>
      <c r="R9" s="29">
        <f t="shared" si="6"/>
        <v>9.4418351035661166E-3</v>
      </c>
    </row>
    <row r="10" spans="1:21" x14ac:dyDescent="0.25">
      <c r="A10" s="25">
        <v>1975</v>
      </c>
      <c r="B10" s="26">
        <v>2.5344894268393112</v>
      </c>
      <c r="C10" s="27">
        <v>19.090909090909093</v>
      </c>
      <c r="D10" s="26">
        <f t="shared" si="7"/>
        <v>2.0506323544427154</v>
      </c>
      <c r="E10" s="27">
        <v>6</v>
      </c>
      <c r="F10" s="27">
        <f t="shared" si="0"/>
        <v>1.9275944131761524</v>
      </c>
      <c r="G10" s="27">
        <v>0</v>
      </c>
      <c r="H10" s="27">
        <f t="shared" si="8"/>
        <v>1.9275944131761524</v>
      </c>
      <c r="I10" s="27">
        <v>10</v>
      </c>
      <c r="J10" s="28">
        <f t="shared" si="1"/>
        <v>31.550909090909101</v>
      </c>
      <c r="K10" s="26">
        <f t="shared" si="9"/>
        <v>1.7348349718585372</v>
      </c>
      <c r="L10" s="26">
        <f t="shared" si="2"/>
        <v>0.19492527773691429</v>
      </c>
      <c r="M10" s="26">
        <f t="shared" si="3"/>
        <v>7.6047560410237247E-2</v>
      </c>
      <c r="N10" s="26">
        <f t="shared" si="4"/>
        <v>2.1559103138500206</v>
      </c>
      <c r="O10" s="27">
        <v>152</v>
      </c>
      <c r="P10" s="27">
        <v>253</v>
      </c>
      <c r="Q10" s="26">
        <f t="shared" si="5"/>
        <v>1.2952504652379568</v>
      </c>
      <c r="R10" s="29">
        <f t="shared" si="6"/>
        <v>8.5213846397234009E-3</v>
      </c>
    </row>
    <row r="11" spans="1:21" x14ac:dyDescent="0.25">
      <c r="A11" s="19">
        <v>1976</v>
      </c>
      <c r="B11" s="20">
        <v>2.4487049448398164</v>
      </c>
      <c r="C11" s="21">
        <v>19.090909090909079</v>
      </c>
      <c r="D11" s="20">
        <f t="shared" si="7"/>
        <v>1.9812249099158517</v>
      </c>
      <c r="E11" s="21">
        <v>6</v>
      </c>
      <c r="F11" s="21">
        <f t="shared" si="0"/>
        <v>1.8623514153209006</v>
      </c>
      <c r="G11" s="21">
        <v>0</v>
      </c>
      <c r="H11" s="21">
        <f t="shared" si="8"/>
        <v>1.8623514153209006</v>
      </c>
      <c r="I11" s="21">
        <v>10</v>
      </c>
      <c r="J11" s="22">
        <f t="shared" si="1"/>
        <v>31.550909090909073</v>
      </c>
      <c r="K11" s="20">
        <f t="shared" si="9"/>
        <v>1.6761162737888107</v>
      </c>
      <c r="L11" s="20">
        <f t="shared" si="2"/>
        <v>0.18832767121222591</v>
      </c>
      <c r="M11" s="20">
        <f t="shared" si="3"/>
        <v>7.3473590083893064E-2</v>
      </c>
      <c r="N11" s="20">
        <f t="shared" si="4"/>
        <v>2.0829395420833263</v>
      </c>
      <c r="O11" s="21">
        <v>152</v>
      </c>
      <c r="P11" s="21">
        <v>253</v>
      </c>
      <c r="Q11" s="20">
        <f t="shared" si="5"/>
        <v>1.251410317773382</v>
      </c>
      <c r="R11" s="23">
        <f t="shared" si="6"/>
        <v>8.232962616930144E-3</v>
      </c>
    </row>
    <row r="12" spans="1:21" x14ac:dyDescent="0.25">
      <c r="A12" s="19">
        <v>1977</v>
      </c>
      <c r="B12" s="20">
        <v>1.9318921977014218</v>
      </c>
      <c r="C12" s="21">
        <v>19.090909090909079</v>
      </c>
      <c r="D12" s="20">
        <f t="shared" si="7"/>
        <v>1.5630764145038778</v>
      </c>
      <c r="E12" s="21">
        <v>6</v>
      </c>
      <c r="F12" s="21">
        <f t="shared" si="0"/>
        <v>1.469291829633645</v>
      </c>
      <c r="G12" s="21">
        <v>0</v>
      </c>
      <c r="H12" s="21">
        <f t="shared" si="8"/>
        <v>1.469291829633645</v>
      </c>
      <c r="I12" s="21">
        <v>10</v>
      </c>
      <c r="J12" s="22">
        <f t="shared" si="1"/>
        <v>31.550909090909101</v>
      </c>
      <c r="K12" s="20">
        <f t="shared" si="9"/>
        <v>1.3223626466702805</v>
      </c>
      <c r="L12" s="20">
        <f t="shared" si="2"/>
        <v>0.14858007265958206</v>
      </c>
      <c r="M12" s="20">
        <f t="shared" si="3"/>
        <v>5.7966581771847908E-2</v>
      </c>
      <c r="N12" s="20">
        <f t="shared" si="4"/>
        <v>1.6433236099410022</v>
      </c>
      <c r="O12" s="21">
        <v>152</v>
      </c>
      <c r="P12" s="21">
        <v>253</v>
      </c>
      <c r="Q12" s="20">
        <f t="shared" si="5"/>
        <v>0.98729323601198549</v>
      </c>
      <c r="R12" s="23">
        <f t="shared" si="6"/>
        <v>6.4953502369209572E-3</v>
      </c>
    </row>
    <row r="13" spans="1:21" x14ac:dyDescent="0.25">
      <c r="A13" s="19">
        <v>1978</v>
      </c>
      <c r="B13" s="20">
        <v>3.3765314635447483</v>
      </c>
      <c r="C13" s="21">
        <v>19.090909090909079</v>
      </c>
      <c r="D13" s="20">
        <f t="shared" si="7"/>
        <v>2.7319209114134786</v>
      </c>
      <c r="E13" s="21">
        <v>6</v>
      </c>
      <c r="F13" s="21">
        <f t="shared" si="0"/>
        <v>2.56800565672867</v>
      </c>
      <c r="G13" s="21">
        <v>0</v>
      </c>
      <c r="H13" s="21">
        <f t="shared" si="8"/>
        <v>2.56800565672867</v>
      </c>
      <c r="I13" s="21">
        <v>10</v>
      </c>
      <c r="J13" s="22">
        <f t="shared" si="1"/>
        <v>31.550909090909073</v>
      </c>
      <c r="K13" s="20">
        <f t="shared" si="9"/>
        <v>2.3112050910558031</v>
      </c>
      <c r="L13" s="20">
        <f t="shared" si="2"/>
        <v>0.25968596528716886</v>
      </c>
      <c r="M13" s="20">
        <f t="shared" si="3"/>
        <v>0.10131309988189821</v>
      </c>
      <c r="N13" s="20">
        <f t="shared" si="4"/>
        <v>2.8721757251018731</v>
      </c>
      <c r="O13" s="21">
        <v>152</v>
      </c>
      <c r="P13" s="21">
        <v>253</v>
      </c>
      <c r="Q13" s="20">
        <f t="shared" si="5"/>
        <v>1.7255759297054731</v>
      </c>
      <c r="R13" s="23">
        <f t="shared" si="6"/>
        <v>1.1352473221746534E-2</v>
      </c>
    </row>
    <row r="14" spans="1:21" x14ac:dyDescent="0.25">
      <c r="A14" s="19">
        <v>1979</v>
      </c>
      <c r="B14" s="20">
        <v>2.5572068419140996</v>
      </c>
      <c r="C14" s="21">
        <v>19.090909090909079</v>
      </c>
      <c r="D14" s="20">
        <f t="shared" si="7"/>
        <v>2.0690128084577717</v>
      </c>
      <c r="E14" s="21">
        <v>6</v>
      </c>
      <c r="F14" s="21">
        <f t="shared" si="0"/>
        <v>1.9448720399503054</v>
      </c>
      <c r="G14" s="21">
        <v>0</v>
      </c>
      <c r="H14" s="21">
        <f t="shared" si="8"/>
        <v>1.9448720399503054</v>
      </c>
      <c r="I14" s="21">
        <v>10</v>
      </c>
      <c r="J14" s="22">
        <f t="shared" si="1"/>
        <v>31.550909090909087</v>
      </c>
      <c r="K14" s="20">
        <f t="shared" si="9"/>
        <v>1.7503848359552749</v>
      </c>
      <c r="L14" s="20">
        <f t="shared" si="2"/>
        <v>0.19667245347812076</v>
      </c>
      <c r="M14" s="20">
        <f t="shared" si="3"/>
        <v>7.6729198288450415E-2</v>
      </c>
      <c r="N14" s="20">
        <f t="shared" si="4"/>
        <v>2.1752344068784248</v>
      </c>
      <c r="O14" s="21">
        <v>152</v>
      </c>
      <c r="P14" s="21">
        <v>253</v>
      </c>
      <c r="Q14" s="20">
        <f t="shared" si="5"/>
        <v>1.3068601970178679</v>
      </c>
      <c r="R14" s="23">
        <f t="shared" si="6"/>
        <v>8.5977644540649201E-3</v>
      </c>
    </row>
    <row r="15" spans="1:21" x14ac:dyDescent="0.25">
      <c r="A15" s="19">
        <v>1980</v>
      </c>
      <c r="B15" s="20">
        <v>2.7491633487391089</v>
      </c>
      <c r="C15" s="21">
        <v>19.090909090909093</v>
      </c>
      <c r="D15" s="20">
        <f t="shared" si="7"/>
        <v>2.2243230730707335</v>
      </c>
      <c r="E15" s="21">
        <v>6</v>
      </c>
      <c r="F15" s="21">
        <f t="shared" si="0"/>
        <v>2.0908636886864893</v>
      </c>
      <c r="G15" s="21">
        <v>0</v>
      </c>
      <c r="H15" s="21">
        <f t="shared" si="8"/>
        <v>2.0908636886864893</v>
      </c>
      <c r="I15" s="21">
        <v>10</v>
      </c>
      <c r="J15" s="22">
        <f t="shared" si="1"/>
        <v>31.550909090909101</v>
      </c>
      <c r="K15" s="20">
        <f t="shared" si="9"/>
        <v>1.8817773198178402</v>
      </c>
      <c r="L15" s="20">
        <f t="shared" si="2"/>
        <v>0.21143565391211688</v>
      </c>
      <c r="M15" s="20">
        <f t="shared" si="3"/>
        <v>8.248886881393272E-2</v>
      </c>
      <c r="N15" s="20">
        <f t="shared" si="4"/>
        <v>2.3385181864405857</v>
      </c>
      <c r="O15" s="21">
        <v>152</v>
      </c>
      <c r="P15" s="21">
        <v>253</v>
      </c>
      <c r="Q15" s="20">
        <f t="shared" si="5"/>
        <v>1.4049595428417747</v>
      </c>
      <c r="R15" s="23">
        <f t="shared" si="6"/>
        <v>9.2431548871169389E-3</v>
      </c>
    </row>
    <row r="16" spans="1:21" x14ac:dyDescent="0.25">
      <c r="A16" s="25">
        <v>1981</v>
      </c>
      <c r="B16" s="26">
        <v>2.6231285854963158</v>
      </c>
      <c r="C16" s="27">
        <v>19.090909090909093</v>
      </c>
      <c r="D16" s="26">
        <f t="shared" si="7"/>
        <v>2.1223494919015646</v>
      </c>
      <c r="E16" s="27">
        <v>6</v>
      </c>
      <c r="F16" s="27">
        <f t="shared" si="0"/>
        <v>1.9950085223874707</v>
      </c>
      <c r="G16" s="27">
        <v>0</v>
      </c>
      <c r="H16" s="27">
        <f t="shared" si="8"/>
        <v>1.9950085223874707</v>
      </c>
      <c r="I16" s="27">
        <v>10</v>
      </c>
      <c r="J16" s="28">
        <f t="shared" si="1"/>
        <v>31.550909090909101</v>
      </c>
      <c r="K16" s="26">
        <f t="shared" si="9"/>
        <v>1.7955076701487236</v>
      </c>
      <c r="L16" s="26">
        <f t="shared" si="2"/>
        <v>0.20174243484817117</v>
      </c>
      <c r="M16" s="26">
        <f t="shared" si="3"/>
        <v>7.8707185540765959E-2</v>
      </c>
      <c r="N16" s="26">
        <f t="shared" si="4"/>
        <v>2.2313093564879445</v>
      </c>
      <c r="O16" s="27">
        <v>152</v>
      </c>
      <c r="P16" s="27">
        <v>253</v>
      </c>
      <c r="Q16" s="26">
        <f t="shared" si="5"/>
        <v>1.3405494948069865</v>
      </c>
      <c r="R16" s="29">
        <f t="shared" si="6"/>
        <v>8.8194045710985949E-3</v>
      </c>
    </row>
    <row r="17" spans="1:18" x14ac:dyDescent="0.25">
      <c r="A17" s="25">
        <v>1982</v>
      </c>
      <c r="B17" s="26">
        <v>2.6316960236166329</v>
      </c>
      <c r="C17" s="27">
        <v>19.090909090909079</v>
      </c>
      <c r="D17" s="26">
        <f t="shared" si="7"/>
        <v>2.1292813281989122</v>
      </c>
      <c r="E17" s="27">
        <v>6</v>
      </c>
      <c r="F17" s="27">
        <f t="shared" si="0"/>
        <v>2.0015244485069776</v>
      </c>
      <c r="G17" s="27">
        <v>0</v>
      </c>
      <c r="H17" s="27">
        <f t="shared" si="8"/>
        <v>2.0015244485069776</v>
      </c>
      <c r="I17" s="27">
        <v>10</v>
      </c>
      <c r="J17" s="28">
        <f t="shared" si="1"/>
        <v>31.550909090909087</v>
      </c>
      <c r="K17" s="26">
        <f t="shared" si="9"/>
        <v>1.8013720036562799</v>
      </c>
      <c r="L17" s="26">
        <f t="shared" si="2"/>
        <v>0.2024013487254247</v>
      </c>
      <c r="M17" s="26">
        <f t="shared" si="3"/>
        <v>7.8964252215069808E-2</v>
      </c>
      <c r="N17" s="26">
        <f t="shared" si="4"/>
        <v>2.2385970681711216</v>
      </c>
      <c r="O17" s="27">
        <v>152</v>
      </c>
      <c r="P17" s="27">
        <v>253</v>
      </c>
      <c r="Q17" s="26">
        <f t="shared" si="5"/>
        <v>1.3449278828537965</v>
      </c>
      <c r="R17" s="29">
        <f t="shared" si="6"/>
        <v>8.848209755617082E-3</v>
      </c>
    </row>
    <row r="18" spans="1:18" x14ac:dyDescent="0.25">
      <c r="A18" s="25">
        <v>1983</v>
      </c>
      <c r="B18" s="26">
        <v>3.6799397432676297</v>
      </c>
      <c r="C18" s="27">
        <v>19.090909090909079</v>
      </c>
      <c r="D18" s="26">
        <f t="shared" si="7"/>
        <v>2.9774057922801735</v>
      </c>
      <c r="E18" s="27">
        <v>6</v>
      </c>
      <c r="F18" s="27">
        <f t="shared" si="0"/>
        <v>2.7987614447433633</v>
      </c>
      <c r="G18" s="27">
        <v>0</v>
      </c>
      <c r="H18" s="27">
        <f t="shared" si="8"/>
        <v>2.7987614447433633</v>
      </c>
      <c r="I18" s="27">
        <v>10</v>
      </c>
      <c r="J18" s="28">
        <f t="shared" si="1"/>
        <v>31.550909090909073</v>
      </c>
      <c r="K18" s="26">
        <f t="shared" si="9"/>
        <v>2.518885300269027</v>
      </c>
      <c r="L18" s="26">
        <f t="shared" si="2"/>
        <v>0.28302082025494685</v>
      </c>
      <c r="M18" s="26">
        <f t="shared" si="3"/>
        <v>0.11041688987480666</v>
      </c>
      <c r="N18" s="26">
        <f t="shared" si="4"/>
        <v>3.1302636195058313</v>
      </c>
      <c r="O18" s="27">
        <v>152</v>
      </c>
      <c r="P18" s="27">
        <v>253</v>
      </c>
      <c r="Q18" s="26">
        <f t="shared" si="5"/>
        <v>1.8806326883987603</v>
      </c>
      <c r="R18" s="29">
        <f t="shared" si="6"/>
        <v>1.2372583476307633E-2</v>
      </c>
    </row>
    <row r="19" spans="1:18" x14ac:dyDescent="0.25">
      <c r="A19" s="25">
        <v>1984</v>
      </c>
      <c r="B19" s="26">
        <v>3.168615614529728</v>
      </c>
      <c r="C19" s="27">
        <v>19.090909090909093</v>
      </c>
      <c r="D19" s="26">
        <f t="shared" si="7"/>
        <v>2.5636980881195068</v>
      </c>
      <c r="E19" s="27">
        <v>6</v>
      </c>
      <c r="F19" s="27">
        <f t="shared" si="0"/>
        <v>2.4098762028323364</v>
      </c>
      <c r="G19" s="27">
        <v>0</v>
      </c>
      <c r="H19" s="27">
        <f t="shared" si="8"/>
        <v>2.4098762028323364</v>
      </c>
      <c r="I19" s="27">
        <v>10</v>
      </c>
      <c r="J19" s="28">
        <f t="shared" si="1"/>
        <v>31.550909090909101</v>
      </c>
      <c r="K19" s="26">
        <f t="shared" si="9"/>
        <v>2.1688885825491027</v>
      </c>
      <c r="L19" s="26">
        <f t="shared" si="2"/>
        <v>0.24369534635383175</v>
      </c>
      <c r="M19" s="26">
        <f t="shared" si="3"/>
        <v>9.5074568002152443E-2</v>
      </c>
      <c r="N19" s="26">
        <f t="shared" si="4"/>
        <v>2.6953164655770205</v>
      </c>
      <c r="O19" s="27">
        <v>152</v>
      </c>
      <c r="P19" s="27">
        <v>253</v>
      </c>
      <c r="Q19" s="26">
        <f t="shared" si="5"/>
        <v>1.6193205642992374</v>
      </c>
      <c r="R19" s="29">
        <f t="shared" si="6"/>
        <v>1.0653424765126563E-2</v>
      </c>
    </row>
    <row r="20" spans="1:18" x14ac:dyDescent="0.25">
      <c r="A20" s="25">
        <v>1985</v>
      </c>
      <c r="B20" s="26">
        <v>2.5617125992222949</v>
      </c>
      <c r="C20" s="27">
        <v>19.090909090909079</v>
      </c>
      <c r="D20" s="26">
        <f t="shared" si="7"/>
        <v>2.0726583757344024</v>
      </c>
      <c r="E20" s="27">
        <v>6</v>
      </c>
      <c r="F20" s="27">
        <f t="shared" si="0"/>
        <v>1.9482988731903381</v>
      </c>
      <c r="G20" s="27">
        <v>0</v>
      </c>
      <c r="H20" s="27">
        <f t="shared" si="8"/>
        <v>1.9482988731903381</v>
      </c>
      <c r="I20" s="27">
        <v>10</v>
      </c>
      <c r="J20" s="28">
        <f t="shared" si="1"/>
        <v>31.550909090909087</v>
      </c>
      <c r="K20" s="26">
        <f t="shared" si="9"/>
        <v>1.7534689858713044</v>
      </c>
      <c r="L20" s="26">
        <f t="shared" si="2"/>
        <v>0.19701898717655106</v>
      </c>
      <c r="M20" s="26">
        <f t="shared" si="3"/>
        <v>7.6864393901207861E-2</v>
      </c>
      <c r="N20" s="26">
        <f t="shared" si="4"/>
        <v>2.1790671349022923</v>
      </c>
      <c r="O20" s="27">
        <v>152</v>
      </c>
      <c r="P20" s="27">
        <v>253</v>
      </c>
      <c r="Q20" s="26">
        <f t="shared" si="5"/>
        <v>1.3091628636567132</v>
      </c>
      <c r="R20" s="29">
        <f t="shared" si="6"/>
        <v>8.612913576688903E-3</v>
      </c>
    </row>
    <row r="21" spans="1:18" x14ac:dyDescent="0.25">
      <c r="A21" s="19">
        <v>1986</v>
      </c>
      <c r="B21" s="20">
        <v>2.4378270584842552</v>
      </c>
      <c r="C21" s="21">
        <v>19.090909090909079</v>
      </c>
      <c r="D21" s="20">
        <f t="shared" si="7"/>
        <v>1.972423710955443</v>
      </c>
      <c r="E21" s="21">
        <v>6</v>
      </c>
      <c r="F21" s="21">
        <f t="shared" si="0"/>
        <v>1.8540782882981164</v>
      </c>
      <c r="G21" s="21">
        <v>0</v>
      </c>
      <c r="H21" s="21">
        <f t="shared" si="8"/>
        <v>1.8540782882981164</v>
      </c>
      <c r="I21" s="21">
        <v>10</v>
      </c>
      <c r="J21" s="22">
        <f t="shared" si="1"/>
        <v>31.550909090909087</v>
      </c>
      <c r="K21" s="20">
        <f t="shared" si="9"/>
        <v>1.6686704594683048</v>
      </c>
      <c r="L21" s="20">
        <f t="shared" si="2"/>
        <v>0.18749106286160727</v>
      </c>
      <c r="M21" s="20">
        <f t="shared" si="3"/>
        <v>7.3147198223268151E-2</v>
      </c>
      <c r="N21" s="20">
        <f t="shared" si="4"/>
        <v>2.0736864960305406</v>
      </c>
      <c r="O21" s="21">
        <v>152</v>
      </c>
      <c r="P21" s="21">
        <v>253</v>
      </c>
      <c r="Q21" s="20">
        <f t="shared" si="5"/>
        <v>1.245851175480799</v>
      </c>
      <c r="R21" s="23">
        <f t="shared" si="6"/>
        <v>8.1963893123736774E-3</v>
      </c>
    </row>
    <row r="22" spans="1:18" x14ac:dyDescent="0.25">
      <c r="A22" s="19">
        <v>1987</v>
      </c>
      <c r="B22" s="20">
        <v>3.3298378387506617</v>
      </c>
      <c r="C22" s="21">
        <v>19.090909090909093</v>
      </c>
      <c r="D22" s="20">
        <f t="shared" si="7"/>
        <v>2.6941415240800808</v>
      </c>
      <c r="E22" s="21">
        <v>6</v>
      </c>
      <c r="F22" s="21">
        <f t="shared" si="0"/>
        <v>2.5324930326352759</v>
      </c>
      <c r="G22" s="21">
        <v>0</v>
      </c>
      <c r="H22" s="21">
        <f t="shared" si="8"/>
        <v>2.5324930326352759</v>
      </c>
      <c r="I22" s="21">
        <v>10</v>
      </c>
      <c r="J22" s="22">
        <f t="shared" si="1"/>
        <v>31.550909090909087</v>
      </c>
      <c r="K22" s="20">
        <f t="shared" si="9"/>
        <v>2.2792437293717485</v>
      </c>
      <c r="L22" s="20">
        <f t="shared" si="2"/>
        <v>0.25609480105300542</v>
      </c>
      <c r="M22" s="20">
        <f t="shared" si="3"/>
        <v>9.9912053890268429E-2</v>
      </c>
      <c r="N22" s="20">
        <f t="shared" si="4"/>
        <v>2.8324567717621649</v>
      </c>
      <c r="O22" s="21">
        <v>152</v>
      </c>
      <c r="P22" s="21">
        <v>253</v>
      </c>
      <c r="Q22" s="20">
        <f t="shared" si="5"/>
        <v>1.7017131593195616</v>
      </c>
      <c r="R22" s="23">
        <f t="shared" si="6"/>
        <v>1.1195481311312904E-2</v>
      </c>
    </row>
    <row r="23" spans="1:18" x14ac:dyDescent="0.25">
      <c r="A23" s="19">
        <v>1988</v>
      </c>
      <c r="B23" s="20">
        <v>2.9547807701734148</v>
      </c>
      <c r="C23" s="21">
        <v>19.090909090909093</v>
      </c>
      <c r="D23" s="20">
        <f t="shared" si="7"/>
        <v>2.3906862595039446</v>
      </c>
      <c r="E23" s="21">
        <v>6</v>
      </c>
      <c r="F23" s="21">
        <f t="shared" si="0"/>
        <v>2.2472450839337079</v>
      </c>
      <c r="G23" s="21">
        <v>0</v>
      </c>
      <c r="H23" s="21">
        <f t="shared" si="8"/>
        <v>2.2472450839337079</v>
      </c>
      <c r="I23" s="21">
        <v>10</v>
      </c>
      <c r="J23" s="22">
        <f t="shared" si="1"/>
        <v>31.550909090909087</v>
      </c>
      <c r="K23" s="20">
        <f t="shared" si="9"/>
        <v>2.0225205755403373</v>
      </c>
      <c r="L23" s="20">
        <f t="shared" si="2"/>
        <v>0.2272495028697008</v>
      </c>
      <c r="M23" s="20">
        <f t="shared" si="3"/>
        <v>8.8658436188069581E-2</v>
      </c>
      <c r="N23" s="20">
        <f t="shared" si="4"/>
        <v>2.5134223367136785</v>
      </c>
      <c r="O23" s="21">
        <v>152</v>
      </c>
      <c r="P23" s="21">
        <v>253</v>
      </c>
      <c r="Q23" s="20">
        <f t="shared" si="5"/>
        <v>1.510040297156044</v>
      </c>
      <c r="R23" s="23">
        <f t="shared" si="6"/>
        <v>9.9344756391845004E-3</v>
      </c>
    </row>
    <row r="24" spans="1:18" x14ac:dyDescent="0.25">
      <c r="A24" s="19">
        <v>1989</v>
      </c>
      <c r="B24" s="20">
        <v>3.3720820790843704</v>
      </c>
      <c r="C24" s="21">
        <v>19.090909090909079</v>
      </c>
      <c r="D24" s="20">
        <f t="shared" si="7"/>
        <v>2.7283209548955365</v>
      </c>
      <c r="E24" s="21">
        <v>6</v>
      </c>
      <c r="F24" s="21">
        <f t="shared" si="0"/>
        <v>2.5646216976018041</v>
      </c>
      <c r="G24" s="21">
        <v>0</v>
      </c>
      <c r="H24" s="21">
        <f t="shared" si="8"/>
        <v>2.5646216976018041</v>
      </c>
      <c r="I24" s="21">
        <v>10</v>
      </c>
      <c r="J24" s="22">
        <f t="shared" si="1"/>
        <v>31.550909090909087</v>
      </c>
      <c r="K24" s="20">
        <f t="shared" si="9"/>
        <v>2.3081595278416236</v>
      </c>
      <c r="L24" s="20">
        <f t="shared" si="2"/>
        <v>0.25934376717321611</v>
      </c>
      <c r="M24" s="20">
        <f t="shared" si="3"/>
        <v>0.10117959574100267</v>
      </c>
      <c r="N24" s="20">
        <f t="shared" si="4"/>
        <v>2.8683909494595552</v>
      </c>
      <c r="O24" s="21">
        <v>152</v>
      </c>
      <c r="P24" s="21">
        <v>253</v>
      </c>
      <c r="Q24" s="20">
        <f t="shared" si="5"/>
        <v>1.7233020724025785</v>
      </c>
      <c r="R24" s="23">
        <f t="shared" si="6"/>
        <v>1.133751363422749E-2</v>
      </c>
    </row>
    <row r="25" spans="1:18" x14ac:dyDescent="0.25">
      <c r="A25" s="19">
        <v>1990</v>
      </c>
      <c r="B25" s="20">
        <v>3.1230951867835071</v>
      </c>
      <c r="C25" s="21">
        <v>19.090909090909079</v>
      </c>
      <c r="D25" s="20">
        <f t="shared" si="7"/>
        <v>2.5268679238521106</v>
      </c>
      <c r="E25" s="21">
        <v>6</v>
      </c>
      <c r="F25" s="21">
        <f t="shared" si="0"/>
        <v>2.3752558484209838</v>
      </c>
      <c r="G25" s="21">
        <v>0</v>
      </c>
      <c r="H25" s="21">
        <f t="shared" si="8"/>
        <v>2.3752558484209838</v>
      </c>
      <c r="I25" s="21">
        <v>10</v>
      </c>
      <c r="J25" s="22">
        <f t="shared" si="1"/>
        <v>31.550909090909087</v>
      </c>
      <c r="K25" s="20">
        <f t="shared" si="9"/>
        <v>2.1377302635788853</v>
      </c>
      <c r="L25" s="20">
        <f t="shared" si="2"/>
        <v>0.24019441163807698</v>
      </c>
      <c r="M25" s="20">
        <f t="shared" si="3"/>
        <v>9.3708723882910044E-2</v>
      </c>
      <c r="N25" s="20">
        <f t="shared" si="4"/>
        <v>2.6565954677185584</v>
      </c>
      <c r="O25" s="21">
        <v>152</v>
      </c>
      <c r="P25" s="21">
        <v>253</v>
      </c>
      <c r="Q25" s="20">
        <f t="shared" si="5"/>
        <v>1.5960573560996874</v>
      </c>
      <c r="R25" s="23">
        <f t="shared" si="6"/>
        <v>1.0500377342761101E-2</v>
      </c>
    </row>
    <row r="26" spans="1:18" x14ac:dyDescent="0.25">
      <c r="A26" s="25">
        <v>1991</v>
      </c>
      <c r="B26" s="26">
        <v>3.9178973318183798</v>
      </c>
      <c r="C26" s="27">
        <v>19.090909090909093</v>
      </c>
      <c r="D26" s="26">
        <f t="shared" si="7"/>
        <v>3.1699351139257796</v>
      </c>
      <c r="E26" s="27">
        <v>6</v>
      </c>
      <c r="F26" s="27">
        <f t="shared" si="0"/>
        <v>2.9797390070902328</v>
      </c>
      <c r="G26" s="27">
        <v>0</v>
      </c>
      <c r="H26" s="27">
        <f t="shared" si="8"/>
        <v>2.9797390070902328</v>
      </c>
      <c r="I26" s="27">
        <v>10</v>
      </c>
      <c r="J26" s="28">
        <f t="shared" si="1"/>
        <v>31.550909090909101</v>
      </c>
      <c r="K26" s="26">
        <f t="shared" si="9"/>
        <v>2.6817651063812096</v>
      </c>
      <c r="L26" s="26">
        <f t="shared" si="2"/>
        <v>0.30132192206530445</v>
      </c>
      <c r="M26" s="26">
        <f t="shared" si="3"/>
        <v>0.11755682658109412</v>
      </c>
      <c r="N26" s="26">
        <f t="shared" si="4"/>
        <v>3.3326772551607275</v>
      </c>
      <c r="O26" s="27">
        <v>152</v>
      </c>
      <c r="P26" s="27">
        <v>253</v>
      </c>
      <c r="Q26" s="26">
        <f t="shared" si="5"/>
        <v>2.0022408805708718</v>
      </c>
      <c r="R26" s="29">
        <f t="shared" si="6"/>
        <v>1.3172637372176789E-2</v>
      </c>
    </row>
    <row r="27" spans="1:18" x14ac:dyDescent="0.25">
      <c r="A27" s="25">
        <v>1992</v>
      </c>
      <c r="B27" s="26">
        <v>4.2107936035060778</v>
      </c>
      <c r="C27" s="27">
        <v>19.090909090909093</v>
      </c>
      <c r="D27" s="26">
        <f t="shared" si="7"/>
        <v>3.4069148246549172</v>
      </c>
      <c r="E27" s="27">
        <v>6</v>
      </c>
      <c r="F27" s="27">
        <f t="shared" si="0"/>
        <v>3.2024999351756223</v>
      </c>
      <c r="G27" s="27">
        <v>0</v>
      </c>
      <c r="H27" s="27">
        <f t="shared" si="8"/>
        <v>3.2024999351756223</v>
      </c>
      <c r="I27" s="27">
        <v>10</v>
      </c>
      <c r="J27" s="28">
        <f t="shared" si="1"/>
        <v>31.550909090909101</v>
      </c>
      <c r="K27" s="26">
        <f t="shared" si="9"/>
        <v>2.8822499416580598</v>
      </c>
      <c r="L27" s="26">
        <f t="shared" si="2"/>
        <v>0.32384830805146736</v>
      </c>
      <c r="M27" s="26">
        <f t="shared" si="3"/>
        <v>0.12634520292199714</v>
      </c>
      <c r="N27" s="26">
        <f t="shared" si="4"/>
        <v>3.5818233302371576</v>
      </c>
      <c r="O27" s="27">
        <v>152</v>
      </c>
      <c r="P27" s="27">
        <v>253</v>
      </c>
      <c r="Q27" s="26">
        <f t="shared" si="5"/>
        <v>2.1519254790357625</v>
      </c>
      <c r="R27" s="29">
        <f t="shared" si="6"/>
        <v>1.4157404467340543E-2</v>
      </c>
    </row>
    <row r="28" spans="1:18" x14ac:dyDescent="0.25">
      <c r="A28" s="25">
        <v>1993</v>
      </c>
      <c r="B28" s="26">
        <v>3.852898586836969</v>
      </c>
      <c r="C28" s="27">
        <v>19.090909090909079</v>
      </c>
      <c r="D28" s="26">
        <f t="shared" si="7"/>
        <v>3.1173452202590024</v>
      </c>
      <c r="E28" s="27">
        <v>6</v>
      </c>
      <c r="F28" s="27">
        <f t="shared" si="0"/>
        <v>2.9303045070434623</v>
      </c>
      <c r="G28" s="27">
        <v>0</v>
      </c>
      <c r="H28" s="27">
        <f t="shared" si="8"/>
        <v>2.9303045070434623</v>
      </c>
      <c r="I28" s="27">
        <v>10</v>
      </c>
      <c r="J28" s="28">
        <f t="shared" si="1"/>
        <v>31.550909090909087</v>
      </c>
      <c r="K28" s="26">
        <f t="shared" si="9"/>
        <v>2.6372740563391162</v>
      </c>
      <c r="L28" s="26">
        <f t="shared" si="2"/>
        <v>0.29632292767855234</v>
      </c>
      <c r="M28" s="26">
        <f t="shared" si="3"/>
        <v>0.1156065339765092</v>
      </c>
      <c r="N28" s="26">
        <f t="shared" si="4"/>
        <v>3.2773874349670478</v>
      </c>
      <c r="O28" s="27">
        <v>152</v>
      </c>
      <c r="P28" s="27">
        <v>253</v>
      </c>
      <c r="Q28" s="26">
        <f t="shared" si="5"/>
        <v>1.9690232810869219</v>
      </c>
      <c r="R28" s="29">
        <f t="shared" si="6"/>
        <v>1.2954100533466592E-2</v>
      </c>
    </row>
    <row r="29" spans="1:18" x14ac:dyDescent="0.25">
      <c r="A29" s="25">
        <v>1994</v>
      </c>
      <c r="B29" s="26">
        <v>3.1816118082735505</v>
      </c>
      <c r="C29" s="27">
        <v>19.090909090909079</v>
      </c>
      <c r="D29" s="26">
        <f t="shared" si="7"/>
        <v>2.5742131903304184</v>
      </c>
      <c r="E29" s="27">
        <v>6</v>
      </c>
      <c r="F29" s="27">
        <f t="shared" si="0"/>
        <v>2.4197603989105931</v>
      </c>
      <c r="G29" s="27">
        <v>0</v>
      </c>
      <c r="H29" s="27">
        <f t="shared" si="8"/>
        <v>2.4197603989105931</v>
      </c>
      <c r="I29" s="27">
        <v>10</v>
      </c>
      <c r="J29" s="28">
        <f t="shared" si="1"/>
        <v>31.550909090909087</v>
      </c>
      <c r="K29" s="26">
        <f t="shared" si="9"/>
        <v>2.177784359019534</v>
      </c>
      <c r="L29" s="26">
        <f t="shared" si="2"/>
        <v>0.24469487179994764</v>
      </c>
      <c r="M29" s="26">
        <f t="shared" si="3"/>
        <v>9.5464519847431623E-2</v>
      </c>
      <c r="N29" s="26">
        <f t="shared" si="4"/>
        <v>2.7063714054147625</v>
      </c>
      <c r="O29" s="27">
        <v>152</v>
      </c>
      <c r="P29" s="27">
        <v>253</v>
      </c>
      <c r="Q29" s="26">
        <f t="shared" si="5"/>
        <v>1.6259622672847585</v>
      </c>
      <c r="R29" s="29">
        <f t="shared" si="6"/>
        <v>1.069712017950499E-2</v>
      </c>
    </row>
    <row r="30" spans="1:18" x14ac:dyDescent="0.25">
      <c r="A30" s="25">
        <v>1995</v>
      </c>
      <c r="B30" s="26">
        <v>4.9976268091335774</v>
      </c>
      <c r="C30" s="27">
        <v>19.090909090909079</v>
      </c>
      <c r="D30" s="26">
        <f t="shared" si="7"/>
        <v>4.0435344182989859</v>
      </c>
      <c r="E30" s="27">
        <v>6</v>
      </c>
      <c r="F30" s="27">
        <f t="shared" si="0"/>
        <v>3.8009223532010465</v>
      </c>
      <c r="G30" s="27">
        <v>0</v>
      </c>
      <c r="H30" s="27">
        <f t="shared" si="8"/>
        <v>3.8009223532010465</v>
      </c>
      <c r="I30" s="27">
        <v>10</v>
      </c>
      <c r="J30" s="28">
        <f t="shared" si="1"/>
        <v>31.550909090909087</v>
      </c>
      <c r="K30" s="26">
        <f t="shared" si="9"/>
        <v>3.4208301178809419</v>
      </c>
      <c r="L30" s="26">
        <f t="shared" si="2"/>
        <v>0.38436293459336424</v>
      </c>
      <c r="M30" s="26">
        <f t="shared" si="3"/>
        <v>0.14995419694820566</v>
      </c>
      <c r="N30" s="26">
        <f t="shared" si="4"/>
        <v>4.251126506383156</v>
      </c>
      <c r="O30" s="27">
        <v>152</v>
      </c>
      <c r="P30" s="27">
        <v>253</v>
      </c>
      <c r="Q30" s="26">
        <f t="shared" si="5"/>
        <v>2.5540364781432401</v>
      </c>
      <c r="R30" s="29">
        <f t="shared" si="6"/>
        <v>1.6802871566731842E-2</v>
      </c>
    </row>
    <row r="31" spans="1:18" x14ac:dyDescent="0.25">
      <c r="A31" s="19">
        <v>1996</v>
      </c>
      <c r="B31" s="20">
        <v>4.1806407583786749</v>
      </c>
      <c r="C31" s="21">
        <v>19.090909090909093</v>
      </c>
      <c r="D31" s="20">
        <f t="shared" si="7"/>
        <v>3.3825184317791095</v>
      </c>
      <c r="E31" s="21">
        <v>6</v>
      </c>
      <c r="F31" s="21">
        <f t="shared" si="0"/>
        <v>3.1795673258723629</v>
      </c>
      <c r="G31" s="21">
        <v>0</v>
      </c>
      <c r="H31" s="21">
        <f t="shared" si="8"/>
        <v>3.1795673258723629</v>
      </c>
      <c r="I31" s="21">
        <v>10</v>
      </c>
      <c r="J31" s="22">
        <f t="shared" si="1"/>
        <v>31.550909090909101</v>
      </c>
      <c r="K31" s="20">
        <f t="shared" si="9"/>
        <v>2.8616105932851266</v>
      </c>
      <c r="L31" s="20">
        <f t="shared" si="2"/>
        <v>0.32152928014439625</v>
      </c>
      <c r="M31" s="20">
        <f t="shared" si="3"/>
        <v>0.12544046436318362</v>
      </c>
      <c r="N31" s="20">
        <f t="shared" si="4"/>
        <v>3.5561744444640739</v>
      </c>
      <c r="O31" s="21">
        <v>152</v>
      </c>
      <c r="P31" s="21">
        <v>253</v>
      </c>
      <c r="Q31" s="20">
        <f t="shared" si="5"/>
        <v>2.1365158717728825</v>
      </c>
      <c r="R31" s="23">
        <f t="shared" si="6"/>
        <v>1.4056025472190016E-2</v>
      </c>
    </row>
    <row r="32" spans="1:18" x14ac:dyDescent="0.25">
      <c r="A32" s="19">
        <v>1997</v>
      </c>
      <c r="B32" s="20">
        <v>4.4573223761792446</v>
      </c>
      <c r="C32" s="21">
        <v>19.090909090909079</v>
      </c>
      <c r="D32" s="20">
        <f t="shared" si="7"/>
        <v>3.6063790134541165</v>
      </c>
      <c r="E32" s="21">
        <v>6</v>
      </c>
      <c r="F32" s="21">
        <f t="shared" si="0"/>
        <v>3.3899962726468695</v>
      </c>
      <c r="G32" s="21">
        <v>0</v>
      </c>
      <c r="H32" s="21">
        <f t="shared" si="8"/>
        <v>3.3899962726468695</v>
      </c>
      <c r="I32" s="21">
        <v>10</v>
      </c>
      <c r="J32" s="22">
        <f t="shared" si="1"/>
        <v>31.550909090909073</v>
      </c>
      <c r="K32" s="20">
        <f t="shared" si="9"/>
        <v>3.0509966453821828</v>
      </c>
      <c r="L32" s="20">
        <f t="shared" si="2"/>
        <v>0.34280861184069467</v>
      </c>
      <c r="M32" s="20">
        <f t="shared" si="3"/>
        <v>0.13374231870168474</v>
      </c>
      <c r="N32" s="20">
        <f t="shared" si="4"/>
        <v>3.7915278640334114</v>
      </c>
      <c r="O32" s="21">
        <v>152</v>
      </c>
      <c r="P32" s="21">
        <v>253</v>
      </c>
      <c r="Q32" s="20">
        <f t="shared" si="5"/>
        <v>2.2779139736485319</v>
      </c>
      <c r="R32" s="23">
        <f t="shared" si="6"/>
        <v>1.4986276142424551E-2</v>
      </c>
    </row>
    <row r="33" spans="1:18" x14ac:dyDescent="0.25">
      <c r="A33" s="19">
        <v>1998</v>
      </c>
      <c r="B33" s="20">
        <v>3.0160617130206178</v>
      </c>
      <c r="C33" s="21">
        <v>19.090909090909093</v>
      </c>
      <c r="D33" s="20">
        <f t="shared" si="7"/>
        <v>2.4402681132621362</v>
      </c>
      <c r="E33" s="21">
        <v>6</v>
      </c>
      <c r="F33" s="21">
        <f t="shared" si="0"/>
        <v>2.293852026466408</v>
      </c>
      <c r="G33" s="21">
        <v>0</v>
      </c>
      <c r="H33" s="21">
        <f t="shared" si="8"/>
        <v>2.293852026466408</v>
      </c>
      <c r="I33" s="21">
        <v>10</v>
      </c>
      <c r="J33" s="22">
        <f t="shared" si="1"/>
        <v>31.550909090909101</v>
      </c>
      <c r="K33" s="20">
        <f t="shared" si="9"/>
        <v>2.064466823819767</v>
      </c>
      <c r="L33" s="20">
        <f t="shared" si="2"/>
        <v>0.23196256447413111</v>
      </c>
      <c r="M33" s="20">
        <f t="shared" si="3"/>
        <v>9.0497175838674712E-2</v>
      </c>
      <c r="N33" s="20">
        <f t="shared" si="4"/>
        <v>2.5655496864385086</v>
      </c>
      <c r="O33" s="21">
        <v>152</v>
      </c>
      <c r="P33" s="21">
        <v>253</v>
      </c>
      <c r="Q33" s="20">
        <f t="shared" si="5"/>
        <v>1.5413579143820288</v>
      </c>
      <c r="R33" s="23">
        <f t="shared" si="6"/>
        <v>1.014051259461861E-2</v>
      </c>
    </row>
    <row r="34" spans="1:18" x14ac:dyDescent="0.25">
      <c r="A34" s="19">
        <v>1999</v>
      </c>
      <c r="B34" s="20">
        <v>4.8100514201375137</v>
      </c>
      <c r="C34" s="21">
        <v>19.090909090909093</v>
      </c>
      <c r="D34" s="20">
        <f t="shared" si="7"/>
        <v>3.8917688762930789</v>
      </c>
      <c r="E34" s="21">
        <v>6</v>
      </c>
      <c r="F34" s="21">
        <f t="shared" si="0"/>
        <v>3.6582627437154942</v>
      </c>
      <c r="G34" s="21">
        <v>0</v>
      </c>
      <c r="H34" s="21">
        <f t="shared" si="8"/>
        <v>3.6582627437154942</v>
      </c>
      <c r="I34" s="21">
        <v>10</v>
      </c>
      <c r="J34" s="22">
        <f t="shared" si="1"/>
        <v>31.550909090909101</v>
      </c>
      <c r="K34" s="20">
        <f t="shared" si="9"/>
        <v>3.292436469343945</v>
      </c>
      <c r="L34" s="20">
        <f t="shared" si="2"/>
        <v>0.36993668194875784</v>
      </c>
      <c r="M34" s="20">
        <f t="shared" si="3"/>
        <v>0.14432598221781676</v>
      </c>
      <c r="N34" s="20">
        <f t="shared" si="4"/>
        <v>4.091569432883996</v>
      </c>
      <c r="O34" s="21">
        <v>152</v>
      </c>
      <c r="P34" s="21">
        <v>253</v>
      </c>
      <c r="Q34" s="20">
        <f t="shared" si="5"/>
        <v>2.4581761019698316</v>
      </c>
      <c r="R34" s="23">
        <f t="shared" si="6"/>
        <v>1.6172211197169946E-2</v>
      </c>
    </row>
    <row r="35" spans="1:18" x14ac:dyDescent="0.25">
      <c r="A35" s="19">
        <v>2000</v>
      </c>
      <c r="B35" s="20">
        <v>3.7545942785148916</v>
      </c>
      <c r="C35" s="21">
        <v>19.090909090909093</v>
      </c>
      <c r="D35" s="20">
        <f t="shared" si="7"/>
        <v>3.0378080980711393</v>
      </c>
      <c r="E35" s="21">
        <v>6</v>
      </c>
      <c r="F35" s="21">
        <f t="shared" si="0"/>
        <v>2.8555396121868708</v>
      </c>
      <c r="G35" s="21">
        <v>0</v>
      </c>
      <c r="H35" s="21">
        <f t="shared" si="8"/>
        <v>2.8555396121868708</v>
      </c>
      <c r="I35" s="21">
        <v>10</v>
      </c>
      <c r="J35" s="22">
        <f t="shared" si="1"/>
        <v>31.550909090909101</v>
      </c>
      <c r="K35" s="20">
        <f t="shared" si="9"/>
        <v>2.5699856509681838</v>
      </c>
      <c r="L35" s="20">
        <f t="shared" si="2"/>
        <v>0.28876243269305435</v>
      </c>
      <c r="M35" s="20">
        <f t="shared" si="3"/>
        <v>0.11265690524792038</v>
      </c>
      <c r="N35" s="20">
        <f t="shared" si="4"/>
        <v>3.1937669353259186</v>
      </c>
      <c r="O35" s="21">
        <v>152</v>
      </c>
      <c r="P35" s="21">
        <v>253</v>
      </c>
      <c r="Q35" s="20">
        <f t="shared" si="5"/>
        <v>1.9187848781404728</v>
      </c>
      <c r="R35" s="23">
        <f t="shared" si="6"/>
        <v>1.2623584724608373E-2</v>
      </c>
    </row>
    <row r="36" spans="1:18" x14ac:dyDescent="0.25">
      <c r="A36" s="25">
        <v>2001</v>
      </c>
      <c r="B36" s="26">
        <v>3.6401121290325587</v>
      </c>
      <c r="C36" s="27">
        <v>19.090909090909079</v>
      </c>
      <c r="D36" s="26">
        <f t="shared" si="7"/>
        <v>2.9451816316717978</v>
      </c>
      <c r="E36" s="27">
        <v>6</v>
      </c>
      <c r="F36" s="27">
        <f t="shared" si="0"/>
        <v>2.76847073377149</v>
      </c>
      <c r="G36" s="27">
        <v>0</v>
      </c>
      <c r="H36" s="27">
        <f t="shared" si="8"/>
        <v>2.76847073377149</v>
      </c>
      <c r="I36" s="27">
        <v>10</v>
      </c>
      <c r="J36" s="28">
        <f t="shared" si="1"/>
        <v>31.550909090909073</v>
      </c>
      <c r="K36" s="26">
        <f t="shared" si="9"/>
        <v>2.4916236603943411</v>
      </c>
      <c r="L36" s="26">
        <f t="shared" si="2"/>
        <v>0.27995771465104957</v>
      </c>
      <c r="M36" s="26">
        <f t="shared" si="3"/>
        <v>0.10922185908577933</v>
      </c>
      <c r="N36" s="26">
        <f t="shared" si="4"/>
        <v>3.0963850941523012</v>
      </c>
      <c r="O36" s="27">
        <v>152</v>
      </c>
      <c r="P36" s="27">
        <v>253</v>
      </c>
      <c r="Q36" s="26">
        <f t="shared" si="5"/>
        <v>1.8602787917436749</v>
      </c>
      <c r="R36" s="29">
        <f t="shared" si="6"/>
        <v>1.2238676261471546E-2</v>
      </c>
    </row>
    <row r="37" spans="1:18" x14ac:dyDescent="0.25">
      <c r="A37" s="25">
        <v>2002</v>
      </c>
      <c r="B37" s="26">
        <v>4.0481563705203945</v>
      </c>
      <c r="C37" s="27">
        <v>19.090909090909093</v>
      </c>
      <c r="D37" s="26">
        <f t="shared" si="7"/>
        <v>3.275326517966501</v>
      </c>
      <c r="E37" s="27">
        <v>6</v>
      </c>
      <c r="F37" s="27">
        <f t="shared" si="0"/>
        <v>3.078806926888511</v>
      </c>
      <c r="G37" s="27">
        <v>0</v>
      </c>
      <c r="H37" s="27">
        <f t="shared" si="8"/>
        <v>3.078806926888511</v>
      </c>
      <c r="I37" s="27">
        <v>10</v>
      </c>
      <c r="J37" s="28">
        <f t="shared" si="1"/>
        <v>31.550909090909087</v>
      </c>
      <c r="K37" s="26">
        <f t="shared" si="9"/>
        <v>2.7709262341996599</v>
      </c>
      <c r="L37" s="26">
        <f t="shared" si="2"/>
        <v>0.31134002631456853</v>
      </c>
      <c r="M37" s="26">
        <f t="shared" si="3"/>
        <v>0.12146525958135496</v>
      </c>
      <c r="N37" s="26">
        <f t="shared" si="4"/>
        <v>3.4434793765016223</v>
      </c>
      <c r="O37" s="27">
        <v>152</v>
      </c>
      <c r="P37" s="27">
        <v>253</v>
      </c>
      <c r="Q37" s="26">
        <f t="shared" si="5"/>
        <v>2.0688097439851645</v>
      </c>
      <c r="R37" s="29">
        <f t="shared" si="6"/>
        <v>1.3610590420955028E-2</v>
      </c>
    </row>
    <row r="38" spans="1:18" x14ac:dyDescent="0.25">
      <c r="A38" s="25">
        <v>2003</v>
      </c>
      <c r="B38" s="26">
        <v>4.4387673887065251</v>
      </c>
      <c r="C38" s="27">
        <v>19.090909090909079</v>
      </c>
      <c r="D38" s="26">
        <f t="shared" si="7"/>
        <v>3.5913663417716437</v>
      </c>
      <c r="E38" s="27">
        <v>6</v>
      </c>
      <c r="F38" s="27">
        <f t="shared" si="0"/>
        <v>3.3758843612653449</v>
      </c>
      <c r="G38" s="27">
        <v>0</v>
      </c>
      <c r="H38" s="27">
        <f t="shared" si="8"/>
        <v>3.3758843612653449</v>
      </c>
      <c r="I38" s="27">
        <v>10</v>
      </c>
      <c r="J38" s="28">
        <f t="shared" si="1"/>
        <v>31.550909090909087</v>
      </c>
      <c r="K38" s="26">
        <f t="shared" si="9"/>
        <v>3.0382959251388102</v>
      </c>
      <c r="L38" s="26">
        <f t="shared" si="2"/>
        <v>0.34138156462233821</v>
      </c>
      <c r="M38" s="26">
        <f t="shared" si="3"/>
        <v>0.13318557480060539</v>
      </c>
      <c r="N38" s="26">
        <f t="shared" ref="N38:N45" si="10">+M38*28.3495</f>
        <v>3.7757444528097621</v>
      </c>
      <c r="O38" s="27">
        <v>152</v>
      </c>
      <c r="P38" s="27">
        <v>253</v>
      </c>
      <c r="Q38" s="26">
        <f t="shared" si="5"/>
        <v>2.2684314499094222</v>
      </c>
      <c r="R38" s="29">
        <f t="shared" si="6"/>
        <v>1.4923891117825147E-2</v>
      </c>
    </row>
    <row r="39" spans="1:18" x14ac:dyDescent="0.25">
      <c r="A39" s="25">
        <v>2004</v>
      </c>
      <c r="B39" s="26">
        <v>4.2270344738178736</v>
      </c>
      <c r="C39" s="27">
        <v>19.090909090909079</v>
      </c>
      <c r="D39" s="26">
        <f t="shared" si="7"/>
        <v>3.4200551651799165</v>
      </c>
      <c r="E39" s="27">
        <v>6</v>
      </c>
      <c r="F39" s="27">
        <f t="shared" si="0"/>
        <v>3.2148518552691216</v>
      </c>
      <c r="G39" s="27">
        <v>0</v>
      </c>
      <c r="H39" s="27">
        <f t="shared" si="8"/>
        <v>3.2148518552691216</v>
      </c>
      <c r="I39" s="27">
        <v>10</v>
      </c>
      <c r="J39" s="28">
        <f t="shared" si="1"/>
        <v>31.550909090909073</v>
      </c>
      <c r="K39" s="26">
        <f t="shared" si="9"/>
        <v>2.8933666697422096</v>
      </c>
      <c r="L39" s="26">
        <f t="shared" si="2"/>
        <v>0.32509737862272015</v>
      </c>
      <c r="M39" s="26">
        <f t="shared" si="3"/>
        <v>0.12683251155034345</v>
      </c>
      <c r="N39" s="26">
        <f t="shared" si="10"/>
        <v>3.5956382861964613</v>
      </c>
      <c r="O39" s="27">
        <v>152</v>
      </c>
      <c r="P39" s="27">
        <v>253</v>
      </c>
      <c r="Q39" s="26">
        <f t="shared" si="5"/>
        <v>2.1602253735251469</v>
      </c>
      <c r="R39" s="29">
        <f t="shared" si="6"/>
        <v>1.421200903634965E-2</v>
      </c>
    </row>
    <row r="40" spans="1:18" x14ac:dyDescent="0.25">
      <c r="A40" s="25">
        <v>2005</v>
      </c>
      <c r="B40" s="26">
        <v>5.6349976468570491</v>
      </c>
      <c r="C40" s="27">
        <v>19.090909090909093</v>
      </c>
      <c r="D40" s="26">
        <f t="shared" si="7"/>
        <v>4.5592253688207034</v>
      </c>
      <c r="E40" s="27">
        <v>6</v>
      </c>
      <c r="F40" s="27">
        <f t="shared" si="0"/>
        <v>4.2856718466914607</v>
      </c>
      <c r="G40" s="27">
        <v>0</v>
      </c>
      <c r="H40" s="27">
        <f t="shared" si="8"/>
        <v>4.2856718466914607</v>
      </c>
      <c r="I40" s="27">
        <v>10</v>
      </c>
      <c r="J40" s="28">
        <f t="shared" si="1"/>
        <v>31.550909090909101</v>
      </c>
      <c r="K40" s="26">
        <f t="shared" si="9"/>
        <v>3.8571046620223148</v>
      </c>
      <c r="L40" s="26">
        <f t="shared" si="2"/>
        <v>0.43338254629464212</v>
      </c>
      <c r="M40" s="26">
        <f t="shared" si="3"/>
        <v>0.16907856052700559</v>
      </c>
      <c r="N40" s="26">
        <f t="shared" si="10"/>
        <v>4.7932926516603453</v>
      </c>
      <c r="O40" s="27">
        <v>152</v>
      </c>
      <c r="P40" s="27">
        <v>253</v>
      </c>
      <c r="Q40" s="26">
        <f t="shared" si="5"/>
        <v>2.879764755147717</v>
      </c>
      <c r="R40" s="29">
        <f t="shared" si="6"/>
        <v>1.8945820757550771E-2</v>
      </c>
    </row>
    <row r="41" spans="1:18" x14ac:dyDescent="0.25">
      <c r="A41" s="19">
        <v>2006</v>
      </c>
      <c r="B41" s="20">
        <v>4.8792516588727084</v>
      </c>
      <c r="C41" s="21">
        <v>19.090909090909093</v>
      </c>
      <c r="D41" s="20">
        <f t="shared" si="7"/>
        <v>3.947758160360646</v>
      </c>
      <c r="E41" s="21">
        <v>6</v>
      </c>
      <c r="F41" s="21">
        <f t="shared" si="0"/>
        <v>3.7108926707390073</v>
      </c>
      <c r="G41" s="21">
        <v>0</v>
      </c>
      <c r="H41" s="21">
        <f t="shared" si="8"/>
        <v>3.7108926707390073</v>
      </c>
      <c r="I41" s="21">
        <v>10</v>
      </c>
      <c r="J41" s="22">
        <f t="shared" si="1"/>
        <v>31.550909090909087</v>
      </c>
      <c r="K41" s="20">
        <f t="shared" si="9"/>
        <v>3.3398034036651065</v>
      </c>
      <c r="L41" s="20">
        <f t="shared" si="2"/>
        <v>0.37525880940057377</v>
      </c>
      <c r="M41" s="20">
        <f t="shared" si="3"/>
        <v>0.14640234098258001</v>
      </c>
      <c r="N41" s="20">
        <f t="shared" si="10"/>
        <v>4.1504331656856515</v>
      </c>
      <c r="O41" s="21">
        <v>152</v>
      </c>
      <c r="P41" s="21">
        <v>253</v>
      </c>
      <c r="Q41" s="20">
        <f t="shared" si="5"/>
        <v>2.4935408742459249</v>
      </c>
      <c r="R41" s="23">
        <f t="shared" si="6"/>
        <v>1.6404874172670558E-2</v>
      </c>
    </row>
    <row r="42" spans="1:18" x14ac:dyDescent="0.25">
      <c r="A42" s="19">
        <v>2007</v>
      </c>
      <c r="B42" s="20">
        <v>6.1890266226559669</v>
      </c>
      <c r="C42" s="21">
        <v>19.090909090909079</v>
      </c>
      <c r="D42" s="20">
        <f t="shared" si="7"/>
        <v>5.0074851765125556</v>
      </c>
      <c r="E42" s="21">
        <v>6</v>
      </c>
      <c r="F42" s="21">
        <f t="shared" si="0"/>
        <v>4.7070360659218027</v>
      </c>
      <c r="G42" s="21">
        <v>0</v>
      </c>
      <c r="H42" s="21">
        <f t="shared" si="8"/>
        <v>4.7070360659218027</v>
      </c>
      <c r="I42" s="21">
        <v>10</v>
      </c>
      <c r="J42" s="22">
        <f t="shared" si="1"/>
        <v>31.550909090909073</v>
      </c>
      <c r="K42" s="20">
        <f t="shared" si="9"/>
        <v>4.2363324593296223</v>
      </c>
      <c r="L42" s="20">
        <f t="shared" si="2"/>
        <v>0.47599241116063168</v>
      </c>
      <c r="M42" s="20">
        <f t="shared" si="3"/>
        <v>0.18570224479253139</v>
      </c>
      <c r="N42" s="20">
        <f t="shared" si="10"/>
        <v>5.2645657887458688</v>
      </c>
      <c r="O42" s="21">
        <v>152</v>
      </c>
      <c r="P42" s="21">
        <v>253</v>
      </c>
      <c r="Q42" s="20">
        <f t="shared" si="5"/>
        <v>3.1629011853334861</v>
      </c>
      <c r="R42" s="23">
        <f t="shared" si="6"/>
        <v>2.0808560429825568E-2</v>
      </c>
    </row>
    <row r="43" spans="1:18" x14ac:dyDescent="0.25">
      <c r="A43" s="19">
        <v>2008</v>
      </c>
      <c r="B43" s="20">
        <v>4.9870752408904995</v>
      </c>
      <c r="C43" s="21">
        <v>19.090909090909093</v>
      </c>
      <c r="D43" s="20">
        <f t="shared" si="7"/>
        <v>4.0349972403568586</v>
      </c>
      <c r="E43" s="21">
        <v>6</v>
      </c>
      <c r="F43" s="21">
        <f t="shared" si="0"/>
        <v>3.792897405935447</v>
      </c>
      <c r="G43" s="21">
        <v>0</v>
      </c>
      <c r="H43" s="21">
        <f t="shared" si="8"/>
        <v>3.792897405935447</v>
      </c>
      <c r="I43" s="21">
        <v>10</v>
      </c>
      <c r="J43" s="22">
        <f t="shared" si="1"/>
        <v>31.550909090909101</v>
      </c>
      <c r="K43" s="20">
        <f t="shared" si="9"/>
        <v>3.4136076653419023</v>
      </c>
      <c r="L43" s="20">
        <f t="shared" si="2"/>
        <v>0.38355142307212386</v>
      </c>
      <c r="M43" s="20">
        <f t="shared" si="3"/>
        <v>0.14963759628896009</v>
      </c>
      <c r="N43" s="20">
        <f t="shared" si="10"/>
        <v>4.2421510359938743</v>
      </c>
      <c r="O43" s="21">
        <v>152</v>
      </c>
      <c r="P43" s="21">
        <v>253</v>
      </c>
      <c r="Q43" s="20">
        <f t="shared" si="5"/>
        <v>2.5486441006761615</v>
      </c>
      <c r="R43" s="23">
        <f t="shared" si="6"/>
        <v>1.6767395399185273E-2</v>
      </c>
    </row>
    <row r="44" spans="1:18" x14ac:dyDescent="0.25">
      <c r="A44" s="19">
        <v>2009</v>
      </c>
      <c r="B44" s="20">
        <v>4.1676323842117116</v>
      </c>
      <c r="C44" s="21">
        <v>19.090909090909079</v>
      </c>
      <c r="D44" s="20">
        <f t="shared" si="7"/>
        <v>3.3719934744985669</v>
      </c>
      <c r="E44" s="21">
        <v>6</v>
      </c>
      <c r="F44" s="21">
        <f t="shared" si="0"/>
        <v>3.1696738660286528</v>
      </c>
      <c r="G44" s="21">
        <v>0</v>
      </c>
      <c r="H44" s="21">
        <f t="shared" si="8"/>
        <v>3.1696738660286528</v>
      </c>
      <c r="I44" s="21">
        <v>10</v>
      </c>
      <c r="J44" s="22">
        <f t="shared" si="1"/>
        <v>31.550909090909087</v>
      </c>
      <c r="K44" s="20">
        <f t="shared" si="9"/>
        <v>2.8527064794257875</v>
      </c>
      <c r="L44" s="20">
        <f t="shared" si="2"/>
        <v>0.3205288179130098</v>
      </c>
      <c r="M44" s="20">
        <f t="shared" si="3"/>
        <v>0.12505014704332218</v>
      </c>
      <c r="N44" s="20">
        <f t="shared" si="10"/>
        <v>3.545109143604662</v>
      </c>
      <c r="O44" s="21">
        <v>152</v>
      </c>
      <c r="P44" s="21">
        <v>253</v>
      </c>
      <c r="Q44" s="20">
        <f t="shared" si="5"/>
        <v>2.1298679439838288</v>
      </c>
      <c r="R44" s="23">
        <f t="shared" si="6"/>
        <v>1.4012289105156768E-2</v>
      </c>
    </row>
    <row r="45" spans="1:18" ht="13.2" customHeight="1" x14ac:dyDescent="0.25">
      <c r="A45" s="19">
        <v>2010</v>
      </c>
      <c r="B45" s="20">
        <v>4.0950638335383465</v>
      </c>
      <c r="C45" s="21">
        <v>19.090909090909093</v>
      </c>
      <c r="D45" s="20">
        <f t="shared" si="7"/>
        <v>3.3132789198628441</v>
      </c>
      <c r="E45" s="21">
        <v>6</v>
      </c>
      <c r="F45" s="21">
        <f t="shared" si="0"/>
        <v>3.1144821846710733</v>
      </c>
      <c r="G45" s="21">
        <v>0</v>
      </c>
      <c r="H45" s="21">
        <f t="shared" si="8"/>
        <v>3.1144821846710733</v>
      </c>
      <c r="I45" s="21">
        <v>10</v>
      </c>
      <c r="J45" s="22">
        <f t="shared" si="1"/>
        <v>31.550909090909101</v>
      </c>
      <c r="K45" s="20">
        <f t="shared" si="9"/>
        <v>2.8030339662039658</v>
      </c>
      <c r="L45" s="20">
        <f t="shared" si="2"/>
        <v>0.31494763665213099</v>
      </c>
      <c r="M45" s="20">
        <f t="shared" si="3"/>
        <v>0.12287272180620125</v>
      </c>
      <c r="N45" s="20">
        <f t="shared" si="10"/>
        <v>3.4833802268449023</v>
      </c>
      <c r="O45" s="21">
        <v>152</v>
      </c>
      <c r="P45" s="21">
        <v>253</v>
      </c>
      <c r="Q45" s="20">
        <f t="shared" si="5"/>
        <v>2.0927817963653168</v>
      </c>
      <c r="R45" s="23">
        <f t="shared" si="6"/>
        <v>1.3768301291877085E-2</v>
      </c>
    </row>
    <row r="46" spans="1:18" ht="13.2" customHeight="1" x14ac:dyDescent="0.25">
      <c r="A46" s="25">
        <v>2011</v>
      </c>
      <c r="B46" s="26">
        <v>4.6617740068159925</v>
      </c>
      <c r="C46" s="27">
        <v>19.090909090909093</v>
      </c>
      <c r="D46" s="26">
        <f t="shared" si="7"/>
        <v>3.7717989691511211</v>
      </c>
      <c r="E46" s="27">
        <v>6</v>
      </c>
      <c r="F46" s="27">
        <f t="shared" si="0"/>
        <v>3.545491031002054</v>
      </c>
      <c r="G46" s="27">
        <v>0</v>
      </c>
      <c r="H46" s="27">
        <f t="shared" si="8"/>
        <v>3.545491031002054</v>
      </c>
      <c r="I46" s="27">
        <v>10</v>
      </c>
      <c r="J46" s="28">
        <f t="shared" si="1"/>
        <v>31.550909090909087</v>
      </c>
      <c r="K46" s="26">
        <f t="shared" si="9"/>
        <v>3.1909419279018487</v>
      </c>
      <c r="L46" s="26">
        <f t="shared" si="2"/>
        <v>0.35853280088784817</v>
      </c>
      <c r="M46" s="26">
        <f t="shared" si="3"/>
        <v>0.1398769064285742</v>
      </c>
      <c r="N46" s="26">
        <f t="shared" ref="N46:N51" si="11">+M46*28.3495</f>
        <v>3.9654403587968643</v>
      </c>
      <c r="O46" s="27">
        <v>152</v>
      </c>
      <c r="P46" s="27">
        <v>253</v>
      </c>
      <c r="Q46" s="26">
        <f t="shared" si="5"/>
        <v>2.3823989507396179</v>
      </c>
      <c r="R46" s="29">
        <f t="shared" si="6"/>
        <v>1.5673677307497486E-2</v>
      </c>
    </row>
    <row r="47" spans="1:18" ht="13.2" customHeight="1" x14ac:dyDescent="0.25">
      <c r="A47" s="25">
        <v>2012</v>
      </c>
      <c r="B47" s="26">
        <v>3.7368290486683291</v>
      </c>
      <c r="C47" s="27">
        <v>19.090909090909093</v>
      </c>
      <c r="D47" s="26">
        <f t="shared" si="7"/>
        <v>3.0234344121043755</v>
      </c>
      <c r="E47" s="27">
        <v>6</v>
      </c>
      <c r="F47" s="27">
        <f t="shared" ref="F47:F56" si="12">+(D47-D47*(E47)/100)</f>
        <v>2.8420283473781129</v>
      </c>
      <c r="G47" s="27">
        <v>0</v>
      </c>
      <c r="H47" s="27">
        <f t="shared" si="8"/>
        <v>2.8420283473781129</v>
      </c>
      <c r="I47" s="27">
        <v>10</v>
      </c>
      <c r="J47" s="28">
        <f t="shared" ref="J47:J56" si="13">100-(K47/B47*100)</f>
        <v>31.550909090909101</v>
      </c>
      <c r="K47" s="26">
        <f t="shared" si="9"/>
        <v>2.5578255126403016</v>
      </c>
      <c r="L47" s="26">
        <f t="shared" ref="L47:L56" si="14">K47/8.9</f>
        <v>0.28739612501576423</v>
      </c>
      <c r="M47" s="26">
        <f t="shared" ref="M47:M56" si="15">+(K47/365)*16</f>
        <v>0.11212385808834198</v>
      </c>
      <c r="N47" s="26">
        <f t="shared" si="11"/>
        <v>3.1786553148754511</v>
      </c>
      <c r="O47" s="27">
        <v>152</v>
      </c>
      <c r="P47" s="27">
        <v>253</v>
      </c>
      <c r="Q47" s="26">
        <f t="shared" ref="Q47:Q56" si="16">+R47*O47</f>
        <v>1.9097059599251722</v>
      </c>
      <c r="R47" s="29">
        <f t="shared" ref="R47:R56" si="17">+N47/P47</f>
        <v>1.2563854999507712E-2</v>
      </c>
    </row>
    <row r="48" spans="1:18" ht="13.2" customHeight="1" x14ac:dyDescent="0.25">
      <c r="A48" s="25">
        <v>2013</v>
      </c>
      <c r="B48" s="26">
        <v>4.7678275451513983</v>
      </c>
      <c r="C48" s="27">
        <v>19.090909090909093</v>
      </c>
      <c r="D48" s="26">
        <f t="shared" si="7"/>
        <v>3.857605922895222</v>
      </c>
      <c r="E48" s="27">
        <v>6</v>
      </c>
      <c r="F48" s="27">
        <f t="shared" si="12"/>
        <v>3.6261495675215087</v>
      </c>
      <c r="G48" s="27">
        <v>0</v>
      </c>
      <c r="H48" s="27">
        <f t="shared" si="8"/>
        <v>3.6261495675215087</v>
      </c>
      <c r="I48" s="27">
        <v>10</v>
      </c>
      <c r="J48" s="28">
        <f t="shared" si="13"/>
        <v>31.550909090909101</v>
      </c>
      <c r="K48" s="26">
        <f t="shared" si="9"/>
        <v>3.2635346107693577</v>
      </c>
      <c r="L48" s="26">
        <f t="shared" si="14"/>
        <v>0.3666892821089166</v>
      </c>
      <c r="M48" s="26">
        <f t="shared" si="15"/>
        <v>0.14305905143098555</v>
      </c>
      <c r="N48" s="26">
        <f t="shared" si="11"/>
        <v>4.0556525785427242</v>
      </c>
      <c r="O48" s="27">
        <v>152</v>
      </c>
      <c r="P48" s="27">
        <v>253</v>
      </c>
      <c r="Q48" s="26">
        <f t="shared" si="16"/>
        <v>2.4365975965948383</v>
      </c>
      <c r="R48" s="29">
        <f t="shared" si="17"/>
        <v>1.6030247346018673E-2</v>
      </c>
    </row>
    <row r="49" spans="1:18" ht="13.2" customHeight="1" x14ac:dyDescent="0.25">
      <c r="A49" s="25">
        <v>2014</v>
      </c>
      <c r="B49" s="26">
        <v>4.8199598468068725</v>
      </c>
      <c r="C49" s="27">
        <v>19.090909090909093</v>
      </c>
      <c r="D49" s="26">
        <f t="shared" si="7"/>
        <v>3.8997856942346512</v>
      </c>
      <c r="E49" s="27">
        <v>6</v>
      </c>
      <c r="F49" s="27">
        <f t="shared" si="12"/>
        <v>3.6657985525805721</v>
      </c>
      <c r="G49" s="27">
        <v>0</v>
      </c>
      <c r="H49" s="27">
        <f t="shared" si="8"/>
        <v>3.6657985525805721</v>
      </c>
      <c r="I49" s="27">
        <v>10</v>
      </c>
      <c r="J49" s="28">
        <f t="shared" si="13"/>
        <v>31.550909090909101</v>
      </c>
      <c r="K49" s="26">
        <f t="shared" si="9"/>
        <v>3.299218697322515</v>
      </c>
      <c r="L49" s="26">
        <f t="shared" si="14"/>
        <v>0.37069873003623766</v>
      </c>
      <c r="M49" s="26">
        <f t="shared" si="15"/>
        <v>0.14462328536208285</v>
      </c>
      <c r="N49" s="26">
        <f t="shared" si="11"/>
        <v>4.0999978283723681</v>
      </c>
      <c r="O49" s="27">
        <v>152</v>
      </c>
      <c r="P49" s="27">
        <v>253</v>
      </c>
      <c r="Q49" s="26">
        <f t="shared" si="16"/>
        <v>2.4632398020260871</v>
      </c>
      <c r="R49" s="29">
        <f t="shared" si="17"/>
        <v>1.620552501332952E-2</v>
      </c>
    </row>
    <row r="50" spans="1:18" ht="13.2" customHeight="1" x14ac:dyDescent="0.25">
      <c r="A50" s="31">
        <v>2015</v>
      </c>
      <c r="B50" s="33">
        <v>4.0573407582895262</v>
      </c>
      <c r="C50" s="32">
        <v>19.090909090909093</v>
      </c>
      <c r="D50" s="33">
        <f t="shared" si="7"/>
        <v>3.282757522616071</v>
      </c>
      <c r="E50" s="32">
        <v>6</v>
      </c>
      <c r="F50" s="32">
        <f t="shared" si="12"/>
        <v>3.0857920712591067</v>
      </c>
      <c r="G50" s="32">
        <v>0</v>
      </c>
      <c r="H50" s="32">
        <f t="shared" si="8"/>
        <v>3.0857920712591067</v>
      </c>
      <c r="I50" s="32">
        <v>10</v>
      </c>
      <c r="J50" s="34">
        <f t="shared" si="13"/>
        <v>31.550909090909101</v>
      </c>
      <c r="K50" s="33">
        <f t="shared" si="9"/>
        <v>2.7772128641331961</v>
      </c>
      <c r="L50" s="33">
        <f t="shared" si="14"/>
        <v>0.31204638922844902</v>
      </c>
      <c r="M50" s="33">
        <f t="shared" si="15"/>
        <v>0.12174083787981134</v>
      </c>
      <c r="N50" s="33">
        <f t="shared" si="11"/>
        <v>3.4512918834737114</v>
      </c>
      <c r="O50" s="32">
        <v>152</v>
      </c>
      <c r="P50" s="32">
        <v>253</v>
      </c>
      <c r="Q50" s="33">
        <f t="shared" si="16"/>
        <v>2.0735034240632575</v>
      </c>
      <c r="R50" s="35">
        <f t="shared" si="17"/>
        <v>1.3641469895153009E-2</v>
      </c>
    </row>
    <row r="51" spans="1:18" ht="13.2" customHeight="1" x14ac:dyDescent="0.25">
      <c r="A51" s="36">
        <v>2016</v>
      </c>
      <c r="B51" s="37">
        <v>3.8464999563477651</v>
      </c>
      <c r="C51" s="38">
        <v>19.090909090909079</v>
      </c>
      <c r="D51" s="37">
        <f t="shared" si="7"/>
        <v>3.1121681464995556</v>
      </c>
      <c r="E51" s="38">
        <v>6</v>
      </c>
      <c r="F51" s="38">
        <f t="shared" si="12"/>
        <v>2.9254380577095822</v>
      </c>
      <c r="G51" s="38">
        <v>0</v>
      </c>
      <c r="H51" s="38">
        <f t="shared" si="8"/>
        <v>2.9254380577095822</v>
      </c>
      <c r="I51" s="38">
        <v>10</v>
      </c>
      <c r="J51" s="39">
        <f t="shared" si="13"/>
        <v>31.550909090909087</v>
      </c>
      <c r="K51" s="37">
        <f t="shared" si="9"/>
        <v>2.632894251938624</v>
      </c>
      <c r="L51" s="37">
        <f t="shared" si="14"/>
        <v>0.29583081482456447</v>
      </c>
      <c r="M51" s="37">
        <f t="shared" si="15"/>
        <v>0.1154145425507342</v>
      </c>
      <c r="N51" s="37">
        <f t="shared" si="11"/>
        <v>3.2719445740420392</v>
      </c>
      <c r="O51" s="38">
        <v>152</v>
      </c>
      <c r="P51" s="38">
        <v>253</v>
      </c>
      <c r="Q51" s="37">
        <f t="shared" si="16"/>
        <v>1.9657532618750593</v>
      </c>
      <c r="R51" s="40">
        <f t="shared" si="17"/>
        <v>1.2932587249178021E-2</v>
      </c>
    </row>
    <row r="52" spans="1:18" ht="13.2" customHeight="1" x14ac:dyDescent="0.25">
      <c r="A52" s="41">
        <v>2017</v>
      </c>
      <c r="B52" s="42">
        <v>3.4677415871758392</v>
      </c>
      <c r="C52" s="43">
        <v>19.090909090909079</v>
      </c>
      <c r="D52" s="42">
        <f>+B52-B52*(C52/100)</f>
        <v>2.8057181932604522</v>
      </c>
      <c r="E52" s="43">
        <v>6</v>
      </c>
      <c r="F52" s="43">
        <f t="shared" si="12"/>
        <v>2.637375101664825</v>
      </c>
      <c r="G52" s="43">
        <v>0</v>
      </c>
      <c r="H52" s="43">
        <f>F52-(F52*G52/100)</f>
        <v>2.637375101664825</v>
      </c>
      <c r="I52" s="43">
        <v>10</v>
      </c>
      <c r="J52" s="45">
        <f t="shared" si="13"/>
        <v>31.550909090909087</v>
      </c>
      <c r="K52" s="42">
        <f>+H52-H52*I52/100</f>
        <v>2.3736375914983423</v>
      </c>
      <c r="L52" s="42">
        <f t="shared" si="14"/>
        <v>0.26670085297734181</v>
      </c>
      <c r="M52" s="42">
        <f t="shared" si="15"/>
        <v>0.10404986702458487</v>
      </c>
      <c r="N52" s="42">
        <f>+M52*28.3495</f>
        <v>2.9497617052134686</v>
      </c>
      <c r="O52" s="43">
        <v>152</v>
      </c>
      <c r="P52" s="43">
        <v>253</v>
      </c>
      <c r="Q52" s="42">
        <f t="shared" si="16"/>
        <v>1.7721888505630323</v>
      </c>
      <c r="R52" s="47">
        <f t="shared" si="17"/>
        <v>1.1659137174756792E-2</v>
      </c>
    </row>
    <row r="53" spans="1:18" ht="13.2" customHeight="1" x14ac:dyDescent="0.25">
      <c r="A53" s="41">
        <v>2018</v>
      </c>
      <c r="B53" s="42">
        <v>3.9587307712832227</v>
      </c>
      <c r="C53" s="43">
        <v>19.090909090909079</v>
      </c>
      <c r="D53" s="42">
        <f>+B53-B53*(C53/100)</f>
        <v>3.2029730785836987</v>
      </c>
      <c r="E53" s="43">
        <v>6</v>
      </c>
      <c r="F53" s="43">
        <f t="shared" si="12"/>
        <v>3.0107946938686769</v>
      </c>
      <c r="G53" s="43">
        <v>0</v>
      </c>
      <c r="H53" s="43">
        <f>F53-(F53*G53/100)</f>
        <v>3.0107946938686769</v>
      </c>
      <c r="I53" s="43">
        <v>10</v>
      </c>
      <c r="J53" s="45">
        <f t="shared" si="13"/>
        <v>31.550909090909087</v>
      </c>
      <c r="K53" s="42">
        <f>+H53-H53*I53/100</f>
        <v>2.7097152244818092</v>
      </c>
      <c r="L53" s="42">
        <f t="shared" si="14"/>
        <v>0.304462384773237</v>
      </c>
      <c r="M53" s="42">
        <f t="shared" si="15"/>
        <v>0.11878203723755876</v>
      </c>
      <c r="N53" s="42">
        <f>+M53*28.3495</f>
        <v>3.3674113646661721</v>
      </c>
      <c r="O53" s="43">
        <v>152</v>
      </c>
      <c r="P53" s="43">
        <v>253</v>
      </c>
      <c r="Q53" s="42">
        <f t="shared" si="16"/>
        <v>2.0231088040682144</v>
      </c>
      <c r="R53" s="47">
        <f t="shared" si="17"/>
        <v>1.330992634255404E-2</v>
      </c>
    </row>
    <row r="54" spans="1:18" ht="13.2" customHeight="1" x14ac:dyDescent="0.25">
      <c r="A54" s="41">
        <v>2019</v>
      </c>
      <c r="B54" s="42">
        <v>3.903532722821879</v>
      </c>
      <c r="C54" s="43">
        <v>19.090909090909079</v>
      </c>
      <c r="D54" s="42">
        <f>+B54-B54*(C54/100)</f>
        <v>3.1583128393740663</v>
      </c>
      <c r="E54" s="43">
        <v>6</v>
      </c>
      <c r="F54" s="43">
        <f t="shared" si="12"/>
        <v>2.9688140690116223</v>
      </c>
      <c r="G54" s="43">
        <v>0</v>
      </c>
      <c r="H54" s="43">
        <f>F54-(F54*G54/100)</f>
        <v>2.9688140690116223</v>
      </c>
      <c r="I54" s="43">
        <v>10</v>
      </c>
      <c r="J54" s="45">
        <f t="shared" si="13"/>
        <v>31.550909090909073</v>
      </c>
      <c r="K54" s="42">
        <f>+H54-H54*I54/100</f>
        <v>2.6719326621104602</v>
      </c>
      <c r="L54" s="42">
        <f t="shared" si="14"/>
        <v>0.30021715304611912</v>
      </c>
      <c r="M54" s="42">
        <f t="shared" si="15"/>
        <v>0.11712581532539004</v>
      </c>
      <c r="N54" s="42">
        <f>+M54*28.3495</f>
        <v>3.3204583015671449</v>
      </c>
      <c r="O54" s="43">
        <v>152</v>
      </c>
      <c r="P54" s="43">
        <v>253</v>
      </c>
      <c r="Q54" s="42">
        <f t="shared" si="16"/>
        <v>1.9948998491628698</v>
      </c>
      <c r="R54" s="47">
        <f t="shared" si="17"/>
        <v>1.3124341112913617E-2</v>
      </c>
    </row>
    <row r="55" spans="1:18" ht="13.2" customHeight="1" x14ac:dyDescent="0.25">
      <c r="A55" s="41">
        <v>2020</v>
      </c>
      <c r="B55" s="42">
        <v>3.5897322160780392</v>
      </c>
      <c r="C55" s="43">
        <v>19.090909090909079</v>
      </c>
      <c r="D55" s="42">
        <f t="shared" ref="D55:D56" si="18">+B55-B55*(C55/100)</f>
        <v>2.9044197020995046</v>
      </c>
      <c r="E55" s="43">
        <v>6</v>
      </c>
      <c r="F55" s="43">
        <f t="shared" si="12"/>
        <v>2.7301545199735342</v>
      </c>
      <c r="G55" s="43">
        <v>0</v>
      </c>
      <c r="H55" s="43">
        <f t="shared" ref="H55:H56" si="19">F55-(F55*G55/100)</f>
        <v>2.7301545199735342</v>
      </c>
      <c r="I55" s="43">
        <v>10</v>
      </c>
      <c r="J55" s="45">
        <f t="shared" si="13"/>
        <v>31.550909090909087</v>
      </c>
      <c r="K55" s="42">
        <f t="shared" ref="K55:K56" si="20">+H55-H55*I55/100</f>
        <v>2.4571390679761809</v>
      </c>
      <c r="L55" s="42">
        <f t="shared" si="14"/>
        <v>0.27608304134563827</v>
      </c>
      <c r="M55" s="42">
        <f t="shared" si="15"/>
        <v>0.10771020571950382</v>
      </c>
      <c r="N55" s="42">
        <f t="shared" ref="N55:N56" si="21">+M55*28.3495</f>
        <v>3.0535304770450735</v>
      </c>
      <c r="O55" s="43">
        <v>152</v>
      </c>
      <c r="P55" s="43">
        <v>253</v>
      </c>
      <c r="Q55" s="42">
        <f t="shared" si="16"/>
        <v>1.8345321443116647</v>
      </c>
      <c r="R55" s="47">
        <f t="shared" si="17"/>
        <v>1.2069290423103058E-2</v>
      </c>
    </row>
    <row r="56" spans="1:18" ht="13.8" customHeight="1" thickBot="1" x14ac:dyDescent="0.3">
      <c r="A56" s="132">
        <v>2021</v>
      </c>
      <c r="B56" s="133">
        <v>3.4453174196211922</v>
      </c>
      <c r="C56" s="134">
        <v>19.090909090909079</v>
      </c>
      <c r="D56" s="133">
        <f t="shared" si="18"/>
        <v>2.787575003148056</v>
      </c>
      <c r="E56" s="134">
        <v>6</v>
      </c>
      <c r="F56" s="134">
        <f t="shared" si="12"/>
        <v>2.6203205029591725</v>
      </c>
      <c r="G56" s="134">
        <v>0</v>
      </c>
      <c r="H56" s="134">
        <f t="shared" si="19"/>
        <v>2.6203205029591725</v>
      </c>
      <c r="I56" s="134">
        <v>10</v>
      </c>
      <c r="J56" s="135">
        <f t="shared" si="13"/>
        <v>31.550909090909087</v>
      </c>
      <c r="K56" s="133">
        <f t="shared" si="20"/>
        <v>2.3582884526632553</v>
      </c>
      <c r="L56" s="133">
        <f t="shared" si="14"/>
        <v>0.26497623063632081</v>
      </c>
      <c r="M56" s="133">
        <f t="shared" si="15"/>
        <v>0.10337702806195091</v>
      </c>
      <c r="N56" s="133">
        <f t="shared" si="21"/>
        <v>2.9306870570422774</v>
      </c>
      <c r="O56" s="134">
        <v>152</v>
      </c>
      <c r="P56" s="134">
        <v>253</v>
      </c>
      <c r="Q56" s="133">
        <f t="shared" si="16"/>
        <v>1.76072898288706</v>
      </c>
      <c r="R56" s="136">
        <f t="shared" si="17"/>
        <v>1.15837433084675E-2</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row r="70" spans="1:18" x14ac:dyDescent="0.25">
      <c r="A70" s="9"/>
      <c r="J70" s="9"/>
      <c r="K70" s="9"/>
      <c r="L70" s="9"/>
      <c r="M70" s="9"/>
      <c r="N70" s="9"/>
      <c r="O70" s="9"/>
      <c r="P70" s="9"/>
      <c r="Q70" s="9"/>
      <c r="R70" s="9"/>
    </row>
    <row r="71" spans="1:18" x14ac:dyDescent="0.25">
      <c r="A71" s="9"/>
      <c r="J71" s="9"/>
      <c r="K71" s="9"/>
      <c r="L71" s="9"/>
      <c r="M71" s="9"/>
      <c r="N71" s="9"/>
      <c r="O71" s="9"/>
      <c r="P71" s="9"/>
      <c r="Q71" s="9"/>
      <c r="R71"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pageSetUpPr fitToPage="1"/>
  </sheetPr>
  <dimension ref="A1:U69"/>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184</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4.0125158008700232</v>
      </c>
      <c r="C5" s="21">
        <v>41.333333333333321</v>
      </c>
      <c r="D5" s="20">
        <f>+B5-B5*(C5/100)</f>
        <v>2.3540092698437474</v>
      </c>
      <c r="E5" s="21">
        <v>6</v>
      </c>
      <c r="F5" s="20">
        <f t="shared" ref="F5:F46" si="0">+(D5-D5*(E5)/100)</f>
        <v>2.2127687136531224</v>
      </c>
      <c r="G5" s="21">
        <v>0</v>
      </c>
      <c r="H5" s="20">
        <f>F5-(F5*G5/100)</f>
        <v>2.2127687136531224</v>
      </c>
      <c r="I5" s="21">
        <v>10</v>
      </c>
      <c r="J5" s="22">
        <f t="shared" ref="J5:J46" si="1">100-(K5/B5*100)</f>
        <v>50.367999999999995</v>
      </c>
      <c r="K5" s="20">
        <f>+H5-H5*I5/100</f>
        <v>1.9914918422878101</v>
      </c>
      <c r="L5" s="20">
        <f t="shared" ref="L5:L46" si="2">K5/8.8</f>
        <v>0.2263058911690693</v>
      </c>
      <c r="M5" s="20">
        <f t="shared" ref="M5:M46" si="3">+(K5/365)*16</f>
        <v>8.7298272538643723E-2</v>
      </c>
      <c r="N5" s="20">
        <f t="shared" ref="N5:N37" si="4">+M5*28.3495</f>
        <v>2.4748623773342802</v>
      </c>
      <c r="O5" s="21">
        <v>132</v>
      </c>
      <c r="P5" s="21">
        <v>250</v>
      </c>
      <c r="Q5" s="20">
        <f t="shared" ref="Q5:Q46" si="5">+R5*O5</f>
        <v>1.3067273352325</v>
      </c>
      <c r="R5" s="23">
        <f t="shared" ref="R5:R46" si="6">+N5/P5</f>
        <v>9.8994495093371205E-3</v>
      </c>
    </row>
    <row r="6" spans="1:21" x14ac:dyDescent="0.25">
      <c r="A6" s="25">
        <v>1971</v>
      </c>
      <c r="B6" s="26">
        <v>3.9404086227072006</v>
      </c>
      <c r="C6" s="27">
        <v>41.333333333333321</v>
      </c>
      <c r="D6" s="26">
        <f t="shared" ref="D6:D51" si="7">+B6-B6*(C6/100)</f>
        <v>2.311706391988225</v>
      </c>
      <c r="E6" s="27">
        <v>6</v>
      </c>
      <c r="F6" s="26">
        <f t="shared" si="0"/>
        <v>2.1730040084689315</v>
      </c>
      <c r="G6" s="27">
        <v>0</v>
      </c>
      <c r="H6" s="26">
        <f t="shared" ref="H6:H51" si="8">F6-(F6*G6/100)</f>
        <v>2.1730040084689315</v>
      </c>
      <c r="I6" s="27">
        <v>10</v>
      </c>
      <c r="J6" s="28">
        <f t="shared" si="1"/>
        <v>50.367999999999988</v>
      </c>
      <c r="K6" s="26">
        <f t="shared" ref="K6:K51" si="9">+H6-H6*I6/100</f>
        <v>1.9557036076220384</v>
      </c>
      <c r="L6" s="26">
        <f t="shared" si="2"/>
        <v>0.22223904632068617</v>
      </c>
      <c r="M6" s="26">
        <f t="shared" si="3"/>
        <v>8.5729473210829077E-2</v>
      </c>
      <c r="N6" s="26">
        <f t="shared" si="4"/>
        <v>2.4303877007903987</v>
      </c>
      <c r="O6" s="27">
        <v>132</v>
      </c>
      <c r="P6" s="27">
        <v>250</v>
      </c>
      <c r="Q6" s="26">
        <f t="shared" si="5"/>
        <v>1.2832447060173306</v>
      </c>
      <c r="R6" s="29">
        <f t="shared" si="6"/>
        <v>9.7215508031615952E-3</v>
      </c>
    </row>
    <row r="7" spans="1:21" x14ac:dyDescent="0.25">
      <c r="A7" s="25">
        <v>1972</v>
      </c>
      <c r="B7" s="26">
        <v>3.7326270391050804</v>
      </c>
      <c r="C7" s="27">
        <v>41.333333333333321</v>
      </c>
      <c r="D7" s="26">
        <f t="shared" si="7"/>
        <v>2.1898078629416475</v>
      </c>
      <c r="E7" s="27">
        <v>6</v>
      </c>
      <c r="F7" s="26">
        <f t="shared" si="0"/>
        <v>2.0584193911651485</v>
      </c>
      <c r="G7" s="27">
        <v>0</v>
      </c>
      <c r="H7" s="26">
        <f t="shared" si="8"/>
        <v>2.0584193911651485</v>
      </c>
      <c r="I7" s="27">
        <v>10</v>
      </c>
      <c r="J7" s="28">
        <f t="shared" si="1"/>
        <v>50.368000000000002</v>
      </c>
      <c r="K7" s="26">
        <f t="shared" si="9"/>
        <v>1.8525774520486336</v>
      </c>
      <c r="L7" s="26">
        <f t="shared" si="2"/>
        <v>0.21052016500552653</v>
      </c>
      <c r="M7" s="26">
        <f t="shared" si="3"/>
        <v>8.1208874610351062E-2</v>
      </c>
      <c r="N7" s="26">
        <f t="shared" si="4"/>
        <v>2.3022309907661476</v>
      </c>
      <c r="O7" s="27">
        <v>132</v>
      </c>
      <c r="P7" s="27">
        <v>250</v>
      </c>
      <c r="Q7" s="26">
        <f t="shared" si="5"/>
        <v>1.215577963124526</v>
      </c>
      <c r="R7" s="29">
        <f t="shared" si="6"/>
        <v>9.2089239630645907E-3</v>
      </c>
    </row>
    <row r="8" spans="1:21" x14ac:dyDescent="0.25">
      <c r="A8" s="25">
        <v>1973</v>
      </c>
      <c r="B8" s="26">
        <v>3.0821454964159147</v>
      </c>
      <c r="C8" s="27">
        <v>41.333333333333321</v>
      </c>
      <c r="D8" s="26">
        <f t="shared" si="7"/>
        <v>1.8081920245640037</v>
      </c>
      <c r="E8" s="27">
        <v>6</v>
      </c>
      <c r="F8" s="26">
        <f t="shared" si="0"/>
        <v>1.6997005030901635</v>
      </c>
      <c r="G8" s="27">
        <v>0</v>
      </c>
      <c r="H8" s="26">
        <f t="shared" si="8"/>
        <v>1.6997005030901635</v>
      </c>
      <c r="I8" s="27">
        <v>10</v>
      </c>
      <c r="J8" s="28">
        <f t="shared" si="1"/>
        <v>50.367999999999988</v>
      </c>
      <c r="K8" s="26">
        <f t="shared" si="9"/>
        <v>1.5297304527811471</v>
      </c>
      <c r="L8" s="26">
        <f t="shared" si="2"/>
        <v>0.17383300599785761</v>
      </c>
      <c r="M8" s="26">
        <f t="shared" si="3"/>
        <v>6.7056677382187263E-2</v>
      </c>
      <c r="N8" s="26">
        <f t="shared" si="4"/>
        <v>1.9010232754463177</v>
      </c>
      <c r="O8" s="27">
        <v>132</v>
      </c>
      <c r="P8" s="27">
        <v>250</v>
      </c>
      <c r="Q8" s="26">
        <f t="shared" si="5"/>
        <v>1.0037402894356557</v>
      </c>
      <c r="R8" s="29">
        <f t="shared" si="6"/>
        <v>7.6040931017852705E-3</v>
      </c>
    </row>
    <row r="9" spans="1:21" x14ac:dyDescent="0.25">
      <c r="A9" s="25">
        <v>1974</v>
      </c>
      <c r="B9" s="26">
        <v>2.6775995071403851</v>
      </c>
      <c r="C9" s="27">
        <v>41.333333333333336</v>
      </c>
      <c r="D9" s="26">
        <f t="shared" si="7"/>
        <v>1.5708583775223592</v>
      </c>
      <c r="E9" s="27">
        <v>6</v>
      </c>
      <c r="F9" s="26">
        <f t="shared" si="0"/>
        <v>1.4766068748710177</v>
      </c>
      <c r="G9" s="27">
        <v>0</v>
      </c>
      <c r="H9" s="26">
        <f t="shared" si="8"/>
        <v>1.4766068748710177</v>
      </c>
      <c r="I9" s="27">
        <v>10</v>
      </c>
      <c r="J9" s="28">
        <f t="shared" si="1"/>
        <v>50.368000000000002</v>
      </c>
      <c r="K9" s="26">
        <f t="shared" si="9"/>
        <v>1.3289461873839159</v>
      </c>
      <c r="L9" s="26">
        <f t="shared" si="2"/>
        <v>0.1510166122027177</v>
      </c>
      <c r="M9" s="26">
        <f t="shared" si="3"/>
        <v>5.8255175337377132E-2</v>
      </c>
      <c r="N9" s="26">
        <f t="shared" si="4"/>
        <v>1.651505093226973</v>
      </c>
      <c r="O9" s="27">
        <v>132</v>
      </c>
      <c r="P9" s="27">
        <v>250</v>
      </c>
      <c r="Q9" s="26">
        <f t="shared" si="5"/>
        <v>0.87199468922384171</v>
      </c>
      <c r="R9" s="29">
        <f t="shared" si="6"/>
        <v>6.6060203729078918E-3</v>
      </c>
    </row>
    <row r="10" spans="1:21" x14ac:dyDescent="0.25">
      <c r="A10" s="25">
        <v>1975</v>
      </c>
      <c r="B10" s="26">
        <v>3.1161191676737365</v>
      </c>
      <c r="C10" s="27">
        <v>41.333333333333336</v>
      </c>
      <c r="D10" s="26">
        <f t="shared" si="7"/>
        <v>1.8281232450352587</v>
      </c>
      <c r="E10" s="27">
        <v>6</v>
      </c>
      <c r="F10" s="26">
        <f t="shared" si="0"/>
        <v>1.7184358503331432</v>
      </c>
      <c r="G10" s="27">
        <v>0</v>
      </c>
      <c r="H10" s="26">
        <f t="shared" si="8"/>
        <v>1.7184358503331432</v>
      </c>
      <c r="I10" s="27">
        <v>10</v>
      </c>
      <c r="J10" s="28">
        <f t="shared" si="1"/>
        <v>50.368000000000009</v>
      </c>
      <c r="K10" s="26">
        <f t="shared" si="9"/>
        <v>1.5465922652998287</v>
      </c>
      <c r="L10" s="26">
        <f t="shared" si="2"/>
        <v>0.17574912105679871</v>
      </c>
      <c r="M10" s="26">
        <f t="shared" si="3"/>
        <v>6.779582532821167E-2</v>
      </c>
      <c r="N10" s="26">
        <f t="shared" si="4"/>
        <v>1.9219777501421367</v>
      </c>
      <c r="O10" s="27">
        <v>132</v>
      </c>
      <c r="P10" s="27">
        <v>250</v>
      </c>
      <c r="Q10" s="26">
        <f t="shared" si="5"/>
        <v>1.0148042520750482</v>
      </c>
      <c r="R10" s="29">
        <f t="shared" si="6"/>
        <v>7.6879110005685465E-3</v>
      </c>
    </row>
    <row r="11" spans="1:21" x14ac:dyDescent="0.25">
      <c r="A11" s="19">
        <v>1976</v>
      </c>
      <c r="B11" s="20">
        <v>3.0857474258719928</v>
      </c>
      <c r="C11" s="21">
        <v>41.333333333333321</v>
      </c>
      <c r="D11" s="20">
        <f t="shared" si="7"/>
        <v>1.8103051565115695</v>
      </c>
      <c r="E11" s="21">
        <v>6</v>
      </c>
      <c r="F11" s="20">
        <f t="shared" si="0"/>
        <v>1.7016868471208753</v>
      </c>
      <c r="G11" s="21">
        <v>0</v>
      </c>
      <c r="H11" s="20">
        <f t="shared" si="8"/>
        <v>1.7016868471208753</v>
      </c>
      <c r="I11" s="21">
        <v>10</v>
      </c>
      <c r="J11" s="22">
        <f t="shared" si="1"/>
        <v>50.367999999999988</v>
      </c>
      <c r="K11" s="20">
        <f t="shared" si="9"/>
        <v>1.5315181624087877</v>
      </c>
      <c r="L11" s="20">
        <f t="shared" si="2"/>
        <v>0.17403615481918042</v>
      </c>
      <c r="M11" s="20">
        <f t="shared" si="3"/>
        <v>6.7135042735727679E-2</v>
      </c>
      <c r="N11" s="20">
        <f t="shared" si="4"/>
        <v>1.9032448940365119</v>
      </c>
      <c r="O11" s="21">
        <v>132</v>
      </c>
      <c r="P11" s="21">
        <v>250</v>
      </c>
      <c r="Q11" s="20">
        <f t="shared" si="5"/>
        <v>1.0049133040512783</v>
      </c>
      <c r="R11" s="23">
        <f t="shared" si="6"/>
        <v>7.6129795761460473E-3</v>
      </c>
    </row>
    <row r="12" spans="1:21" x14ac:dyDescent="0.25">
      <c r="A12" s="19">
        <v>1977</v>
      </c>
      <c r="B12" s="20">
        <v>3.5715044111170138</v>
      </c>
      <c r="C12" s="21">
        <v>41.333333333333336</v>
      </c>
      <c r="D12" s="20">
        <f t="shared" si="7"/>
        <v>2.0952825878553147</v>
      </c>
      <c r="E12" s="21">
        <v>6</v>
      </c>
      <c r="F12" s="20">
        <f t="shared" si="0"/>
        <v>1.9695656325839959</v>
      </c>
      <c r="G12" s="21">
        <v>0</v>
      </c>
      <c r="H12" s="20">
        <f t="shared" si="8"/>
        <v>1.9695656325839959</v>
      </c>
      <c r="I12" s="21">
        <v>10</v>
      </c>
      <c r="J12" s="22">
        <f t="shared" si="1"/>
        <v>50.368000000000002</v>
      </c>
      <c r="K12" s="20">
        <f t="shared" si="9"/>
        <v>1.7726090693255963</v>
      </c>
      <c r="L12" s="20">
        <f t="shared" si="2"/>
        <v>0.20143284878699955</v>
      </c>
      <c r="M12" s="20">
        <f t="shared" si="3"/>
        <v>7.7703411258108326E-2</v>
      </c>
      <c r="N12" s="20">
        <f t="shared" si="4"/>
        <v>2.2028528574617421</v>
      </c>
      <c r="O12" s="21">
        <v>132</v>
      </c>
      <c r="P12" s="21">
        <v>250</v>
      </c>
      <c r="Q12" s="20">
        <f t="shared" si="5"/>
        <v>1.1631063087397999</v>
      </c>
      <c r="R12" s="23">
        <f t="shared" si="6"/>
        <v>8.8114114298469687E-3</v>
      </c>
    </row>
    <row r="13" spans="1:21" x14ac:dyDescent="0.25">
      <c r="A13" s="19">
        <v>1978</v>
      </c>
      <c r="B13" s="20">
        <v>3.6610450165105459</v>
      </c>
      <c r="C13" s="21">
        <v>41.333333333333321</v>
      </c>
      <c r="D13" s="20">
        <f t="shared" si="7"/>
        <v>2.147813076352854</v>
      </c>
      <c r="E13" s="21">
        <v>6</v>
      </c>
      <c r="F13" s="20">
        <f t="shared" si="0"/>
        <v>2.0189442917716827</v>
      </c>
      <c r="G13" s="21">
        <v>0</v>
      </c>
      <c r="H13" s="20">
        <f t="shared" si="8"/>
        <v>2.0189442917716827</v>
      </c>
      <c r="I13" s="21">
        <v>10</v>
      </c>
      <c r="J13" s="22">
        <f t="shared" si="1"/>
        <v>50.367999999999988</v>
      </c>
      <c r="K13" s="20">
        <f t="shared" si="9"/>
        <v>1.8170498625945144</v>
      </c>
      <c r="L13" s="20">
        <f t="shared" si="2"/>
        <v>0.20648293893119479</v>
      </c>
      <c r="M13" s="20">
        <f t="shared" si="3"/>
        <v>7.96515008260609E-2</v>
      </c>
      <c r="N13" s="20">
        <f t="shared" si="4"/>
        <v>2.2580802226684136</v>
      </c>
      <c r="O13" s="21">
        <v>132</v>
      </c>
      <c r="P13" s="21">
        <v>250</v>
      </c>
      <c r="Q13" s="20">
        <f t="shared" si="5"/>
        <v>1.1922663575689223</v>
      </c>
      <c r="R13" s="23">
        <f t="shared" si="6"/>
        <v>9.0323208906736546E-3</v>
      </c>
    </row>
    <row r="14" spans="1:21" x14ac:dyDescent="0.25">
      <c r="A14" s="19">
        <v>1979</v>
      </c>
      <c r="B14" s="20">
        <v>4.2982505831907751</v>
      </c>
      <c r="C14" s="21">
        <v>41.333333333333336</v>
      </c>
      <c r="D14" s="20">
        <f t="shared" si="7"/>
        <v>2.5216403421385882</v>
      </c>
      <c r="E14" s="21">
        <v>6</v>
      </c>
      <c r="F14" s="20">
        <f t="shared" si="0"/>
        <v>2.3703419216102728</v>
      </c>
      <c r="G14" s="21">
        <v>0</v>
      </c>
      <c r="H14" s="20">
        <f t="shared" si="8"/>
        <v>2.3703419216102728</v>
      </c>
      <c r="I14" s="21">
        <v>10</v>
      </c>
      <c r="J14" s="22">
        <f t="shared" si="1"/>
        <v>50.368000000000009</v>
      </c>
      <c r="K14" s="20">
        <f t="shared" si="9"/>
        <v>2.1333077294492453</v>
      </c>
      <c r="L14" s="20">
        <f t="shared" si="2"/>
        <v>0.24242133289195966</v>
      </c>
      <c r="M14" s="20">
        <f t="shared" si="3"/>
        <v>9.3514859373117598E-2</v>
      </c>
      <c r="N14" s="20">
        <f t="shared" si="4"/>
        <v>2.6510995057981974</v>
      </c>
      <c r="O14" s="21">
        <v>132</v>
      </c>
      <c r="P14" s="21">
        <v>250</v>
      </c>
      <c r="Q14" s="20">
        <f t="shared" si="5"/>
        <v>1.3997805390614482</v>
      </c>
      <c r="R14" s="23">
        <f t="shared" si="6"/>
        <v>1.0604398023192789E-2</v>
      </c>
    </row>
    <row r="15" spans="1:21" x14ac:dyDescent="0.25">
      <c r="A15" s="19">
        <v>1980</v>
      </c>
      <c r="B15" s="20">
        <v>4.6191784425142473</v>
      </c>
      <c r="C15" s="21">
        <v>41.333333333333321</v>
      </c>
      <c r="D15" s="20">
        <f t="shared" si="7"/>
        <v>2.709918019608359</v>
      </c>
      <c r="E15" s="21">
        <v>6</v>
      </c>
      <c r="F15" s="20">
        <f t="shared" si="0"/>
        <v>2.5473229384318574</v>
      </c>
      <c r="G15" s="21">
        <v>0</v>
      </c>
      <c r="H15" s="20">
        <f t="shared" si="8"/>
        <v>2.5473229384318574</v>
      </c>
      <c r="I15" s="21">
        <v>10</v>
      </c>
      <c r="J15" s="22">
        <f t="shared" si="1"/>
        <v>50.367999999999988</v>
      </c>
      <c r="K15" s="20">
        <f t="shared" si="9"/>
        <v>2.2925906445886719</v>
      </c>
      <c r="L15" s="20">
        <f t="shared" si="2"/>
        <v>0.26052166415780359</v>
      </c>
      <c r="M15" s="20">
        <f t="shared" si="3"/>
        <v>0.10049712414635274</v>
      </c>
      <c r="N15" s="20">
        <f t="shared" si="4"/>
        <v>2.8490432209870269</v>
      </c>
      <c r="O15" s="21">
        <v>132</v>
      </c>
      <c r="P15" s="21">
        <v>250</v>
      </c>
      <c r="Q15" s="20">
        <f t="shared" si="5"/>
        <v>1.5042948206811502</v>
      </c>
      <c r="R15" s="23">
        <f t="shared" si="6"/>
        <v>1.1396172883948107E-2</v>
      </c>
    </row>
    <row r="16" spans="1:21" x14ac:dyDescent="0.25">
      <c r="A16" s="25">
        <v>1981</v>
      </c>
      <c r="B16" s="26">
        <v>4.2441425254168008</v>
      </c>
      <c r="C16" s="27">
        <v>41.333333333333336</v>
      </c>
      <c r="D16" s="26">
        <f t="shared" si="7"/>
        <v>2.4898969482445232</v>
      </c>
      <c r="E16" s="27">
        <v>6</v>
      </c>
      <c r="F16" s="26">
        <f t="shared" si="0"/>
        <v>2.3405031313498519</v>
      </c>
      <c r="G16" s="27">
        <v>0</v>
      </c>
      <c r="H16" s="26">
        <f t="shared" si="8"/>
        <v>2.3405031313498519</v>
      </c>
      <c r="I16" s="27">
        <v>10</v>
      </c>
      <c r="J16" s="28">
        <f t="shared" si="1"/>
        <v>50.368000000000002</v>
      </c>
      <c r="K16" s="26">
        <f t="shared" si="9"/>
        <v>2.1064528182148665</v>
      </c>
      <c r="L16" s="26">
        <f t="shared" si="2"/>
        <v>0.23936963843350753</v>
      </c>
      <c r="M16" s="26">
        <f t="shared" si="3"/>
        <v>9.2337657784761273E-2</v>
      </c>
      <c r="N16" s="26">
        <f t="shared" si="4"/>
        <v>2.6177264293690898</v>
      </c>
      <c r="O16" s="27">
        <v>132</v>
      </c>
      <c r="P16" s="27">
        <v>250</v>
      </c>
      <c r="Q16" s="26">
        <f t="shared" si="5"/>
        <v>1.3821595547068792</v>
      </c>
      <c r="R16" s="29">
        <f t="shared" si="6"/>
        <v>1.0470905717476359E-2</v>
      </c>
    </row>
    <row r="17" spans="1:18" x14ac:dyDescent="0.25">
      <c r="A17" s="25">
        <v>1982</v>
      </c>
      <c r="B17" s="26">
        <v>4.3298648939652367</v>
      </c>
      <c r="C17" s="27">
        <v>41.333333333333336</v>
      </c>
      <c r="D17" s="26">
        <f t="shared" si="7"/>
        <v>2.5401874044596058</v>
      </c>
      <c r="E17" s="27">
        <v>6</v>
      </c>
      <c r="F17" s="26">
        <f t="shared" si="0"/>
        <v>2.3877761601920295</v>
      </c>
      <c r="G17" s="27">
        <v>0</v>
      </c>
      <c r="H17" s="26">
        <f t="shared" si="8"/>
        <v>2.3877761601920295</v>
      </c>
      <c r="I17" s="27">
        <v>10</v>
      </c>
      <c r="J17" s="28">
        <f t="shared" si="1"/>
        <v>50.367999999999995</v>
      </c>
      <c r="K17" s="26">
        <f t="shared" si="9"/>
        <v>2.1489985441728265</v>
      </c>
      <c r="L17" s="26">
        <f t="shared" si="2"/>
        <v>0.24420438001963937</v>
      </c>
      <c r="M17" s="26">
        <f t="shared" si="3"/>
        <v>9.4202675908945821E-2</v>
      </c>
      <c r="N17" s="26">
        <f t="shared" si="4"/>
        <v>2.6705987606806594</v>
      </c>
      <c r="O17" s="27">
        <v>132</v>
      </c>
      <c r="P17" s="27">
        <v>250</v>
      </c>
      <c r="Q17" s="26">
        <f t="shared" si="5"/>
        <v>1.410076145639388</v>
      </c>
      <c r="R17" s="29">
        <f t="shared" si="6"/>
        <v>1.0682395042722637E-2</v>
      </c>
    </row>
    <row r="18" spans="1:18" x14ac:dyDescent="0.25">
      <c r="A18" s="25">
        <v>1983</v>
      </c>
      <c r="B18" s="26">
        <v>4.1912132373339279</v>
      </c>
      <c r="C18" s="27">
        <v>41.333333333333336</v>
      </c>
      <c r="D18" s="26">
        <f t="shared" si="7"/>
        <v>2.4588450992359041</v>
      </c>
      <c r="E18" s="27">
        <v>6</v>
      </c>
      <c r="F18" s="26">
        <f t="shared" si="0"/>
        <v>2.3113143932817497</v>
      </c>
      <c r="G18" s="27">
        <v>0</v>
      </c>
      <c r="H18" s="26">
        <f t="shared" si="8"/>
        <v>2.3113143932817497</v>
      </c>
      <c r="I18" s="27">
        <v>10</v>
      </c>
      <c r="J18" s="28">
        <f t="shared" si="1"/>
        <v>50.368000000000009</v>
      </c>
      <c r="K18" s="26">
        <f t="shared" si="9"/>
        <v>2.0801829539535746</v>
      </c>
      <c r="L18" s="26">
        <f t="shared" si="2"/>
        <v>0.23638442658563344</v>
      </c>
      <c r="M18" s="26">
        <f t="shared" si="3"/>
        <v>9.1186102091115592E-2</v>
      </c>
      <c r="N18" s="26">
        <f t="shared" si="4"/>
        <v>2.5850804012320814</v>
      </c>
      <c r="O18" s="27">
        <v>132</v>
      </c>
      <c r="P18" s="27">
        <v>250</v>
      </c>
      <c r="Q18" s="26">
        <f t="shared" si="5"/>
        <v>1.364922451850539</v>
      </c>
      <c r="R18" s="29">
        <f t="shared" si="6"/>
        <v>1.0340321604928326E-2</v>
      </c>
    </row>
    <row r="19" spans="1:18" x14ac:dyDescent="0.25">
      <c r="A19" s="25">
        <v>1984</v>
      </c>
      <c r="B19" s="26">
        <v>4.0542185886912492</v>
      </c>
      <c r="C19" s="27">
        <v>41.333333333333336</v>
      </c>
      <c r="D19" s="26">
        <f t="shared" si="7"/>
        <v>2.378474905365533</v>
      </c>
      <c r="E19" s="27">
        <v>6</v>
      </c>
      <c r="F19" s="26">
        <f t="shared" si="0"/>
        <v>2.2357664110436009</v>
      </c>
      <c r="G19" s="27">
        <v>0</v>
      </c>
      <c r="H19" s="26">
        <f t="shared" si="8"/>
        <v>2.2357664110436009</v>
      </c>
      <c r="I19" s="27">
        <v>10</v>
      </c>
      <c r="J19" s="28">
        <f t="shared" si="1"/>
        <v>50.368000000000009</v>
      </c>
      <c r="K19" s="26">
        <f t="shared" si="9"/>
        <v>2.0121897699392406</v>
      </c>
      <c r="L19" s="26">
        <f t="shared" si="2"/>
        <v>0.22865792840218641</v>
      </c>
      <c r="M19" s="26">
        <f t="shared" si="3"/>
        <v>8.8205578956240677E-2</v>
      </c>
      <c r="N19" s="26">
        <f t="shared" si="4"/>
        <v>2.500584060619945</v>
      </c>
      <c r="O19" s="27">
        <v>132</v>
      </c>
      <c r="P19" s="27">
        <v>250</v>
      </c>
      <c r="Q19" s="26">
        <f t="shared" si="5"/>
        <v>1.3203083840073309</v>
      </c>
      <c r="R19" s="29">
        <f t="shared" si="6"/>
        <v>1.000233624247978E-2</v>
      </c>
    </row>
    <row r="20" spans="1:18" x14ac:dyDescent="0.25">
      <c r="A20" s="25">
        <v>1985</v>
      </c>
      <c r="B20" s="26">
        <v>5.0830655103872244</v>
      </c>
      <c r="C20" s="27">
        <v>41.333333333333321</v>
      </c>
      <c r="D20" s="26">
        <f t="shared" si="7"/>
        <v>2.9820650994271722</v>
      </c>
      <c r="E20" s="27">
        <v>6</v>
      </c>
      <c r="F20" s="26">
        <f t="shared" si="0"/>
        <v>2.803141193461542</v>
      </c>
      <c r="G20" s="27">
        <v>0</v>
      </c>
      <c r="H20" s="26">
        <f t="shared" si="8"/>
        <v>2.803141193461542</v>
      </c>
      <c r="I20" s="27">
        <v>10</v>
      </c>
      <c r="J20" s="28">
        <f t="shared" si="1"/>
        <v>50.367999999999988</v>
      </c>
      <c r="K20" s="26">
        <f t="shared" si="9"/>
        <v>2.522827074115388</v>
      </c>
      <c r="L20" s="26">
        <f t="shared" si="2"/>
        <v>0.28668489478583953</v>
      </c>
      <c r="M20" s="26">
        <f t="shared" si="3"/>
        <v>0.11058967996122249</v>
      </c>
      <c r="N20" s="26">
        <f t="shared" si="4"/>
        <v>3.1351621320606768</v>
      </c>
      <c r="O20" s="27">
        <v>132</v>
      </c>
      <c r="P20" s="27">
        <v>250</v>
      </c>
      <c r="Q20" s="26">
        <f t="shared" si="5"/>
        <v>1.6553656057280375</v>
      </c>
      <c r="R20" s="29">
        <f t="shared" si="6"/>
        <v>1.2540648528242708E-2</v>
      </c>
    </row>
    <row r="21" spans="1:18" x14ac:dyDescent="0.25">
      <c r="A21" s="19">
        <v>1986</v>
      </c>
      <c r="B21" s="20">
        <v>5.9022432485217147</v>
      </c>
      <c r="C21" s="21">
        <v>41.333333333333336</v>
      </c>
      <c r="D21" s="20">
        <f t="shared" si="7"/>
        <v>3.4626493724660725</v>
      </c>
      <c r="E21" s="21">
        <v>6</v>
      </c>
      <c r="F21" s="20">
        <f t="shared" si="0"/>
        <v>3.254890410118108</v>
      </c>
      <c r="G21" s="21">
        <v>0</v>
      </c>
      <c r="H21" s="20">
        <f t="shared" si="8"/>
        <v>3.254890410118108</v>
      </c>
      <c r="I21" s="21">
        <v>10</v>
      </c>
      <c r="J21" s="22">
        <f t="shared" si="1"/>
        <v>50.368000000000009</v>
      </c>
      <c r="K21" s="20">
        <f t="shared" si="9"/>
        <v>2.929401369106297</v>
      </c>
      <c r="L21" s="20">
        <f t="shared" si="2"/>
        <v>0.33288651921662465</v>
      </c>
      <c r="M21" s="20">
        <f t="shared" si="3"/>
        <v>0.12841211481013903</v>
      </c>
      <c r="N21" s="20">
        <f t="shared" si="4"/>
        <v>3.6404192488100362</v>
      </c>
      <c r="O21" s="21">
        <v>132</v>
      </c>
      <c r="P21" s="21">
        <v>250</v>
      </c>
      <c r="Q21" s="20">
        <f t="shared" si="5"/>
        <v>1.9221413633716991</v>
      </c>
      <c r="R21" s="23">
        <f t="shared" si="6"/>
        <v>1.4561676995240145E-2</v>
      </c>
    </row>
    <row r="22" spans="1:18" x14ac:dyDescent="0.25">
      <c r="A22" s="19">
        <v>1987</v>
      </c>
      <c r="B22" s="20">
        <v>6.4141541737368399</v>
      </c>
      <c r="C22" s="21">
        <v>41.333333333333321</v>
      </c>
      <c r="D22" s="20">
        <f t="shared" si="7"/>
        <v>3.7629704485922804</v>
      </c>
      <c r="E22" s="21">
        <v>6</v>
      </c>
      <c r="F22" s="20">
        <f t="shared" si="0"/>
        <v>3.5371922216767437</v>
      </c>
      <c r="G22" s="21">
        <v>0</v>
      </c>
      <c r="H22" s="20">
        <f t="shared" si="8"/>
        <v>3.5371922216767437</v>
      </c>
      <c r="I22" s="21">
        <v>10</v>
      </c>
      <c r="J22" s="22">
        <f t="shared" si="1"/>
        <v>50.367999999999988</v>
      </c>
      <c r="K22" s="20">
        <f t="shared" si="9"/>
        <v>3.1834729995090694</v>
      </c>
      <c r="L22" s="20">
        <f t="shared" si="2"/>
        <v>0.36175829539875787</v>
      </c>
      <c r="M22" s="20">
        <f t="shared" si="3"/>
        <v>0.13954950134834276</v>
      </c>
      <c r="N22" s="20">
        <f t="shared" si="4"/>
        <v>3.9561585884748429</v>
      </c>
      <c r="O22" s="21">
        <v>132</v>
      </c>
      <c r="P22" s="21">
        <v>250</v>
      </c>
      <c r="Q22" s="20">
        <f t="shared" si="5"/>
        <v>2.0888517347147171</v>
      </c>
      <c r="R22" s="23">
        <f t="shared" si="6"/>
        <v>1.5824634353899372E-2</v>
      </c>
    </row>
    <row r="23" spans="1:18" x14ac:dyDescent="0.25">
      <c r="A23" s="19">
        <v>1988</v>
      </c>
      <c r="B23" s="20">
        <v>6.3912371796703153</v>
      </c>
      <c r="C23" s="21">
        <v>41.333333333333336</v>
      </c>
      <c r="D23" s="20">
        <f t="shared" si="7"/>
        <v>3.7495258120732515</v>
      </c>
      <c r="E23" s="21">
        <v>6</v>
      </c>
      <c r="F23" s="20">
        <f t="shared" si="0"/>
        <v>3.5245542633488562</v>
      </c>
      <c r="G23" s="21">
        <v>0</v>
      </c>
      <c r="H23" s="20">
        <f t="shared" si="8"/>
        <v>3.5245542633488562</v>
      </c>
      <c r="I23" s="21">
        <v>10</v>
      </c>
      <c r="J23" s="22">
        <f t="shared" si="1"/>
        <v>50.368000000000002</v>
      </c>
      <c r="K23" s="20">
        <f t="shared" si="9"/>
        <v>3.1720988370139707</v>
      </c>
      <c r="L23" s="20">
        <f t="shared" si="2"/>
        <v>0.3604657769334057</v>
      </c>
      <c r="M23" s="20">
        <f t="shared" si="3"/>
        <v>0.1390509079239001</v>
      </c>
      <c r="N23" s="20">
        <f t="shared" si="4"/>
        <v>3.9420237141886059</v>
      </c>
      <c r="O23" s="21">
        <v>132</v>
      </c>
      <c r="P23" s="21">
        <v>250</v>
      </c>
      <c r="Q23" s="20">
        <f t="shared" si="5"/>
        <v>2.0813885210915841</v>
      </c>
      <c r="R23" s="23">
        <f t="shared" si="6"/>
        <v>1.5768094856754424E-2</v>
      </c>
    </row>
    <row r="24" spans="1:18" x14ac:dyDescent="0.25">
      <c r="A24" s="19">
        <v>1989</v>
      </c>
      <c r="B24" s="20">
        <v>6.6478248473384829</v>
      </c>
      <c r="C24" s="21">
        <v>41.333333333333336</v>
      </c>
      <c r="D24" s="20">
        <f t="shared" si="7"/>
        <v>3.9000572437719101</v>
      </c>
      <c r="E24" s="21">
        <v>6</v>
      </c>
      <c r="F24" s="20">
        <f t="shared" si="0"/>
        <v>3.6660538091455956</v>
      </c>
      <c r="G24" s="21">
        <v>0</v>
      </c>
      <c r="H24" s="20">
        <f t="shared" si="8"/>
        <v>3.6660538091455956</v>
      </c>
      <c r="I24" s="21">
        <v>10</v>
      </c>
      <c r="J24" s="22">
        <f t="shared" si="1"/>
        <v>50.367999999999988</v>
      </c>
      <c r="K24" s="20">
        <f t="shared" si="9"/>
        <v>3.2994484282310363</v>
      </c>
      <c r="L24" s="20">
        <f t="shared" si="2"/>
        <v>0.37493732138989044</v>
      </c>
      <c r="M24" s="20">
        <f t="shared" si="3"/>
        <v>0.14463335575807282</v>
      </c>
      <c r="N24" s="20">
        <f t="shared" si="4"/>
        <v>4.1002833190634851</v>
      </c>
      <c r="O24" s="21">
        <v>132</v>
      </c>
      <c r="P24" s="21">
        <v>250</v>
      </c>
      <c r="Q24" s="20">
        <f t="shared" si="5"/>
        <v>2.1649495924655202</v>
      </c>
      <c r="R24" s="23">
        <f t="shared" si="6"/>
        <v>1.6401133276253942E-2</v>
      </c>
    </row>
    <row r="25" spans="1:18" x14ac:dyDescent="0.25">
      <c r="A25" s="19">
        <v>1990</v>
      </c>
      <c r="B25" s="20">
        <v>7.4457299131254455</v>
      </c>
      <c r="C25" s="21">
        <v>41.333333333333321</v>
      </c>
      <c r="D25" s="20">
        <f t="shared" si="7"/>
        <v>4.3681615490335961</v>
      </c>
      <c r="E25" s="21">
        <v>6</v>
      </c>
      <c r="F25" s="20">
        <f t="shared" si="0"/>
        <v>4.1060718560915799</v>
      </c>
      <c r="G25" s="21">
        <v>0</v>
      </c>
      <c r="H25" s="20">
        <f t="shared" si="8"/>
        <v>4.1060718560915799</v>
      </c>
      <c r="I25" s="21">
        <v>10</v>
      </c>
      <c r="J25" s="22">
        <f t="shared" si="1"/>
        <v>50.367999999999988</v>
      </c>
      <c r="K25" s="20">
        <f t="shared" si="9"/>
        <v>3.6954646704824219</v>
      </c>
      <c r="L25" s="20">
        <f t="shared" si="2"/>
        <v>0.41993916710027518</v>
      </c>
      <c r="M25" s="20">
        <f t="shared" si="3"/>
        <v>0.1619929718567637</v>
      </c>
      <c r="N25" s="20">
        <f t="shared" si="4"/>
        <v>4.5924197556533226</v>
      </c>
      <c r="O25" s="21">
        <v>132</v>
      </c>
      <c r="P25" s="21">
        <v>250</v>
      </c>
      <c r="Q25" s="20">
        <f t="shared" si="5"/>
        <v>2.4247976309849544</v>
      </c>
      <c r="R25" s="23">
        <f t="shared" si="6"/>
        <v>1.836967902261329E-2</v>
      </c>
    </row>
    <row r="26" spans="1:18" x14ac:dyDescent="0.25">
      <c r="A26" s="25">
        <v>1991</v>
      </c>
      <c r="B26" s="26">
        <v>7.5047448462352229</v>
      </c>
      <c r="C26" s="27">
        <v>41.333333333333336</v>
      </c>
      <c r="D26" s="26">
        <f t="shared" si="7"/>
        <v>4.4027836431246641</v>
      </c>
      <c r="E26" s="27">
        <v>6</v>
      </c>
      <c r="F26" s="26">
        <f t="shared" si="0"/>
        <v>4.1386166245371845</v>
      </c>
      <c r="G26" s="27">
        <v>0</v>
      </c>
      <c r="H26" s="26">
        <f t="shared" si="8"/>
        <v>4.1386166245371845</v>
      </c>
      <c r="I26" s="27">
        <v>10</v>
      </c>
      <c r="J26" s="28">
        <f t="shared" si="1"/>
        <v>50.367999999999995</v>
      </c>
      <c r="K26" s="26">
        <f t="shared" si="9"/>
        <v>3.7247549620834661</v>
      </c>
      <c r="L26" s="26">
        <f t="shared" si="2"/>
        <v>0.42326760932766655</v>
      </c>
      <c r="M26" s="26">
        <f t="shared" si="3"/>
        <v>0.16327692984475467</v>
      </c>
      <c r="N26" s="26">
        <f t="shared" si="4"/>
        <v>4.6288193226338725</v>
      </c>
      <c r="O26" s="27">
        <v>132</v>
      </c>
      <c r="P26" s="27">
        <v>250</v>
      </c>
      <c r="Q26" s="26">
        <f t="shared" si="5"/>
        <v>2.4440166023506849</v>
      </c>
      <c r="R26" s="29">
        <f t="shared" si="6"/>
        <v>1.8515277290535492E-2</v>
      </c>
    </row>
    <row r="27" spans="1:18" x14ac:dyDescent="0.25">
      <c r="A27" s="25">
        <v>1992</v>
      </c>
      <c r="B27" s="26">
        <v>7.087522851523361</v>
      </c>
      <c r="C27" s="27">
        <v>41.333333333333321</v>
      </c>
      <c r="D27" s="26">
        <f t="shared" si="7"/>
        <v>4.1580134062270391</v>
      </c>
      <c r="E27" s="27">
        <v>6</v>
      </c>
      <c r="F27" s="26">
        <f t="shared" si="0"/>
        <v>3.9085326018534166</v>
      </c>
      <c r="G27" s="27">
        <v>0</v>
      </c>
      <c r="H27" s="26">
        <f t="shared" si="8"/>
        <v>3.9085326018534166</v>
      </c>
      <c r="I27" s="27">
        <v>10</v>
      </c>
      <c r="J27" s="28">
        <f t="shared" si="1"/>
        <v>50.367999999999995</v>
      </c>
      <c r="K27" s="26">
        <f t="shared" si="9"/>
        <v>3.5176793416680749</v>
      </c>
      <c r="L27" s="26">
        <f t="shared" si="2"/>
        <v>0.39973628882591755</v>
      </c>
      <c r="M27" s="26">
        <f t="shared" si="3"/>
        <v>0.15419964237449096</v>
      </c>
      <c r="N27" s="26">
        <f t="shared" si="4"/>
        <v>4.3714827614956313</v>
      </c>
      <c r="O27" s="27">
        <v>132</v>
      </c>
      <c r="P27" s="27">
        <v>250</v>
      </c>
      <c r="Q27" s="26">
        <f t="shared" si="5"/>
        <v>2.3081428980696934</v>
      </c>
      <c r="R27" s="29">
        <f t="shared" si="6"/>
        <v>1.7485931045982527E-2</v>
      </c>
    </row>
    <row r="28" spans="1:18" x14ac:dyDescent="0.25">
      <c r="A28" s="25">
        <v>1993</v>
      </c>
      <c r="B28" s="26">
        <v>6.1913507905707865</v>
      </c>
      <c r="C28" s="27">
        <v>41.333333333333336</v>
      </c>
      <c r="D28" s="26">
        <f t="shared" si="7"/>
        <v>3.6322591304681948</v>
      </c>
      <c r="E28" s="27">
        <v>6</v>
      </c>
      <c r="F28" s="26">
        <f t="shared" si="0"/>
        <v>3.4143235826401033</v>
      </c>
      <c r="G28" s="27">
        <v>0</v>
      </c>
      <c r="H28" s="26">
        <f t="shared" si="8"/>
        <v>3.4143235826401033</v>
      </c>
      <c r="I28" s="27">
        <v>10</v>
      </c>
      <c r="J28" s="28">
        <f t="shared" si="1"/>
        <v>50.367999999999995</v>
      </c>
      <c r="K28" s="26">
        <f t="shared" si="9"/>
        <v>3.0728912243760931</v>
      </c>
      <c r="L28" s="26">
        <f t="shared" si="2"/>
        <v>0.34919218458819234</v>
      </c>
      <c r="M28" s="26">
        <f t="shared" si="3"/>
        <v>0.13470208106854106</v>
      </c>
      <c r="N28" s="26">
        <f t="shared" si="4"/>
        <v>3.8187366472526048</v>
      </c>
      <c r="O28" s="27">
        <v>132</v>
      </c>
      <c r="P28" s="27">
        <v>250</v>
      </c>
      <c r="Q28" s="26">
        <f t="shared" si="5"/>
        <v>2.0162929497493756</v>
      </c>
      <c r="R28" s="29">
        <f t="shared" si="6"/>
        <v>1.527494658901042E-2</v>
      </c>
    </row>
    <row r="29" spans="1:18" x14ac:dyDescent="0.25">
      <c r="A29" s="25">
        <v>1994</v>
      </c>
      <c r="B29" s="26">
        <v>5.2259372295358268</v>
      </c>
      <c r="C29" s="27">
        <v>41.333333333333321</v>
      </c>
      <c r="D29" s="26">
        <f t="shared" si="7"/>
        <v>3.0658831746610189</v>
      </c>
      <c r="E29" s="27">
        <v>6</v>
      </c>
      <c r="F29" s="26">
        <f t="shared" si="0"/>
        <v>2.8819301841813578</v>
      </c>
      <c r="G29" s="27">
        <v>0</v>
      </c>
      <c r="H29" s="26">
        <f t="shared" si="8"/>
        <v>2.8819301841813578</v>
      </c>
      <c r="I29" s="27">
        <v>10</v>
      </c>
      <c r="J29" s="28">
        <f t="shared" si="1"/>
        <v>50.367999999999988</v>
      </c>
      <c r="K29" s="26">
        <f t="shared" si="9"/>
        <v>2.5937371657632222</v>
      </c>
      <c r="L29" s="26">
        <f t="shared" si="2"/>
        <v>0.29474285974582071</v>
      </c>
      <c r="M29" s="26">
        <f t="shared" si="3"/>
        <v>0.11369806754030563</v>
      </c>
      <c r="N29" s="26">
        <f t="shared" si="4"/>
        <v>3.2232833657338946</v>
      </c>
      <c r="O29" s="27">
        <v>132</v>
      </c>
      <c r="P29" s="27">
        <v>250</v>
      </c>
      <c r="Q29" s="26">
        <f t="shared" si="5"/>
        <v>1.7018936171074963</v>
      </c>
      <c r="R29" s="29">
        <f t="shared" si="6"/>
        <v>1.2893133462935578E-2</v>
      </c>
    </row>
    <row r="30" spans="1:18" x14ac:dyDescent="0.25">
      <c r="A30" s="25">
        <v>1995</v>
      </c>
      <c r="B30" s="26">
        <v>5.7286058891719218</v>
      </c>
      <c r="C30" s="27">
        <v>41.333333333333321</v>
      </c>
      <c r="D30" s="26">
        <f t="shared" si="7"/>
        <v>3.360782121647528</v>
      </c>
      <c r="E30" s="27">
        <v>6</v>
      </c>
      <c r="F30" s="26">
        <f t="shared" si="0"/>
        <v>3.1591351943486763</v>
      </c>
      <c r="G30" s="27">
        <v>0</v>
      </c>
      <c r="H30" s="26">
        <f t="shared" si="8"/>
        <v>3.1591351943486763</v>
      </c>
      <c r="I30" s="27">
        <v>10</v>
      </c>
      <c r="J30" s="28">
        <f t="shared" si="1"/>
        <v>50.367999999999995</v>
      </c>
      <c r="K30" s="26">
        <f t="shared" si="9"/>
        <v>2.8432216749138086</v>
      </c>
      <c r="L30" s="26">
        <f t="shared" si="2"/>
        <v>0.3230933721492964</v>
      </c>
      <c r="M30" s="26">
        <f t="shared" si="3"/>
        <v>0.1246343747907423</v>
      </c>
      <c r="N30" s="26">
        <f t="shared" si="4"/>
        <v>3.5333222081301487</v>
      </c>
      <c r="O30" s="27">
        <v>132</v>
      </c>
      <c r="P30" s="27">
        <v>250</v>
      </c>
      <c r="Q30" s="26">
        <f t="shared" si="5"/>
        <v>1.8655941258927184</v>
      </c>
      <c r="R30" s="29">
        <f t="shared" si="6"/>
        <v>1.4133288832520595E-2</v>
      </c>
    </row>
    <row r="31" spans="1:18" x14ac:dyDescent="0.25">
      <c r="A31" s="19">
        <v>1996</v>
      </c>
      <c r="B31" s="20">
        <v>5.7126010969084113</v>
      </c>
      <c r="C31" s="21">
        <v>41.333333333333336</v>
      </c>
      <c r="D31" s="20">
        <f t="shared" si="7"/>
        <v>3.3513926435196013</v>
      </c>
      <c r="E31" s="21">
        <v>6</v>
      </c>
      <c r="F31" s="20">
        <f t="shared" si="0"/>
        <v>3.1503090849084252</v>
      </c>
      <c r="G31" s="21">
        <v>0</v>
      </c>
      <c r="H31" s="20">
        <f t="shared" si="8"/>
        <v>3.1503090849084252</v>
      </c>
      <c r="I31" s="21">
        <v>10</v>
      </c>
      <c r="J31" s="22">
        <f t="shared" si="1"/>
        <v>50.368000000000002</v>
      </c>
      <c r="K31" s="20">
        <f t="shared" si="9"/>
        <v>2.8352781764175825</v>
      </c>
      <c r="L31" s="20">
        <f t="shared" si="2"/>
        <v>0.32219070186563437</v>
      </c>
      <c r="M31" s="20">
        <f t="shared" si="3"/>
        <v>0.12428616663748307</v>
      </c>
      <c r="N31" s="20">
        <f t="shared" si="4"/>
        <v>3.5234506810893262</v>
      </c>
      <c r="O31" s="21">
        <v>132</v>
      </c>
      <c r="P31" s="21">
        <v>250</v>
      </c>
      <c r="Q31" s="20">
        <f t="shared" si="5"/>
        <v>1.8603819596151643</v>
      </c>
      <c r="R31" s="23">
        <f t="shared" si="6"/>
        <v>1.4093802724357306E-2</v>
      </c>
    </row>
    <row r="32" spans="1:18" x14ac:dyDescent="0.25">
      <c r="A32" s="19">
        <v>1997</v>
      </c>
      <c r="B32" s="20">
        <v>5.1610042797678375</v>
      </c>
      <c r="C32" s="21">
        <v>41.333333333333336</v>
      </c>
      <c r="D32" s="20">
        <f t="shared" si="7"/>
        <v>3.0277891774637982</v>
      </c>
      <c r="E32" s="21">
        <v>6</v>
      </c>
      <c r="F32" s="20">
        <f t="shared" si="0"/>
        <v>2.8461218268159705</v>
      </c>
      <c r="G32" s="21">
        <v>0</v>
      </c>
      <c r="H32" s="20">
        <f t="shared" si="8"/>
        <v>2.8461218268159705</v>
      </c>
      <c r="I32" s="21">
        <v>10</v>
      </c>
      <c r="J32" s="22">
        <f t="shared" si="1"/>
        <v>50.367999999999995</v>
      </c>
      <c r="K32" s="20">
        <f t="shared" si="9"/>
        <v>2.5615096441343734</v>
      </c>
      <c r="L32" s="20">
        <f t="shared" si="2"/>
        <v>0.29108064137890605</v>
      </c>
      <c r="M32" s="20">
        <f t="shared" si="3"/>
        <v>0.11228535426342459</v>
      </c>
      <c r="N32" s="20">
        <f t="shared" si="4"/>
        <v>3.1832336506909553</v>
      </c>
      <c r="O32" s="21">
        <v>132</v>
      </c>
      <c r="P32" s="21">
        <v>250</v>
      </c>
      <c r="Q32" s="20">
        <f t="shared" si="5"/>
        <v>1.6807473675648243</v>
      </c>
      <c r="R32" s="23">
        <f t="shared" si="6"/>
        <v>1.2732934602763821E-2</v>
      </c>
    </row>
    <row r="33" spans="1:18" x14ac:dyDescent="0.25">
      <c r="A33" s="19">
        <v>1998</v>
      </c>
      <c r="B33" s="20">
        <v>4.2996758596961415</v>
      </c>
      <c r="C33" s="21">
        <v>41.333333333333336</v>
      </c>
      <c r="D33" s="20">
        <f t="shared" si="7"/>
        <v>2.5224765043550699</v>
      </c>
      <c r="E33" s="21">
        <v>6</v>
      </c>
      <c r="F33" s="20">
        <f t="shared" si="0"/>
        <v>2.3711279140937656</v>
      </c>
      <c r="G33" s="21">
        <v>0</v>
      </c>
      <c r="H33" s="20">
        <f t="shared" si="8"/>
        <v>2.3711279140937656</v>
      </c>
      <c r="I33" s="21">
        <v>10</v>
      </c>
      <c r="J33" s="22">
        <f t="shared" si="1"/>
        <v>50.367999999999995</v>
      </c>
      <c r="K33" s="20">
        <f t="shared" si="9"/>
        <v>2.1340151226843891</v>
      </c>
      <c r="L33" s="20">
        <f t="shared" si="2"/>
        <v>0.24250171848686239</v>
      </c>
      <c r="M33" s="20">
        <f t="shared" si="3"/>
        <v>9.3545868391644457E-2</v>
      </c>
      <c r="N33" s="20">
        <f t="shared" si="4"/>
        <v>2.6519785959689246</v>
      </c>
      <c r="O33" s="21">
        <v>132</v>
      </c>
      <c r="P33" s="21">
        <v>250</v>
      </c>
      <c r="Q33" s="20">
        <f t="shared" si="5"/>
        <v>1.4002446986715922</v>
      </c>
      <c r="R33" s="23">
        <f t="shared" si="6"/>
        <v>1.0607914383875698E-2</v>
      </c>
    </row>
    <row r="34" spans="1:18" x14ac:dyDescent="0.25">
      <c r="A34" s="19">
        <v>1999</v>
      </c>
      <c r="B34" s="20">
        <v>4.8675093181045126</v>
      </c>
      <c r="C34" s="21">
        <v>41.333333333333336</v>
      </c>
      <c r="D34" s="20">
        <f t="shared" si="7"/>
        <v>2.8556054666213142</v>
      </c>
      <c r="E34" s="21">
        <v>6</v>
      </c>
      <c r="F34" s="20">
        <f t="shared" si="0"/>
        <v>2.6842691386240354</v>
      </c>
      <c r="G34" s="21">
        <v>0</v>
      </c>
      <c r="H34" s="20">
        <f t="shared" si="8"/>
        <v>2.6842691386240354</v>
      </c>
      <c r="I34" s="21">
        <v>10</v>
      </c>
      <c r="J34" s="22">
        <f t="shared" si="1"/>
        <v>50.367999999999988</v>
      </c>
      <c r="K34" s="20">
        <f t="shared" si="9"/>
        <v>2.415842224761632</v>
      </c>
      <c r="L34" s="20">
        <f t="shared" si="2"/>
        <v>0.27452752554109455</v>
      </c>
      <c r="M34" s="20">
        <f t="shared" si="3"/>
        <v>0.10589993314023592</v>
      </c>
      <c r="N34" s="20">
        <f t="shared" si="4"/>
        <v>3.0022101545591182</v>
      </c>
      <c r="O34" s="21">
        <v>132</v>
      </c>
      <c r="P34" s="21">
        <v>250</v>
      </c>
      <c r="Q34" s="20">
        <f t="shared" si="5"/>
        <v>1.5851669616072144</v>
      </c>
      <c r="R34" s="23">
        <f t="shared" si="6"/>
        <v>1.2008840618236472E-2</v>
      </c>
    </row>
    <row r="35" spans="1:18" x14ac:dyDescent="0.25">
      <c r="A35" s="19">
        <v>2000</v>
      </c>
      <c r="B35" s="20">
        <v>4.549612638773306</v>
      </c>
      <c r="C35" s="21">
        <v>41.333333333333321</v>
      </c>
      <c r="D35" s="20">
        <f t="shared" si="7"/>
        <v>2.6691060814136733</v>
      </c>
      <c r="E35" s="21">
        <v>6</v>
      </c>
      <c r="F35" s="20">
        <f t="shared" si="0"/>
        <v>2.5089597165288531</v>
      </c>
      <c r="G35" s="21">
        <v>0</v>
      </c>
      <c r="H35" s="20">
        <f t="shared" si="8"/>
        <v>2.5089597165288531</v>
      </c>
      <c r="I35" s="21">
        <v>10</v>
      </c>
      <c r="J35" s="22">
        <f t="shared" si="1"/>
        <v>50.367999999999988</v>
      </c>
      <c r="K35" s="20">
        <f t="shared" si="9"/>
        <v>2.2580637448759679</v>
      </c>
      <c r="L35" s="20">
        <f t="shared" si="2"/>
        <v>0.25659815282681453</v>
      </c>
      <c r="M35" s="20">
        <f t="shared" si="3"/>
        <v>9.8983616213741063E-2</v>
      </c>
      <c r="N35" s="20">
        <f t="shared" si="4"/>
        <v>2.8061360278514522</v>
      </c>
      <c r="O35" s="21">
        <v>132</v>
      </c>
      <c r="P35" s="21">
        <v>250</v>
      </c>
      <c r="Q35" s="20">
        <f t="shared" si="5"/>
        <v>1.4816398227055669</v>
      </c>
      <c r="R35" s="23">
        <f t="shared" si="6"/>
        <v>1.1224544111405809E-2</v>
      </c>
    </row>
    <row r="36" spans="1:18" x14ac:dyDescent="0.25">
      <c r="A36" s="25">
        <v>2001</v>
      </c>
      <c r="B36" s="26">
        <v>4.6545459714331709</v>
      </c>
      <c r="C36" s="27">
        <v>41.333333333333321</v>
      </c>
      <c r="D36" s="26">
        <f t="shared" si="7"/>
        <v>2.7306669699074608</v>
      </c>
      <c r="E36" s="27">
        <v>6</v>
      </c>
      <c r="F36" s="26">
        <f t="shared" si="0"/>
        <v>2.5668269517130131</v>
      </c>
      <c r="G36" s="27">
        <v>0</v>
      </c>
      <c r="H36" s="26">
        <f t="shared" si="8"/>
        <v>2.5668269517130131</v>
      </c>
      <c r="I36" s="27">
        <v>10</v>
      </c>
      <c r="J36" s="28">
        <f t="shared" si="1"/>
        <v>50.367999999999995</v>
      </c>
      <c r="K36" s="26">
        <f t="shared" si="9"/>
        <v>2.3101442565417116</v>
      </c>
      <c r="L36" s="26">
        <f t="shared" si="2"/>
        <v>0.26251639278883082</v>
      </c>
      <c r="M36" s="26">
        <f t="shared" si="3"/>
        <v>0.10126659754703393</v>
      </c>
      <c r="N36" s="26">
        <f t="shared" si="4"/>
        <v>2.8708574071596384</v>
      </c>
      <c r="O36" s="27">
        <v>132</v>
      </c>
      <c r="P36" s="27">
        <v>250</v>
      </c>
      <c r="Q36" s="26">
        <f t="shared" si="5"/>
        <v>1.5158127109802892</v>
      </c>
      <c r="R36" s="29">
        <f t="shared" si="6"/>
        <v>1.1483429628638554E-2</v>
      </c>
    </row>
    <row r="37" spans="1:18" x14ac:dyDescent="0.25">
      <c r="A37" s="25">
        <v>2002</v>
      </c>
      <c r="B37" s="26">
        <v>4.7994317818038006</v>
      </c>
      <c r="C37" s="27">
        <v>41.333333333333321</v>
      </c>
      <c r="D37" s="26">
        <f t="shared" si="7"/>
        <v>2.8156666453248969</v>
      </c>
      <c r="E37" s="27">
        <v>6</v>
      </c>
      <c r="F37" s="26">
        <f t="shared" si="0"/>
        <v>2.6467266466054031</v>
      </c>
      <c r="G37" s="27">
        <v>0</v>
      </c>
      <c r="H37" s="26">
        <f t="shared" si="8"/>
        <v>2.6467266466054031</v>
      </c>
      <c r="I37" s="27">
        <v>10</v>
      </c>
      <c r="J37" s="28">
        <f t="shared" si="1"/>
        <v>50.367999999999988</v>
      </c>
      <c r="K37" s="26">
        <f t="shared" si="9"/>
        <v>2.3820539819448627</v>
      </c>
      <c r="L37" s="26">
        <f t="shared" si="2"/>
        <v>0.2706879524937344</v>
      </c>
      <c r="M37" s="26">
        <f t="shared" si="3"/>
        <v>0.10441880468799399</v>
      </c>
      <c r="N37" s="26">
        <f t="shared" si="4"/>
        <v>2.9602209035022855</v>
      </c>
      <c r="O37" s="27">
        <v>132</v>
      </c>
      <c r="P37" s="27">
        <v>250</v>
      </c>
      <c r="Q37" s="26">
        <f t="shared" si="5"/>
        <v>1.5629966370492068</v>
      </c>
      <c r="R37" s="29">
        <f t="shared" si="6"/>
        <v>1.1840883614009142E-2</v>
      </c>
    </row>
    <row r="38" spans="1:18" x14ac:dyDescent="0.25">
      <c r="A38" s="25">
        <v>2003</v>
      </c>
      <c r="B38" s="26">
        <v>5.029662560540876</v>
      </c>
      <c r="C38" s="27">
        <v>41.333333333333336</v>
      </c>
      <c r="D38" s="26">
        <f t="shared" si="7"/>
        <v>2.9507353688506472</v>
      </c>
      <c r="E38" s="27">
        <v>6</v>
      </c>
      <c r="F38" s="26">
        <f t="shared" si="0"/>
        <v>2.7736912467196086</v>
      </c>
      <c r="G38" s="27">
        <v>0</v>
      </c>
      <c r="H38" s="26">
        <f t="shared" si="8"/>
        <v>2.7736912467196086</v>
      </c>
      <c r="I38" s="27">
        <v>10</v>
      </c>
      <c r="J38" s="28">
        <f t="shared" si="1"/>
        <v>50.367999999999995</v>
      </c>
      <c r="K38" s="26">
        <f t="shared" si="9"/>
        <v>2.4963221220476477</v>
      </c>
      <c r="L38" s="26">
        <f t="shared" si="2"/>
        <v>0.2836729684145054</v>
      </c>
      <c r="M38" s="26">
        <f t="shared" si="3"/>
        <v>0.10942781904866401</v>
      </c>
      <c r="N38" s="26">
        <f t="shared" ref="N38:N45" si="10">+M38*28.3495</f>
        <v>3.1022239561201004</v>
      </c>
      <c r="O38" s="27">
        <v>132</v>
      </c>
      <c r="P38" s="27">
        <v>250</v>
      </c>
      <c r="Q38" s="26">
        <f t="shared" si="5"/>
        <v>1.6379742488314131</v>
      </c>
      <c r="R38" s="29">
        <f t="shared" si="6"/>
        <v>1.2408895824480402E-2</v>
      </c>
    </row>
    <row r="39" spans="1:18" x14ac:dyDescent="0.25">
      <c r="A39" s="25">
        <v>2004</v>
      </c>
      <c r="B39" s="26">
        <v>4.017377784542207</v>
      </c>
      <c r="C39" s="27">
        <v>41.333333333333321</v>
      </c>
      <c r="D39" s="26">
        <f t="shared" si="7"/>
        <v>2.3568616335980952</v>
      </c>
      <c r="E39" s="27">
        <v>6</v>
      </c>
      <c r="F39" s="26">
        <f t="shared" si="0"/>
        <v>2.2154499355822095</v>
      </c>
      <c r="G39" s="27">
        <v>0</v>
      </c>
      <c r="H39" s="26">
        <f t="shared" si="8"/>
        <v>2.2154499355822095</v>
      </c>
      <c r="I39" s="27">
        <v>10</v>
      </c>
      <c r="J39" s="28">
        <f t="shared" si="1"/>
        <v>50.367999999999988</v>
      </c>
      <c r="K39" s="26">
        <f t="shared" si="9"/>
        <v>1.9939049420239885</v>
      </c>
      <c r="L39" s="26">
        <f t="shared" si="2"/>
        <v>0.22658010704818049</v>
      </c>
      <c r="M39" s="26">
        <f t="shared" si="3"/>
        <v>8.7404052253106351E-2</v>
      </c>
      <c r="N39" s="26">
        <f t="shared" si="10"/>
        <v>2.4778611793494383</v>
      </c>
      <c r="O39" s="27">
        <v>132</v>
      </c>
      <c r="P39" s="27">
        <v>250</v>
      </c>
      <c r="Q39" s="26">
        <f t="shared" si="5"/>
        <v>1.3083107026965033</v>
      </c>
      <c r="R39" s="29">
        <f t="shared" si="6"/>
        <v>9.9114447173977525E-3</v>
      </c>
    </row>
    <row r="40" spans="1:18" x14ac:dyDescent="0.25">
      <c r="A40" s="25">
        <v>2005</v>
      </c>
      <c r="B40" s="26">
        <v>3.8509471014680847</v>
      </c>
      <c r="C40" s="27">
        <v>41.333333333333336</v>
      </c>
      <c r="D40" s="26">
        <f t="shared" si="7"/>
        <v>2.2592222995279432</v>
      </c>
      <c r="E40" s="27">
        <v>6</v>
      </c>
      <c r="F40" s="26">
        <f t="shared" si="0"/>
        <v>2.1236689615562665</v>
      </c>
      <c r="G40" s="27">
        <v>0</v>
      </c>
      <c r="H40" s="26">
        <f t="shared" si="8"/>
        <v>2.1236689615562665</v>
      </c>
      <c r="I40" s="27">
        <v>10</v>
      </c>
      <c r="J40" s="28">
        <f t="shared" si="1"/>
        <v>50.368000000000002</v>
      </c>
      <c r="K40" s="26">
        <f t="shared" si="9"/>
        <v>1.9113020654006398</v>
      </c>
      <c r="L40" s="26">
        <f t="shared" si="2"/>
        <v>0.21719341652279997</v>
      </c>
      <c r="M40" s="26">
        <f t="shared" si="3"/>
        <v>8.3783104236740374E-2</v>
      </c>
      <c r="N40" s="26">
        <f t="shared" si="10"/>
        <v>2.3752091135594711</v>
      </c>
      <c r="O40" s="27">
        <v>132</v>
      </c>
      <c r="P40" s="27">
        <v>250</v>
      </c>
      <c r="Q40" s="26">
        <f t="shared" si="5"/>
        <v>1.2541104119594007</v>
      </c>
      <c r="R40" s="29">
        <f t="shared" si="6"/>
        <v>9.5008364542378838E-3</v>
      </c>
    </row>
    <row r="41" spans="1:18" x14ac:dyDescent="0.25">
      <c r="A41" s="19">
        <v>2006</v>
      </c>
      <c r="B41" s="20">
        <v>3.9981684192413041</v>
      </c>
      <c r="C41" s="21">
        <v>41.333333333333321</v>
      </c>
      <c r="D41" s="20">
        <f t="shared" si="7"/>
        <v>2.3455921392882324</v>
      </c>
      <c r="E41" s="21">
        <v>6</v>
      </c>
      <c r="F41" s="20">
        <f t="shared" si="0"/>
        <v>2.2048566109309387</v>
      </c>
      <c r="G41" s="21">
        <v>0</v>
      </c>
      <c r="H41" s="20">
        <f t="shared" si="8"/>
        <v>2.2048566109309387</v>
      </c>
      <c r="I41" s="21">
        <v>10</v>
      </c>
      <c r="J41" s="22">
        <f t="shared" si="1"/>
        <v>50.367999999999981</v>
      </c>
      <c r="K41" s="20">
        <f t="shared" si="9"/>
        <v>1.9843709498378448</v>
      </c>
      <c r="L41" s="20">
        <f t="shared" si="2"/>
        <v>0.22549669884520962</v>
      </c>
      <c r="M41" s="20">
        <f t="shared" si="3"/>
        <v>8.6986123828508261E-2</v>
      </c>
      <c r="N41" s="20">
        <f t="shared" si="10"/>
        <v>2.4660131174762947</v>
      </c>
      <c r="O41" s="21">
        <v>132</v>
      </c>
      <c r="P41" s="21">
        <v>250</v>
      </c>
      <c r="Q41" s="20">
        <f t="shared" si="5"/>
        <v>1.3020549260274836</v>
      </c>
      <c r="R41" s="23">
        <f t="shared" si="6"/>
        <v>9.8640524699051789E-3</v>
      </c>
    </row>
    <row r="42" spans="1:18" x14ac:dyDescent="0.25">
      <c r="A42" s="19">
        <v>2007</v>
      </c>
      <c r="B42" s="20">
        <v>3.238978767947569</v>
      </c>
      <c r="C42" s="21">
        <v>41.333333333333336</v>
      </c>
      <c r="D42" s="20">
        <f t="shared" si="7"/>
        <v>1.9002008771959071</v>
      </c>
      <c r="E42" s="21">
        <v>6</v>
      </c>
      <c r="F42" s="20">
        <f t="shared" si="0"/>
        <v>1.7861888245641526</v>
      </c>
      <c r="G42" s="21">
        <v>0</v>
      </c>
      <c r="H42" s="20">
        <f t="shared" si="8"/>
        <v>1.7861888245641526</v>
      </c>
      <c r="I42" s="21">
        <v>10</v>
      </c>
      <c r="J42" s="22">
        <f t="shared" si="1"/>
        <v>50.368000000000002</v>
      </c>
      <c r="K42" s="20">
        <f t="shared" si="9"/>
        <v>1.6075699421077374</v>
      </c>
      <c r="L42" s="20">
        <f t="shared" si="2"/>
        <v>0.18267840251224288</v>
      </c>
      <c r="M42" s="20">
        <f t="shared" si="3"/>
        <v>7.0468819380065204E-2</v>
      </c>
      <c r="N42" s="20">
        <f t="shared" si="10"/>
        <v>1.9977557950151583</v>
      </c>
      <c r="O42" s="21">
        <v>132</v>
      </c>
      <c r="P42" s="21">
        <v>250</v>
      </c>
      <c r="Q42" s="20">
        <f t="shared" si="5"/>
        <v>1.0548150597680035</v>
      </c>
      <c r="R42" s="23">
        <f t="shared" si="6"/>
        <v>7.9910231800606329E-3</v>
      </c>
    </row>
    <row r="43" spans="1:18" x14ac:dyDescent="0.25">
      <c r="A43" s="19">
        <v>2008</v>
      </c>
      <c r="B43" s="20">
        <v>4.0265292808368107</v>
      </c>
      <c r="C43" s="21">
        <v>41.333333333333336</v>
      </c>
      <c r="D43" s="20">
        <f t="shared" si="7"/>
        <v>2.3622305114242623</v>
      </c>
      <c r="E43" s="21">
        <v>6</v>
      </c>
      <c r="F43" s="20">
        <f t="shared" si="0"/>
        <v>2.2204966807388065</v>
      </c>
      <c r="G43" s="21">
        <v>0</v>
      </c>
      <c r="H43" s="20">
        <f t="shared" si="8"/>
        <v>2.2204966807388065</v>
      </c>
      <c r="I43" s="21">
        <v>10</v>
      </c>
      <c r="J43" s="22">
        <f t="shared" si="1"/>
        <v>50.368000000000002</v>
      </c>
      <c r="K43" s="20">
        <f t="shared" si="9"/>
        <v>1.9984470126649259</v>
      </c>
      <c r="L43" s="20">
        <f t="shared" si="2"/>
        <v>0.2270962514391961</v>
      </c>
      <c r="M43" s="20">
        <f t="shared" si="3"/>
        <v>8.76031567195584E-2</v>
      </c>
      <c r="N43" s="20">
        <f t="shared" si="10"/>
        <v>2.4835056914211209</v>
      </c>
      <c r="O43" s="21">
        <v>132</v>
      </c>
      <c r="P43" s="21">
        <v>250</v>
      </c>
      <c r="Q43" s="20">
        <f t="shared" si="5"/>
        <v>1.3112910050703519</v>
      </c>
      <c r="R43" s="23">
        <f t="shared" si="6"/>
        <v>9.9340227656844835E-3</v>
      </c>
    </row>
    <row r="44" spans="1:18" x14ac:dyDescent="0.25">
      <c r="A44" s="19">
        <v>2009</v>
      </c>
      <c r="B44" s="20">
        <v>4.048356963550729</v>
      </c>
      <c r="C44" s="21">
        <v>41.333333333333336</v>
      </c>
      <c r="D44" s="20">
        <f t="shared" si="7"/>
        <v>2.3750360852830941</v>
      </c>
      <c r="E44" s="21">
        <v>6</v>
      </c>
      <c r="F44" s="20">
        <f t="shared" si="0"/>
        <v>2.2325339201661083</v>
      </c>
      <c r="G44" s="21">
        <v>0</v>
      </c>
      <c r="H44" s="20">
        <f t="shared" si="8"/>
        <v>2.2325339201661083</v>
      </c>
      <c r="I44" s="21">
        <v>10</v>
      </c>
      <c r="J44" s="22">
        <f t="shared" si="1"/>
        <v>50.368000000000009</v>
      </c>
      <c r="K44" s="20">
        <f t="shared" si="9"/>
        <v>2.0092805281494974</v>
      </c>
      <c r="L44" s="20">
        <f t="shared" si="2"/>
        <v>0.22832733274426106</v>
      </c>
      <c r="M44" s="20">
        <f t="shared" si="3"/>
        <v>8.8078050549019071E-2</v>
      </c>
      <c r="N44" s="20">
        <f t="shared" si="10"/>
        <v>2.496968694039416</v>
      </c>
      <c r="O44" s="21">
        <v>132</v>
      </c>
      <c r="P44" s="21">
        <v>250</v>
      </c>
      <c r="Q44" s="20">
        <f t="shared" si="5"/>
        <v>1.3183994704528115</v>
      </c>
      <c r="R44" s="23">
        <f t="shared" si="6"/>
        <v>9.9878747761576632E-3</v>
      </c>
    </row>
    <row r="45" spans="1:18" ht="13.2" customHeight="1" x14ac:dyDescent="0.25">
      <c r="A45" s="19">
        <v>2010</v>
      </c>
      <c r="B45" s="20">
        <v>3.2149278222293387</v>
      </c>
      <c r="C45" s="21">
        <v>41.333333333333336</v>
      </c>
      <c r="D45" s="20">
        <f t="shared" si="7"/>
        <v>1.8860909890412121</v>
      </c>
      <c r="E45" s="21">
        <v>6</v>
      </c>
      <c r="F45" s="20">
        <f t="shared" si="0"/>
        <v>1.7729255296987394</v>
      </c>
      <c r="G45" s="21">
        <v>0</v>
      </c>
      <c r="H45" s="20">
        <f t="shared" si="8"/>
        <v>1.7729255296987394</v>
      </c>
      <c r="I45" s="21">
        <v>10</v>
      </c>
      <c r="J45" s="22">
        <f t="shared" si="1"/>
        <v>50.367999999999995</v>
      </c>
      <c r="K45" s="20">
        <f t="shared" si="9"/>
        <v>1.5956329767288655</v>
      </c>
      <c r="L45" s="20">
        <f t="shared" si="2"/>
        <v>0.18132192917373471</v>
      </c>
      <c r="M45" s="20">
        <f t="shared" si="3"/>
        <v>6.994555514427904E-2</v>
      </c>
      <c r="N45" s="20">
        <f t="shared" si="10"/>
        <v>1.9829215155627387</v>
      </c>
      <c r="O45" s="21">
        <v>132</v>
      </c>
      <c r="P45" s="21">
        <v>250</v>
      </c>
      <c r="Q45" s="20">
        <f t="shared" si="5"/>
        <v>1.0469825602171261</v>
      </c>
      <c r="R45" s="23">
        <f t="shared" si="6"/>
        <v>7.9316860622509547E-3</v>
      </c>
    </row>
    <row r="46" spans="1:18" ht="13.2" customHeight="1" x14ac:dyDescent="0.25">
      <c r="A46" s="25">
        <v>2011</v>
      </c>
      <c r="B46" s="26">
        <v>3.4463267135533653</v>
      </c>
      <c r="C46" s="27">
        <v>41.333333333333336</v>
      </c>
      <c r="D46" s="26">
        <f t="shared" si="7"/>
        <v>2.0218450052846411</v>
      </c>
      <c r="E46" s="27">
        <v>6</v>
      </c>
      <c r="F46" s="26">
        <f t="shared" si="0"/>
        <v>1.9005343049675627</v>
      </c>
      <c r="G46" s="27">
        <v>0</v>
      </c>
      <c r="H46" s="26">
        <f t="shared" si="8"/>
        <v>1.9005343049675627</v>
      </c>
      <c r="I46" s="27">
        <v>10</v>
      </c>
      <c r="J46" s="28">
        <f t="shared" si="1"/>
        <v>50.367999999999995</v>
      </c>
      <c r="K46" s="26">
        <f t="shared" si="9"/>
        <v>1.7104808744708064</v>
      </c>
      <c r="L46" s="26">
        <f t="shared" si="2"/>
        <v>0.1943728266444098</v>
      </c>
      <c r="M46" s="26">
        <f t="shared" si="3"/>
        <v>7.4979983538446315E-2</v>
      </c>
      <c r="N46" s="26">
        <f t="shared" ref="N46:N51" si="11">+M46*28.3495</f>
        <v>2.1256450433231837</v>
      </c>
      <c r="O46" s="27">
        <v>132</v>
      </c>
      <c r="P46" s="27">
        <v>250</v>
      </c>
      <c r="Q46" s="26">
        <f t="shared" si="5"/>
        <v>1.1223405828746411</v>
      </c>
      <c r="R46" s="29">
        <f t="shared" si="6"/>
        <v>8.5025801732927352E-3</v>
      </c>
    </row>
    <row r="47" spans="1:18" ht="13.2" customHeight="1" x14ac:dyDescent="0.25">
      <c r="A47" s="25">
        <v>2012</v>
      </c>
      <c r="B47" s="26">
        <v>3.1827580808009461</v>
      </c>
      <c r="C47" s="27">
        <v>41.333333333333336</v>
      </c>
      <c r="D47" s="26">
        <f t="shared" si="7"/>
        <v>1.8672180740698885</v>
      </c>
      <c r="E47" s="27">
        <v>6</v>
      </c>
      <c r="F47" s="26">
        <f t="shared" ref="F47:F56" si="12">+(D47-D47*(E47)/100)</f>
        <v>1.7551849896256952</v>
      </c>
      <c r="G47" s="27">
        <v>0</v>
      </c>
      <c r="H47" s="26">
        <f t="shared" si="8"/>
        <v>1.7551849896256952</v>
      </c>
      <c r="I47" s="27">
        <v>10</v>
      </c>
      <c r="J47" s="28">
        <f t="shared" ref="J47:J56" si="13">100-(K47/B47*100)</f>
        <v>50.367999999999995</v>
      </c>
      <c r="K47" s="26">
        <f t="shared" si="9"/>
        <v>1.5796664906631257</v>
      </c>
      <c r="L47" s="26">
        <f t="shared" ref="L47:L56" si="14">K47/8.8</f>
        <v>0.17950755575717336</v>
      </c>
      <c r="M47" s="26">
        <f t="shared" ref="M47:M56" si="15">+(K47/365)*16</f>
        <v>6.9245654385232905E-2</v>
      </c>
      <c r="N47" s="26">
        <f t="shared" si="11"/>
        <v>1.9630796789941602</v>
      </c>
      <c r="O47" s="27">
        <v>132</v>
      </c>
      <c r="P47" s="27">
        <v>250</v>
      </c>
      <c r="Q47" s="26">
        <f t="shared" ref="Q47:Q56" si="16">+R47*O47</f>
        <v>1.0365060705089166</v>
      </c>
      <c r="R47" s="29">
        <f t="shared" ref="R47:R56" si="17">+N47/P47</f>
        <v>7.8523187159766413E-3</v>
      </c>
    </row>
    <row r="48" spans="1:18" ht="13.2" customHeight="1" x14ac:dyDescent="0.25">
      <c r="A48" s="25">
        <v>2013</v>
      </c>
      <c r="B48" s="26">
        <v>3.1357314176991475</v>
      </c>
      <c r="C48" s="27">
        <v>41.333333333333336</v>
      </c>
      <c r="D48" s="26">
        <f t="shared" si="7"/>
        <v>1.8396290983835</v>
      </c>
      <c r="E48" s="27">
        <v>6</v>
      </c>
      <c r="F48" s="26">
        <f t="shared" si="12"/>
        <v>1.72925135248049</v>
      </c>
      <c r="G48" s="27">
        <v>0</v>
      </c>
      <c r="H48" s="26">
        <f t="shared" si="8"/>
        <v>1.72925135248049</v>
      </c>
      <c r="I48" s="27">
        <v>10</v>
      </c>
      <c r="J48" s="28">
        <f t="shared" si="13"/>
        <v>50.367999999999995</v>
      </c>
      <c r="K48" s="26">
        <f t="shared" si="9"/>
        <v>1.556326217232441</v>
      </c>
      <c r="L48" s="26">
        <f t="shared" si="14"/>
        <v>0.17685525195823193</v>
      </c>
      <c r="M48" s="26">
        <f t="shared" si="15"/>
        <v>6.8222519111559063E-2</v>
      </c>
      <c r="N48" s="26">
        <f t="shared" si="11"/>
        <v>1.9340743055531435</v>
      </c>
      <c r="O48" s="27">
        <v>132</v>
      </c>
      <c r="P48" s="27">
        <v>250</v>
      </c>
      <c r="Q48" s="26">
        <f t="shared" si="16"/>
        <v>1.0211912333320599</v>
      </c>
      <c r="R48" s="29">
        <f t="shared" si="17"/>
        <v>7.7362972222125743E-3</v>
      </c>
    </row>
    <row r="49" spans="1:18" ht="13.2" customHeight="1" x14ac:dyDescent="0.25">
      <c r="A49" s="25">
        <v>2014</v>
      </c>
      <c r="B49" s="26">
        <v>3.1526709832165976</v>
      </c>
      <c r="C49" s="27">
        <v>41.333333333333321</v>
      </c>
      <c r="D49" s="26">
        <f t="shared" si="7"/>
        <v>1.8495669768204042</v>
      </c>
      <c r="E49" s="27">
        <v>6</v>
      </c>
      <c r="F49" s="26">
        <f t="shared" si="12"/>
        <v>1.7385929582111799</v>
      </c>
      <c r="G49" s="27">
        <v>0</v>
      </c>
      <c r="H49" s="26">
        <f t="shared" si="8"/>
        <v>1.7385929582111799</v>
      </c>
      <c r="I49" s="27">
        <v>10</v>
      </c>
      <c r="J49" s="28">
        <f t="shared" si="13"/>
        <v>50.367999999999995</v>
      </c>
      <c r="K49" s="26">
        <f t="shared" si="9"/>
        <v>1.5647336623900618</v>
      </c>
      <c r="L49" s="26">
        <f t="shared" si="14"/>
        <v>0.1778106434534161</v>
      </c>
      <c r="M49" s="26">
        <f t="shared" si="15"/>
        <v>6.8591064652715042E-2</v>
      </c>
      <c r="N49" s="26">
        <f t="shared" si="11"/>
        <v>1.9445223873721451</v>
      </c>
      <c r="O49" s="27">
        <v>132</v>
      </c>
      <c r="P49" s="27">
        <v>250</v>
      </c>
      <c r="Q49" s="26">
        <f t="shared" si="16"/>
        <v>1.0267078205324927</v>
      </c>
      <c r="R49" s="29">
        <f t="shared" si="17"/>
        <v>7.7780895494885807E-3</v>
      </c>
    </row>
    <row r="50" spans="1:18" ht="13.2" customHeight="1" x14ac:dyDescent="0.25">
      <c r="A50" s="31">
        <v>2015</v>
      </c>
      <c r="B50" s="33">
        <v>3.0159034403960532</v>
      </c>
      <c r="C50" s="32">
        <v>41.333333333333336</v>
      </c>
      <c r="D50" s="33">
        <f t="shared" si="7"/>
        <v>1.7693300183656846</v>
      </c>
      <c r="E50" s="32">
        <v>6</v>
      </c>
      <c r="F50" s="33">
        <f t="shared" si="12"/>
        <v>1.6631702172637435</v>
      </c>
      <c r="G50" s="32">
        <v>0</v>
      </c>
      <c r="H50" s="33">
        <f t="shared" si="8"/>
        <v>1.6631702172637435</v>
      </c>
      <c r="I50" s="32">
        <v>10</v>
      </c>
      <c r="J50" s="34">
        <f t="shared" si="13"/>
        <v>50.367999999999995</v>
      </c>
      <c r="K50" s="33">
        <f t="shared" si="9"/>
        <v>1.4968531955373692</v>
      </c>
      <c r="L50" s="33">
        <f t="shared" si="14"/>
        <v>0.17009695403833738</v>
      </c>
      <c r="M50" s="33">
        <f t="shared" si="15"/>
        <v>6.5615482544103848E-2</v>
      </c>
      <c r="N50" s="33">
        <f t="shared" si="11"/>
        <v>1.860166122384072</v>
      </c>
      <c r="O50" s="32">
        <v>132</v>
      </c>
      <c r="P50" s="32">
        <v>250</v>
      </c>
      <c r="Q50" s="33">
        <f t="shared" si="16"/>
        <v>0.98216771261878999</v>
      </c>
      <c r="R50" s="35">
        <f t="shared" si="17"/>
        <v>7.4406644895362879E-3</v>
      </c>
    </row>
    <row r="51" spans="1:18" ht="13.2" customHeight="1" x14ac:dyDescent="0.25">
      <c r="A51" s="36">
        <v>2016</v>
      </c>
      <c r="B51" s="37">
        <v>3.117573805028107</v>
      </c>
      <c r="C51" s="38">
        <v>41.333333333333336</v>
      </c>
      <c r="D51" s="37">
        <f t="shared" si="7"/>
        <v>1.8289766322831562</v>
      </c>
      <c r="E51" s="38">
        <v>6</v>
      </c>
      <c r="F51" s="37">
        <f t="shared" si="12"/>
        <v>1.7192380343461668</v>
      </c>
      <c r="G51" s="38">
        <v>0</v>
      </c>
      <c r="H51" s="37">
        <f t="shared" si="8"/>
        <v>1.7192380343461668</v>
      </c>
      <c r="I51" s="38">
        <v>10</v>
      </c>
      <c r="J51" s="39">
        <f t="shared" si="13"/>
        <v>50.367999999999995</v>
      </c>
      <c r="K51" s="37">
        <f t="shared" si="9"/>
        <v>1.5473142309115502</v>
      </c>
      <c r="L51" s="37">
        <f t="shared" si="14"/>
        <v>0.17583116260358522</v>
      </c>
      <c r="M51" s="37">
        <f t="shared" si="15"/>
        <v>6.7827473135848776E-2</v>
      </c>
      <c r="N51" s="37">
        <f t="shared" si="11"/>
        <v>1.9228749496647448</v>
      </c>
      <c r="O51" s="38">
        <v>132</v>
      </c>
      <c r="P51" s="38">
        <v>250</v>
      </c>
      <c r="Q51" s="37">
        <f t="shared" si="16"/>
        <v>1.0152779734229853</v>
      </c>
      <c r="R51" s="40">
        <f t="shared" si="17"/>
        <v>7.6914997986589793E-3</v>
      </c>
    </row>
    <row r="52" spans="1:18" ht="13.2" customHeight="1" x14ac:dyDescent="0.25">
      <c r="A52" s="41">
        <v>2017</v>
      </c>
      <c r="B52" s="42">
        <v>3.0181186151437602</v>
      </c>
      <c r="C52" s="43">
        <v>41.333333333333336</v>
      </c>
      <c r="D52" s="42">
        <f>+B52-B52*(C52/100)</f>
        <v>1.7706295875510061</v>
      </c>
      <c r="E52" s="43">
        <v>6</v>
      </c>
      <c r="F52" s="42">
        <f t="shared" si="12"/>
        <v>1.6643918122979457</v>
      </c>
      <c r="G52" s="43">
        <v>0</v>
      </c>
      <c r="H52" s="42">
        <f>F52-(F52*G52/100)</f>
        <v>1.6643918122979457</v>
      </c>
      <c r="I52" s="43">
        <v>10</v>
      </c>
      <c r="J52" s="45">
        <f t="shared" si="13"/>
        <v>50.367999999999995</v>
      </c>
      <c r="K52" s="42">
        <f>+H52-H52*I52/100</f>
        <v>1.4979526310681512</v>
      </c>
      <c r="L52" s="42">
        <f t="shared" si="14"/>
        <v>0.17022188989410808</v>
      </c>
      <c r="M52" s="42">
        <f t="shared" si="15"/>
        <v>6.5663676978329921E-2</v>
      </c>
      <c r="N52" s="42">
        <f>+M52*28.3495</f>
        <v>1.861532410497164</v>
      </c>
      <c r="O52" s="43">
        <v>132</v>
      </c>
      <c r="P52" s="43">
        <v>250</v>
      </c>
      <c r="Q52" s="42">
        <f t="shared" si="16"/>
        <v>0.98288911274250257</v>
      </c>
      <c r="R52" s="47">
        <f t="shared" si="17"/>
        <v>7.4461296419886559E-3</v>
      </c>
    </row>
    <row r="53" spans="1:18" ht="13.2" customHeight="1" x14ac:dyDescent="0.25">
      <c r="A53" s="41">
        <v>2018</v>
      </c>
      <c r="B53" s="42">
        <v>1.9232467278569989</v>
      </c>
      <c r="C53" s="43">
        <v>41.333333333333336</v>
      </c>
      <c r="D53" s="42">
        <f>+B53-B53*(C53/100)</f>
        <v>1.1283047470094394</v>
      </c>
      <c r="E53" s="43">
        <v>6</v>
      </c>
      <c r="F53" s="42">
        <f t="shared" si="12"/>
        <v>1.0606064621888731</v>
      </c>
      <c r="G53" s="43">
        <v>0</v>
      </c>
      <c r="H53" s="42">
        <f>F53-(F53*G53/100)</f>
        <v>1.0606064621888731</v>
      </c>
      <c r="I53" s="43">
        <v>10</v>
      </c>
      <c r="J53" s="45">
        <f t="shared" si="13"/>
        <v>50.367999999999995</v>
      </c>
      <c r="K53" s="42">
        <f>+H53-H53*I53/100</f>
        <v>0.95454581596998578</v>
      </c>
      <c r="L53" s="42">
        <f t="shared" si="14"/>
        <v>0.10847111545113473</v>
      </c>
      <c r="M53" s="42">
        <f t="shared" si="15"/>
        <v>4.184310426169801E-2</v>
      </c>
      <c r="N53" s="42">
        <f>+M53*28.3495</f>
        <v>1.1862310842670076</v>
      </c>
      <c r="O53" s="43">
        <v>132</v>
      </c>
      <c r="P53" s="43">
        <v>250</v>
      </c>
      <c r="Q53" s="42">
        <f t="shared" si="16"/>
        <v>0.62633001249298004</v>
      </c>
      <c r="R53" s="47">
        <f t="shared" si="17"/>
        <v>4.7449243370680308E-3</v>
      </c>
    </row>
    <row r="54" spans="1:18" ht="13.2" customHeight="1" x14ac:dyDescent="0.25">
      <c r="A54" s="41">
        <v>2019</v>
      </c>
      <c r="B54" s="42">
        <v>1.8302394350286744</v>
      </c>
      <c r="C54" s="43">
        <v>41.333333333333336</v>
      </c>
      <c r="D54" s="42">
        <f t="shared" ref="D54:D56" si="18">+B54-B54*(C54/100)</f>
        <v>1.0737404685501555</v>
      </c>
      <c r="E54" s="43">
        <v>6</v>
      </c>
      <c r="F54" s="42">
        <f t="shared" si="12"/>
        <v>1.0093160404371462</v>
      </c>
      <c r="G54" s="43">
        <v>0</v>
      </c>
      <c r="H54" s="42">
        <f>F54-(F54*G54/100)</f>
        <v>1.0093160404371462</v>
      </c>
      <c r="I54" s="43">
        <v>10</v>
      </c>
      <c r="J54" s="45">
        <f t="shared" si="13"/>
        <v>50.368000000000002</v>
      </c>
      <c r="K54" s="42">
        <f>+H54-H54*I54/100</f>
        <v>0.90838443639343158</v>
      </c>
      <c r="L54" s="42">
        <f t="shared" si="14"/>
        <v>0.10322550413561722</v>
      </c>
      <c r="M54" s="42">
        <f t="shared" si="15"/>
        <v>3.9819591732314807E-2</v>
      </c>
      <c r="N54" s="42">
        <f>+M54*28.3495</f>
        <v>1.1288655158152585</v>
      </c>
      <c r="O54" s="43">
        <v>132</v>
      </c>
      <c r="P54" s="43">
        <v>250</v>
      </c>
      <c r="Q54" s="42">
        <f t="shared" si="16"/>
        <v>0.59604099235045649</v>
      </c>
      <c r="R54" s="47">
        <f t="shared" si="17"/>
        <v>4.515462063261034E-3</v>
      </c>
    </row>
    <row r="55" spans="1:18" ht="13.2" customHeight="1" x14ac:dyDescent="0.25">
      <c r="A55" s="41">
        <v>2020</v>
      </c>
      <c r="B55" s="42">
        <v>2.1446512381147875</v>
      </c>
      <c r="C55" s="43">
        <v>41.333333333333336</v>
      </c>
      <c r="D55" s="42">
        <f t="shared" si="18"/>
        <v>1.258195393027342</v>
      </c>
      <c r="E55" s="43">
        <v>6</v>
      </c>
      <c r="F55" s="42">
        <f t="shared" si="12"/>
        <v>1.1827036694457014</v>
      </c>
      <c r="G55" s="43">
        <v>0</v>
      </c>
      <c r="H55" s="42">
        <f t="shared" ref="H55:H56" si="19">F55-(F55*G55/100)</f>
        <v>1.1827036694457014</v>
      </c>
      <c r="I55" s="43">
        <v>10</v>
      </c>
      <c r="J55" s="45">
        <f t="shared" si="13"/>
        <v>50.368000000000009</v>
      </c>
      <c r="K55" s="42">
        <f t="shared" ref="K55:K56" si="20">+H55-H55*I55/100</f>
        <v>1.0644333025011312</v>
      </c>
      <c r="L55" s="42">
        <f t="shared" si="14"/>
        <v>0.12095832982967399</v>
      </c>
      <c r="M55" s="42">
        <f t="shared" si="15"/>
        <v>4.6660089972652329E-2</v>
      </c>
      <c r="N55" s="42">
        <f t="shared" ref="N55:N56" si="21">+M55*28.3495</f>
        <v>1.3227902206797071</v>
      </c>
      <c r="O55" s="43">
        <v>132</v>
      </c>
      <c r="P55" s="43">
        <v>250</v>
      </c>
      <c r="Q55" s="42">
        <f t="shared" si="16"/>
        <v>0.69843323651888534</v>
      </c>
      <c r="R55" s="47">
        <f t="shared" si="17"/>
        <v>5.2911608827188282E-3</v>
      </c>
    </row>
    <row r="56" spans="1:18" ht="13.8" customHeight="1" thickBot="1" x14ac:dyDescent="0.3">
      <c r="A56" s="132">
        <v>2021</v>
      </c>
      <c r="B56" s="133">
        <v>2.972742988827286</v>
      </c>
      <c r="C56" s="134">
        <v>41.333333333333336</v>
      </c>
      <c r="D56" s="133">
        <f t="shared" si="18"/>
        <v>1.7440092201120079</v>
      </c>
      <c r="E56" s="134">
        <v>6</v>
      </c>
      <c r="F56" s="133">
        <f t="shared" si="12"/>
        <v>1.6393686669052874</v>
      </c>
      <c r="G56" s="134">
        <v>0</v>
      </c>
      <c r="H56" s="133">
        <f t="shared" si="19"/>
        <v>1.6393686669052874</v>
      </c>
      <c r="I56" s="134">
        <v>10</v>
      </c>
      <c r="J56" s="135">
        <f t="shared" si="13"/>
        <v>50.368000000000002</v>
      </c>
      <c r="K56" s="133">
        <f t="shared" si="20"/>
        <v>1.4754318002147586</v>
      </c>
      <c r="L56" s="133">
        <f t="shared" si="14"/>
        <v>0.16766270456985893</v>
      </c>
      <c r="M56" s="133">
        <f t="shared" si="15"/>
        <v>6.4676462475167507E-2</v>
      </c>
      <c r="N56" s="133">
        <f t="shared" si="21"/>
        <v>1.8335453729397613</v>
      </c>
      <c r="O56" s="134">
        <v>132</v>
      </c>
      <c r="P56" s="134">
        <v>250</v>
      </c>
      <c r="Q56" s="133">
        <f t="shared" si="16"/>
        <v>0.96811195691219398</v>
      </c>
      <c r="R56" s="136">
        <f t="shared" si="17"/>
        <v>7.3341814917590453E-3</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pageSetUpPr fitToPage="1"/>
  </sheetPr>
  <dimension ref="A1:U69"/>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0" width="10.88671875" style="51" customWidth="1"/>
    <col min="11" max="11" width="10.88671875" style="65" customWidth="1"/>
    <col min="12" max="14" width="10.88671875" style="24" customWidth="1"/>
    <col min="15" max="16" width="10.88671875" style="67" customWidth="1"/>
    <col min="17" max="17" width="10.88671875" style="65" customWidth="1"/>
    <col min="18" max="18" width="13.33203125" style="24" customWidth="1"/>
    <col min="19" max="16384" width="10.6640625" style="9"/>
  </cols>
  <sheetData>
    <row r="1" spans="1:21" ht="16.2" thickBot="1" x14ac:dyDescent="0.3">
      <c r="A1" s="52" t="s">
        <v>185</v>
      </c>
      <c r="B1" s="52"/>
      <c r="C1" s="52"/>
      <c r="D1" s="52"/>
      <c r="E1" s="52"/>
      <c r="F1" s="52"/>
      <c r="G1" s="52"/>
      <c r="H1" s="52"/>
      <c r="I1" s="52"/>
      <c r="J1" s="52"/>
      <c r="K1" s="52"/>
      <c r="L1" s="52"/>
      <c r="M1" s="52"/>
      <c r="N1" s="52"/>
      <c r="O1" s="52"/>
      <c r="P1" s="52"/>
      <c r="Q1" s="52"/>
      <c r="R1" s="52"/>
    </row>
    <row r="2" spans="1:21" ht="60" customHeight="1" thickTop="1" x14ac:dyDescent="0.25">
      <c r="A2" s="176" t="s">
        <v>2</v>
      </c>
      <c r="B2" s="165" t="s">
        <v>92</v>
      </c>
      <c r="C2" s="166" t="s">
        <v>7</v>
      </c>
      <c r="D2" s="123" t="s">
        <v>3</v>
      </c>
      <c r="E2" s="123" t="s">
        <v>8</v>
      </c>
      <c r="F2" s="165" t="s">
        <v>5</v>
      </c>
      <c r="G2" s="174" t="s">
        <v>9</v>
      </c>
      <c r="H2" s="175"/>
      <c r="I2" s="175"/>
      <c r="J2" s="10" t="s">
        <v>6</v>
      </c>
      <c r="K2" s="12" t="s">
        <v>71</v>
      </c>
      <c r="L2" s="13"/>
      <c r="M2" s="13"/>
      <c r="N2" s="13"/>
      <c r="O2" s="10" t="s">
        <v>93</v>
      </c>
      <c r="P2" s="10" t="s">
        <v>94</v>
      </c>
      <c r="Q2" s="11" t="s">
        <v>95</v>
      </c>
      <c r="R2" s="10" t="s">
        <v>96</v>
      </c>
      <c r="S2" s="130"/>
    </row>
    <row r="3" spans="1:21" ht="36" customHeight="1" x14ac:dyDescent="0.25">
      <c r="A3" s="125"/>
      <c r="B3" s="126"/>
      <c r="C3" s="126"/>
      <c r="D3" s="126"/>
      <c r="E3" s="123"/>
      <c r="F3" s="126"/>
      <c r="G3" s="128" t="s">
        <v>4</v>
      </c>
      <c r="H3" s="129" t="s">
        <v>87</v>
      </c>
      <c r="I3" s="128" t="s">
        <v>10</v>
      </c>
      <c r="J3" s="14"/>
      <c r="K3" s="10"/>
      <c r="L3" s="96"/>
      <c r="M3" s="96"/>
      <c r="N3" s="96"/>
      <c r="O3" s="10"/>
      <c r="P3" s="10"/>
      <c r="Q3" s="10"/>
      <c r="R3" s="10"/>
      <c r="S3" s="130"/>
    </row>
    <row r="4" spans="1:21" ht="15" customHeight="1" x14ac:dyDescent="0.25">
      <c r="A4" s="122"/>
      <c r="B4" s="137" t="s">
        <v>77</v>
      </c>
      <c r="C4" s="137" t="s">
        <v>78</v>
      </c>
      <c r="D4" s="137" t="s">
        <v>77</v>
      </c>
      <c r="E4" s="137" t="s">
        <v>78</v>
      </c>
      <c r="F4" s="137" t="s">
        <v>77</v>
      </c>
      <c r="G4" s="137" t="s">
        <v>78</v>
      </c>
      <c r="H4" s="137" t="s">
        <v>77</v>
      </c>
      <c r="I4" s="137" t="s">
        <v>78</v>
      </c>
      <c r="J4" s="137" t="s">
        <v>78</v>
      </c>
      <c r="K4" s="137" t="s">
        <v>77</v>
      </c>
      <c r="L4" s="137" t="s">
        <v>89</v>
      </c>
      <c r="M4" s="137" t="s">
        <v>79</v>
      </c>
      <c r="N4" s="137" t="s">
        <v>80</v>
      </c>
      <c r="O4" s="137" t="s">
        <v>81</v>
      </c>
      <c r="P4" s="137" t="s">
        <v>82</v>
      </c>
      <c r="Q4" s="137" t="s">
        <v>81</v>
      </c>
      <c r="R4" s="137" t="s">
        <v>83</v>
      </c>
      <c r="S4" s="18"/>
      <c r="T4" s="18"/>
      <c r="U4" s="18"/>
    </row>
    <row r="5" spans="1:21" x14ac:dyDescent="0.25">
      <c r="A5" s="19">
        <v>1970</v>
      </c>
      <c r="B5" s="20">
        <v>1.69</v>
      </c>
      <c r="C5" s="21">
        <v>27.692307692307679</v>
      </c>
      <c r="D5" s="20">
        <f>+B5-B5*(C5/100)</f>
        <v>1.2220000000000002</v>
      </c>
      <c r="E5" s="21">
        <v>6</v>
      </c>
      <c r="F5" s="20">
        <f t="shared" ref="F5:F46" si="0">+(D5-D5*(E5)/100)</f>
        <v>1.1486800000000001</v>
      </c>
      <c r="G5" s="21">
        <v>0</v>
      </c>
      <c r="H5" s="20">
        <f>F5-(F5*G5/100)</f>
        <v>1.1486800000000001</v>
      </c>
      <c r="I5" s="21">
        <v>32</v>
      </c>
      <c r="J5" s="22">
        <f t="shared" ref="J5:J47" si="1">100-(K5/B5*100)</f>
        <v>53.780923076923074</v>
      </c>
      <c r="K5" s="20">
        <f>+H5-H5*I5/100</f>
        <v>0.78110240000000009</v>
      </c>
      <c r="L5" s="20">
        <f t="shared" ref="L5:L46" si="2">K5/9.4</f>
        <v>8.3096000000000003E-2</v>
      </c>
      <c r="M5" s="20">
        <f t="shared" ref="M5:M46" si="3">+(K5/365)*16</f>
        <v>3.4240105205479453E-2</v>
      </c>
      <c r="N5" s="20">
        <f t="shared" ref="N5:N37" si="4">+M5*28.3495</f>
        <v>0.9706898625227397</v>
      </c>
      <c r="O5" s="21">
        <v>182</v>
      </c>
      <c r="P5" s="21">
        <v>256</v>
      </c>
      <c r="Q5" s="20">
        <f t="shared" ref="Q5:Q46" si="5">+R5*O5</f>
        <v>0.69009982413726023</v>
      </c>
      <c r="R5" s="23">
        <f t="shared" ref="R5:R46" si="6">+N5/P5</f>
        <v>3.791757275479452E-3</v>
      </c>
    </row>
    <row r="6" spans="1:21" x14ac:dyDescent="0.25">
      <c r="A6" s="25">
        <v>1971</v>
      </c>
      <c r="B6" s="26">
        <v>1.56</v>
      </c>
      <c r="C6" s="27">
        <v>27.692307692307708</v>
      </c>
      <c r="D6" s="26">
        <f t="shared" ref="D6:D51" si="7">+B6-B6*(C6/100)</f>
        <v>1.1279999999999999</v>
      </c>
      <c r="E6" s="27">
        <v>6</v>
      </c>
      <c r="F6" s="26">
        <f t="shared" si="0"/>
        <v>1.0603199999999999</v>
      </c>
      <c r="G6" s="27">
        <v>0</v>
      </c>
      <c r="H6" s="26">
        <f t="shared" ref="H6:H51" si="8">F6-(F6*G6/100)</f>
        <v>1.0603199999999999</v>
      </c>
      <c r="I6" s="27">
        <v>32</v>
      </c>
      <c r="J6" s="28">
        <f t="shared" si="1"/>
        <v>53.780923076923081</v>
      </c>
      <c r="K6" s="26">
        <f t="shared" ref="K6:K51" si="9">+H6-H6*I6/100</f>
        <v>0.72101759999999993</v>
      </c>
      <c r="L6" s="26">
        <f t="shared" si="2"/>
        <v>7.6703999999999994E-2</v>
      </c>
      <c r="M6" s="26">
        <f t="shared" si="3"/>
        <v>3.1606250958904104E-2</v>
      </c>
      <c r="N6" s="26">
        <f t="shared" si="4"/>
        <v>0.89602141155945192</v>
      </c>
      <c r="O6" s="27">
        <v>182</v>
      </c>
      <c r="P6" s="27">
        <v>256</v>
      </c>
      <c r="Q6" s="26">
        <f t="shared" si="5"/>
        <v>0.63701522228054785</v>
      </c>
      <c r="R6" s="29">
        <f t="shared" si="6"/>
        <v>3.5000836389041091E-3</v>
      </c>
    </row>
    <row r="7" spans="1:21" x14ac:dyDescent="0.25">
      <c r="A7" s="25">
        <v>1972</v>
      </c>
      <c r="B7" s="26">
        <v>1.43</v>
      </c>
      <c r="C7" s="27">
        <v>27.692307692307679</v>
      </c>
      <c r="D7" s="26">
        <f t="shared" si="7"/>
        <v>1.0340000000000003</v>
      </c>
      <c r="E7" s="27">
        <v>6</v>
      </c>
      <c r="F7" s="26">
        <f t="shared" si="0"/>
        <v>0.97196000000000027</v>
      </c>
      <c r="G7" s="27">
        <v>0</v>
      </c>
      <c r="H7" s="26">
        <f t="shared" si="8"/>
        <v>0.97196000000000027</v>
      </c>
      <c r="I7" s="27">
        <v>32</v>
      </c>
      <c r="J7" s="28">
        <f t="shared" si="1"/>
        <v>53.78092307692306</v>
      </c>
      <c r="K7" s="26">
        <f t="shared" si="9"/>
        <v>0.66093280000000021</v>
      </c>
      <c r="L7" s="26">
        <f t="shared" si="2"/>
        <v>7.0312000000000013E-2</v>
      </c>
      <c r="M7" s="26">
        <f t="shared" si="3"/>
        <v>2.8972396712328777E-2</v>
      </c>
      <c r="N7" s="26">
        <f t="shared" si="4"/>
        <v>0.82135296059616458</v>
      </c>
      <c r="O7" s="27">
        <v>182</v>
      </c>
      <c r="P7" s="27">
        <v>256</v>
      </c>
      <c r="Q7" s="26">
        <f t="shared" si="5"/>
        <v>0.58393062042383581</v>
      </c>
      <c r="R7" s="29">
        <f t="shared" si="6"/>
        <v>3.2084100023287679E-3</v>
      </c>
    </row>
    <row r="8" spans="1:21" x14ac:dyDescent="0.25">
      <c r="A8" s="25">
        <v>1973</v>
      </c>
      <c r="B8" s="26">
        <v>0.91000000000000014</v>
      </c>
      <c r="C8" s="27">
        <v>27.692307692307679</v>
      </c>
      <c r="D8" s="26">
        <f t="shared" si="7"/>
        <v>0.65800000000000025</v>
      </c>
      <c r="E8" s="27">
        <v>6</v>
      </c>
      <c r="F8" s="26">
        <f t="shared" si="0"/>
        <v>0.61852000000000018</v>
      </c>
      <c r="G8" s="27">
        <v>0</v>
      </c>
      <c r="H8" s="26">
        <f t="shared" si="8"/>
        <v>0.61852000000000018</v>
      </c>
      <c r="I8" s="27">
        <v>32</v>
      </c>
      <c r="J8" s="28">
        <f t="shared" si="1"/>
        <v>53.780923076923074</v>
      </c>
      <c r="K8" s="26">
        <f t="shared" si="9"/>
        <v>0.42059360000000012</v>
      </c>
      <c r="L8" s="26">
        <f t="shared" si="2"/>
        <v>4.4744000000000013E-2</v>
      </c>
      <c r="M8" s="26">
        <f t="shared" si="3"/>
        <v>1.8436979726027404E-2</v>
      </c>
      <c r="N8" s="26">
        <f t="shared" si="4"/>
        <v>0.52267915674301391</v>
      </c>
      <c r="O8" s="27">
        <v>182</v>
      </c>
      <c r="P8" s="27">
        <v>256</v>
      </c>
      <c r="Q8" s="26">
        <f t="shared" si="5"/>
        <v>0.37159221299698647</v>
      </c>
      <c r="R8" s="29">
        <f t="shared" si="6"/>
        <v>2.0417154560273981E-3</v>
      </c>
    </row>
    <row r="9" spans="1:21" x14ac:dyDescent="0.25">
      <c r="A9" s="25">
        <v>1974</v>
      </c>
      <c r="B9" s="26">
        <v>1.3</v>
      </c>
      <c r="C9" s="27">
        <v>27.692307692307693</v>
      </c>
      <c r="D9" s="26">
        <f t="shared" si="7"/>
        <v>0.94</v>
      </c>
      <c r="E9" s="27">
        <v>6</v>
      </c>
      <c r="F9" s="26">
        <f t="shared" si="0"/>
        <v>0.88359999999999994</v>
      </c>
      <c r="G9" s="27">
        <v>0</v>
      </c>
      <c r="H9" s="26">
        <f t="shared" si="8"/>
        <v>0.88359999999999994</v>
      </c>
      <c r="I9" s="27">
        <v>32</v>
      </c>
      <c r="J9" s="28">
        <f t="shared" si="1"/>
        <v>53.780923076923081</v>
      </c>
      <c r="K9" s="26">
        <f t="shared" si="9"/>
        <v>0.60084799999999994</v>
      </c>
      <c r="L9" s="26">
        <f t="shared" si="2"/>
        <v>6.3919999999999991E-2</v>
      </c>
      <c r="M9" s="26">
        <f t="shared" si="3"/>
        <v>2.6338542465753421E-2</v>
      </c>
      <c r="N9" s="26">
        <f t="shared" si="4"/>
        <v>0.74668450963287658</v>
      </c>
      <c r="O9" s="27">
        <v>182</v>
      </c>
      <c r="P9" s="27">
        <v>256</v>
      </c>
      <c r="Q9" s="26">
        <f t="shared" si="5"/>
        <v>0.53084601856712321</v>
      </c>
      <c r="R9" s="29">
        <f t="shared" si="6"/>
        <v>2.9167363657534241E-3</v>
      </c>
    </row>
    <row r="10" spans="1:21" x14ac:dyDescent="0.25">
      <c r="A10" s="25">
        <v>1975</v>
      </c>
      <c r="B10" s="26">
        <v>1.04</v>
      </c>
      <c r="C10" s="27">
        <v>27.692307692307693</v>
      </c>
      <c r="D10" s="26">
        <f t="shared" si="7"/>
        <v>0.752</v>
      </c>
      <c r="E10" s="27">
        <v>6</v>
      </c>
      <c r="F10" s="26">
        <f t="shared" si="0"/>
        <v>0.70687999999999995</v>
      </c>
      <c r="G10" s="27">
        <v>0</v>
      </c>
      <c r="H10" s="26">
        <f t="shared" si="8"/>
        <v>0.70687999999999995</v>
      </c>
      <c r="I10" s="27">
        <v>32</v>
      </c>
      <c r="J10" s="28">
        <f t="shared" si="1"/>
        <v>53.780923076923081</v>
      </c>
      <c r="K10" s="26">
        <f t="shared" si="9"/>
        <v>0.48067839999999995</v>
      </c>
      <c r="L10" s="26">
        <f t="shared" si="2"/>
        <v>5.1135999999999994E-2</v>
      </c>
      <c r="M10" s="26">
        <f t="shared" si="3"/>
        <v>2.1070833972602739E-2</v>
      </c>
      <c r="N10" s="26">
        <f t="shared" si="4"/>
        <v>0.59734760770630135</v>
      </c>
      <c r="O10" s="27">
        <v>182</v>
      </c>
      <c r="P10" s="27">
        <v>256</v>
      </c>
      <c r="Q10" s="26">
        <f t="shared" si="5"/>
        <v>0.42467681485369863</v>
      </c>
      <c r="R10" s="29">
        <f t="shared" si="6"/>
        <v>2.3333890926027397E-3</v>
      </c>
    </row>
    <row r="11" spans="1:21" x14ac:dyDescent="0.25">
      <c r="A11" s="19">
        <v>1976</v>
      </c>
      <c r="B11" s="20">
        <v>1.17</v>
      </c>
      <c r="C11" s="21">
        <v>27.692307692307693</v>
      </c>
      <c r="D11" s="20">
        <f t="shared" si="7"/>
        <v>0.84599999999999986</v>
      </c>
      <c r="E11" s="21">
        <v>6</v>
      </c>
      <c r="F11" s="20">
        <f t="shared" si="0"/>
        <v>0.79523999999999984</v>
      </c>
      <c r="G11" s="21">
        <v>0</v>
      </c>
      <c r="H11" s="20">
        <f t="shared" si="8"/>
        <v>0.79523999999999984</v>
      </c>
      <c r="I11" s="21">
        <v>32</v>
      </c>
      <c r="J11" s="22">
        <f t="shared" si="1"/>
        <v>53.780923076923081</v>
      </c>
      <c r="K11" s="20">
        <f t="shared" si="9"/>
        <v>0.54076319999999989</v>
      </c>
      <c r="L11" s="20">
        <f t="shared" si="2"/>
        <v>5.7527999999999989E-2</v>
      </c>
      <c r="M11" s="20">
        <f t="shared" si="3"/>
        <v>2.3704688219178077E-2</v>
      </c>
      <c r="N11" s="20">
        <f t="shared" si="4"/>
        <v>0.67201605866958891</v>
      </c>
      <c r="O11" s="21">
        <v>182</v>
      </c>
      <c r="P11" s="21">
        <v>256</v>
      </c>
      <c r="Q11" s="20">
        <f t="shared" si="5"/>
        <v>0.47776141671041089</v>
      </c>
      <c r="R11" s="23">
        <f t="shared" si="6"/>
        <v>2.6250627291780817E-3</v>
      </c>
    </row>
    <row r="12" spans="1:21" x14ac:dyDescent="0.25">
      <c r="A12" s="19">
        <v>1977</v>
      </c>
      <c r="B12" s="20">
        <v>1.43</v>
      </c>
      <c r="C12" s="21">
        <v>27.692307692307679</v>
      </c>
      <c r="D12" s="20">
        <f t="shared" si="7"/>
        <v>1.0340000000000003</v>
      </c>
      <c r="E12" s="21">
        <v>6</v>
      </c>
      <c r="F12" s="20">
        <f t="shared" si="0"/>
        <v>0.97196000000000027</v>
      </c>
      <c r="G12" s="21">
        <v>0</v>
      </c>
      <c r="H12" s="20">
        <f t="shared" si="8"/>
        <v>0.97196000000000027</v>
      </c>
      <c r="I12" s="21">
        <v>32</v>
      </c>
      <c r="J12" s="22">
        <f t="shared" si="1"/>
        <v>53.78092307692306</v>
      </c>
      <c r="K12" s="20">
        <f t="shared" si="9"/>
        <v>0.66093280000000021</v>
      </c>
      <c r="L12" s="20">
        <f t="shared" si="2"/>
        <v>7.0312000000000013E-2</v>
      </c>
      <c r="M12" s="20">
        <f t="shared" si="3"/>
        <v>2.8972396712328777E-2</v>
      </c>
      <c r="N12" s="20">
        <f t="shared" si="4"/>
        <v>0.82135296059616458</v>
      </c>
      <c r="O12" s="21">
        <v>182</v>
      </c>
      <c r="P12" s="21">
        <v>256</v>
      </c>
      <c r="Q12" s="20">
        <f t="shared" si="5"/>
        <v>0.58393062042383581</v>
      </c>
      <c r="R12" s="23">
        <f t="shared" si="6"/>
        <v>3.2084100023287679E-3</v>
      </c>
    </row>
    <row r="13" spans="1:21" x14ac:dyDescent="0.25">
      <c r="A13" s="19">
        <v>1978</v>
      </c>
      <c r="B13" s="20">
        <v>1.17</v>
      </c>
      <c r="C13" s="21">
        <v>27.692307692307693</v>
      </c>
      <c r="D13" s="20">
        <f t="shared" si="7"/>
        <v>0.84599999999999986</v>
      </c>
      <c r="E13" s="21">
        <v>6</v>
      </c>
      <c r="F13" s="20">
        <f t="shared" si="0"/>
        <v>0.79523999999999984</v>
      </c>
      <c r="G13" s="21">
        <v>0</v>
      </c>
      <c r="H13" s="20">
        <f t="shared" si="8"/>
        <v>0.79523999999999984</v>
      </c>
      <c r="I13" s="21">
        <v>32</v>
      </c>
      <c r="J13" s="22">
        <f t="shared" si="1"/>
        <v>53.780923076923081</v>
      </c>
      <c r="K13" s="20">
        <f t="shared" si="9"/>
        <v>0.54076319999999989</v>
      </c>
      <c r="L13" s="20">
        <f t="shared" si="2"/>
        <v>5.7527999999999989E-2</v>
      </c>
      <c r="M13" s="20">
        <f t="shared" si="3"/>
        <v>2.3704688219178077E-2</v>
      </c>
      <c r="N13" s="20">
        <f t="shared" si="4"/>
        <v>0.67201605866958891</v>
      </c>
      <c r="O13" s="21">
        <v>182</v>
      </c>
      <c r="P13" s="21">
        <v>256</v>
      </c>
      <c r="Q13" s="20">
        <f t="shared" si="5"/>
        <v>0.47776141671041089</v>
      </c>
      <c r="R13" s="23">
        <f t="shared" si="6"/>
        <v>2.6250627291780817E-3</v>
      </c>
    </row>
    <row r="14" spans="1:21" x14ac:dyDescent="0.25">
      <c r="A14" s="19">
        <v>1979</v>
      </c>
      <c r="B14" s="20">
        <v>1.3</v>
      </c>
      <c r="C14" s="21">
        <v>27.692307692307693</v>
      </c>
      <c r="D14" s="20">
        <f t="shared" si="7"/>
        <v>0.94</v>
      </c>
      <c r="E14" s="21">
        <v>6</v>
      </c>
      <c r="F14" s="20">
        <f t="shared" si="0"/>
        <v>0.88359999999999994</v>
      </c>
      <c r="G14" s="21">
        <v>0</v>
      </c>
      <c r="H14" s="20">
        <f t="shared" si="8"/>
        <v>0.88359999999999994</v>
      </c>
      <c r="I14" s="21">
        <v>32</v>
      </c>
      <c r="J14" s="22">
        <f t="shared" si="1"/>
        <v>53.780923076923081</v>
      </c>
      <c r="K14" s="20">
        <f t="shared" si="9"/>
        <v>0.60084799999999994</v>
      </c>
      <c r="L14" s="20">
        <f t="shared" si="2"/>
        <v>6.3919999999999991E-2</v>
      </c>
      <c r="M14" s="20">
        <f t="shared" si="3"/>
        <v>2.6338542465753421E-2</v>
      </c>
      <c r="N14" s="20">
        <f t="shared" si="4"/>
        <v>0.74668450963287658</v>
      </c>
      <c r="O14" s="21">
        <v>182</v>
      </c>
      <c r="P14" s="21">
        <v>256</v>
      </c>
      <c r="Q14" s="20">
        <f t="shared" si="5"/>
        <v>0.53084601856712321</v>
      </c>
      <c r="R14" s="23">
        <f t="shared" si="6"/>
        <v>2.9167363657534241E-3</v>
      </c>
    </row>
    <row r="15" spans="1:21" x14ac:dyDescent="0.25">
      <c r="A15" s="19">
        <v>1980</v>
      </c>
      <c r="B15" s="20">
        <v>1.17</v>
      </c>
      <c r="C15" s="21">
        <v>27.692307692307693</v>
      </c>
      <c r="D15" s="20">
        <f t="shared" si="7"/>
        <v>0.84599999999999986</v>
      </c>
      <c r="E15" s="21">
        <v>6</v>
      </c>
      <c r="F15" s="20">
        <f t="shared" si="0"/>
        <v>0.79523999999999984</v>
      </c>
      <c r="G15" s="21">
        <v>0</v>
      </c>
      <c r="H15" s="20">
        <f t="shared" si="8"/>
        <v>0.79523999999999984</v>
      </c>
      <c r="I15" s="21">
        <v>32</v>
      </c>
      <c r="J15" s="22">
        <f t="shared" si="1"/>
        <v>53.780923076923081</v>
      </c>
      <c r="K15" s="20">
        <f t="shared" si="9"/>
        <v>0.54076319999999989</v>
      </c>
      <c r="L15" s="20">
        <f t="shared" si="2"/>
        <v>5.7527999999999989E-2</v>
      </c>
      <c r="M15" s="20">
        <f t="shared" si="3"/>
        <v>2.3704688219178077E-2</v>
      </c>
      <c r="N15" s="20">
        <f t="shared" si="4"/>
        <v>0.67201605866958891</v>
      </c>
      <c r="O15" s="21">
        <v>182</v>
      </c>
      <c r="P15" s="21">
        <v>256</v>
      </c>
      <c r="Q15" s="20">
        <f t="shared" si="5"/>
        <v>0.47776141671041089</v>
      </c>
      <c r="R15" s="23">
        <f t="shared" si="6"/>
        <v>2.6250627291780817E-3</v>
      </c>
    </row>
    <row r="16" spans="1:21" x14ac:dyDescent="0.25">
      <c r="A16" s="25">
        <v>1981</v>
      </c>
      <c r="B16" s="26">
        <v>1.17</v>
      </c>
      <c r="C16" s="27">
        <v>27.692307692307693</v>
      </c>
      <c r="D16" s="26">
        <f t="shared" si="7"/>
        <v>0.84599999999999986</v>
      </c>
      <c r="E16" s="27">
        <v>6</v>
      </c>
      <c r="F16" s="26">
        <f t="shared" si="0"/>
        <v>0.79523999999999984</v>
      </c>
      <c r="G16" s="27">
        <v>0</v>
      </c>
      <c r="H16" s="26">
        <f t="shared" si="8"/>
        <v>0.79523999999999984</v>
      </c>
      <c r="I16" s="27">
        <v>32</v>
      </c>
      <c r="J16" s="28">
        <f t="shared" si="1"/>
        <v>53.780923076923081</v>
      </c>
      <c r="K16" s="26">
        <f t="shared" si="9"/>
        <v>0.54076319999999989</v>
      </c>
      <c r="L16" s="26">
        <f t="shared" si="2"/>
        <v>5.7527999999999989E-2</v>
      </c>
      <c r="M16" s="26">
        <f t="shared" si="3"/>
        <v>2.3704688219178077E-2</v>
      </c>
      <c r="N16" s="26">
        <f t="shared" si="4"/>
        <v>0.67201605866958891</v>
      </c>
      <c r="O16" s="27">
        <v>182</v>
      </c>
      <c r="P16" s="27">
        <v>256</v>
      </c>
      <c r="Q16" s="26">
        <f t="shared" si="5"/>
        <v>0.47776141671041089</v>
      </c>
      <c r="R16" s="29">
        <f t="shared" si="6"/>
        <v>2.6250627291780817E-3</v>
      </c>
    </row>
    <row r="17" spans="1:18" x14ac:dyDescent="0.25">
      <c r="A17" s="25">
        <v>1982</v>
      </c>
      <c r="B17" s="26">
        <v>1.3</v>
      </c>
      <c r="C17" s="27">
        <v>27.692307692307693</v>
      </c>
      <c r="D17" s="26">
        <f t="shared" si="7"/>
        <v>0.94</v>
      </c>
      <c r="E17" s="27">
        <v>6</v>
      </c>
      <c r="F17" s="26">
        <f t="shared" si="0"/>
        <v>0.88359999999999994</v>
      </c>
      <c r="G17" s="27">
        <v>0</v>
      </c>
      <c r="H17" s="26">
        <f t="shared" si="8"/>
        <v>0.88359999999999994</v>
      </c>
      <c r="I17" s="27">
        <v>32</v>
      </c>
      <c r="J17" s="28">
        <f t="shared" si="1"/>
        <v>53.780923076923081</v>
      </c>
      <c r="K17" s="26">
        <f t="shared" si="9"/>
        <v>0.60084799999999994</v>
      </c>
      <c r="L17" s="26">
        <f t="shared" si="2"/>
        <v>6.3919999999999991E-2</v>
      </c>
      <c r="M17" s="26">
        <f t="shared" si="3"/>
        <v>2.6338542465753421E-2</v>
      </c>
      <c r="N17" s="26">
        <f t="shared" si="4"/>
        <v>0.74668450963287658</v>
      </c>
      <c r="O17" s="27">
        <v>182</v>
      </c>
      <c r="P17" s="27">
        <v>256</v>
      </c>
      <c r="Q17" s="26">
        <f t="shared" si="5"/>
        <v>0.53084601856712321</v>
      </c>
      <c r="R17" s="29">
        <f t="shared" si="6"/>
        <v>2.9167363657534241E-3</v>
      </c>
    </row>
    <row r="18" spans="1:18" x14ac:dyDescent="0.25">
      <c r="A18" s="25">
        <v>1983</v>
      </c>
      <c r="B18" s="26">
        <v>1.04</v>
      </c>
      <c r="C18" s="27">
        <v>27.692307692307693</v>
      </c>
      <c r="D18" s="26">
        <f t="shared" si="7"/>
        <v>0.752</v>
      </c>
      <c r="E18" s="27">
        <v>6</v>
      </c>
      <c r="F18" s="26">
        <f t="shared" si="0"/>
        <v>0.70687999999999995</v>
      </c>
      <c r="G18" s="27">
        <v>0</v>
      </c>
      <c r="H18" s="26">
        <f t="shared" si="8"/>
        <v>0.70687999999999995</v>
      </c>
      <c r="I18" s="27">
        <v>32</v>
      </c>
      <c r="J18" s="28">
        <f t="shared" si="1"/>
        <v>53.780923076923081</v>
      </c>
      <c r="K18" s="26">
        <f t="shared" si="9"/>
        <v>0.48067839999999995</v>
      </c>
      <c r="L18" s="26">
        <f t="shared" si="2"/>
        <v>5.1135999999999994E-2</v>
      </c>
      <c r="M18" s="26">
        <f t="shared" si="3"/>
        <v>2.1070833972602739E-2</v>
      </c>
      <c r="N18" s="26">
        <f t="shared" si="4"/>
        <v>0.59734760770630135</v>
      </c>
      <c r="O18" s="27">
        <v>182</v>
      </c>
      <c r="P18" s="27">
        <v>256</v>
      </c>
      <c r="Q18" s="26">
        <f t="shared" si="5"/>
        <v>0.42467681485369863</v>
      </c>
      <c r="R18" s="29">
        <f t="shared" si="6"/>
        <v>2.3333890926027397E-3</v>
      </c>
    </row>
    <row r="19" spans="1:18" x14ac:dyDescent="0.25">
      <c r="A19" s="25">
        <v>1984</v>
      </c>
      <c r="B19" s="26">
        <v>0.78</v>
      </c>
      <c r="C19" s="27">
        <v>27.692307692307708</v>
      </c>
      <c r="D19" s="26">
        <f t="shared" si="7"/>
        <v>0.56399999999999995</v>
      </c>
      <c r="E19" s="27">
        <v>6</v>
      </c>
      <c r="F19" s="26">
        <f t="shared" si="0"/>
        <v>0.53015999999999996</v>
      </c>
      <c r="G19" s="27">
        <v>0</v>
      </c>
      <c r="H19" s="26">
        <f t="shared" si="8"/>
        <v>0.53015999999999996</v>
      </c>
      <c r="I19" s="27">
        <v>32</v>
      </c>
      <c r="J19" s="28">
        <f t="shared" si="1"/>
        <v>53.780923076923081</v>
      </c>
      <c r="K19" s="26">
        <f t="shared" si="9"/>
        <v>0.36050879999999996</v>
      </c>
      <c r="L19" s="26">
        <f t="shared" si="2"/>
        <v>3.8351999999999997E-2</v>
      </c>
      <c r="M19" s="26">
        <f t="shared" si="3"/>
        <v>1.5803125479452052E-2</v>
      </c>
      <c r="N19" s="26">
        <f t="shared" si="4"/>
        <v>0.44801070577972596</v>
      </c>
      <c r="O19" s="27">
        <v>182</v>
      </c>
      <c r="P19" s="27">
        <v>256</v>
      </c>
      <c r="Q19" s="26">
        <f t="shared" si="5"/>
        <v>0.31850761114027393</v>
      </c>
      <c r="R19" s="29">
        <f t="shared" si="6"/>
        <v>1.7500418194520545E-3</v>
      </c>
    </row>
    <row r="20" spans="1:18" x14ac:dyDescent="0.25">
      <c r="A20" s="25">
        <v>1985</v>
      </c>
      <c r="B20" s="26">
        <v>0.91000000000000014</v>
      </c>
      <c r="C20" s="27">
        <v>27.692307692307679</v>
      </c>
      <c r="D20" s="26">
        <f t="shared" si="7"/>
        <v>0.65800000000000025</v>
      </c>
      <c r="E20" s="27">
        <v>6</v>
      </c>
      <c r="F20" s="26">
        <f t="shared" si="0"/>
        <v>0.61852000000000018</v>
      </c>
      <c r="G20" s="27">
        <v>0</v>
      </c>
      <c r="H20" s="26">
        <f t="shared" si="8"/>
        <v>0.61852000000000018</v>
      </c>
      <c r="I20" s="27">
        <v>32</v>
      </c>
      <c r="J20" s="28">
        <f t="shared" si="1"/>
        <v>53.780923076923074</v>
      </c>
      <c r="K20" s="26">
        <f t="shared" si="9"/>
        <v>0.42059360000000012</v>
      </c>
      <c r="L20" s="26">
        <f t="shared" si="2"/>
        <v>4.4744000000000013E-2</v>
      </c>
      <c r="M20" s="26">
        <f t="shared" si="3"/>
        <v>1.8436979726027404E-2</v>
      </c>
      <c r="N20" s="26">
        <f t="shared" si="4"/>
        <v>0.52267915674301391</v>
      </c>
      <c r="O20" s="27">
        <v>182</v>
      </c>
      <c r="P20" s="27">
        <v>256</v>
      </c>
      <c r="Q20" s="26">
        <f t="shared" si="5"/>
        <v>0.37159221299698647</v>
      </c>
      <c r="R20" s="29">
        <f t="shared" si="6"/>
        <v>2.0417154560273981E-3</v>
      </c>
    </row>
    <row r="21" spans="1:18" x14ac:dyDescent="0.25">
      <c r="A21" s="19">
        <v>1986</v>
      </c>
      <c r="B21" s="20">
        <v>0.91000000000000014</v>
      </c>
      <c r="C21" s="21">
        <v>27.692307692307679</v>
      </c>
      <c r="D21" s="20">
        <f t="shared" si="7"/>
        <v>0.65800000000000025</v>
      </c>
      <c r="E21" s="21">
        <v>6</v>
      </c>
      <c r="F21" s="20">
        <f t="shared" si="0"/>
        <v>0.61852000000000018</v>
      </c>
      <c r="G21" s="21">
        <v>0</v>
      </c>
      <c r="H21" s="20">
        <f t="shared" si="8"/>
        <v>0.61852000000000018</v>
      </c>
      <c r="I21" s="21">
        <v>32</v>
      </c>
      <c r="J21" s="22">
        <f t="shared" si="1"/>
        <v>53.780923076923074</v>
      </c>
      <c r="K21" s="20">
        <f t="shared" si="9"/>
        <v>0.42059360000000012</v>
      </c>
      <c r="L21" s="20">
        <f t="shared" si="2"/>
        <v>4.4744000000000013E-2</v>
      </c>
      <c r="M21" s="20">
        <f t="shared" si="3"/>
        <v>1.8436979726027404E-2</v>
      </c>
      <c r="N21" s="20">
        <f t="shared" si="4"/>
        <v>0.52267915674301391</v>
      </c>
      <c r="O21" s="21">
        <v>182</v>
      </c>
      <c r="P21" s="21">
        <v>256</v>
      </c>
      <c r="Q21" s="20">
        <f t="shared" si="5"/>
        <v>0.37159221299698647</v>
      </c>
      <c r="R21" s="23">
        <f t="shared" si="6"/>
        <v>2.0417154560273981E-3</v>
      </c>
    </row>
    <row r="22" spans="1:18" x14ac:dyDescent="0.25">
      <c r="A22" s="19">
        <v>1987</v>
      </c>
      <c r="B22" s="20">
        <v>0.91000000000000014</v>
      </c>
      <c r="C22" s="21">
        <v>27.692307692307679</v>
      </c>
      <c r="D22" s="20">
        <f t="shared" si="7"/>
        <v>0.65800000000000025</v>
      </c>
      <c r="E22" s="21">
        <v>6</v>
      </c>
      <c r="F22" s="20">
        <f t="shared" si="0"/>
        <v>0.61852000000000018</v>
      </c>
      <c r="G22" s="21">
        <v>0</v>
      </c>
      <c r="H22" s="20">
        <f t="shared" si="8"/>
        <v>0.61852000000000018</v>
      </c>
      <c r="I22" s="21">
        <v>32</v>
      </c>
      <c r="J22" s="22">
        <f t="shared" si="1"/>
        <v>53.780923076923074</v>
      </c>
      <c r="K22" s="20">
        <f t="shared" si="9"/>
        <v>0.42059360000000012</v>
      </c>
      <c r="L22" s="20">
        <f t="shared" si="2"/>
        <v>4.4744000000000013E-2</v>
      </c>
      <c r="M22" s="20">
        <f t="shared" si="3"/>
        <v>1.8436979726027404E-2</v>
      </c>
      <c r="N22" s="20">
        <f t="shared" si="4"/>
        <v>0.52267915674301391</v>
      </c>
      <c r="O22" s="21">
        <v>182</v>
      </c>
      <c r="P22" s="21">
        <v>256</v>
      </c>
      <c r="Q22" s="20">
        <f t="shared" si="5"/>
        <v>0.37159221299698647</v>
      </c>
      <c r="R22" s="23">
        <f t="shared" si="6"/>
        <v>2.0417154560273981E-3</v>
      </c>
    </row>
    <row r="23" spans="1:18" x14ac:dyDescent="0.25">
      <c r="A23" s="19">
        <v>1988</v>
      </c>
      <c r="B23" s="20">
        <v>0.78</v>
      </c>
      <c r="C23" s="21">
        <v>27.692307692307708</v>
      </c>
      <c r="D23" s="20">
        <f t="shared" si="7"/>
        <v>0.56399999999999995</v>
      </c>
      <c r="E23" s="21">
        <v>6</v>
      </c>
      <c r="F23" s="20">
        <f t="shared" si="0"/>
        <v>0.53015999999999996</v>
      </c>
      <c r="G23" s="21">
        <v>0</v>
      </c>
      <c r="H23" s="20">
        <f t="shared" si="8"/>
        <v>0.53015999999999996</v>
      </c>
      <c r="I23" s="21">
        <v>32</v>
      </c>
      <c r="J23" s="22">
        <f t="shared" si="1"/>
        <v>53.780923076923081</v>
      </c>
      <c r="K23" s="20">
        <f t="shared" si="9"/>
        <v>0.36050879999999996</v>
      </c>
      <c r="L23" s="20">
        <f t="shared" si="2"/>
        <v>3.8351999999999997E-2</v>
      </c>
      <c r="M23" s="20">
        <f t="shared" si="3"/>
        <v>1.5803125479452052E-2</v>
      </c>
      <c r="N23" s="20">
        <f t="shared" si="4"/>
        <v>0.44801070577972596</v>
      </c>
      <c r="O23" s="21">
        <v>182</v>
      </c>
      <c r="P23" s="21">
        <v>256</v>
      </c>
      <c r="Q23" s="20">
        <f t="shared" si="5"/>
        <v>0.31850761114027393</v>
      </c>
      <c r="R23" s="23">
        <f t="shared" si="6"/>
        <v>1.7500418194520545E-3</v>
      </c>
    </row>
    <row r="24" spans="1:18" x14ac:dyDescent="0.25">
      <c r="A24" s="19">
        <v>1989</v>
      </c>
      <c r="B24" s="20">
        <v>0.50966385246235846</v>
      </c>
      <c r="C24" s="21">
        <v>27.692307692307679</v>
      </c>
      <c r="D24" s="20">
        <f t="shared" si="7"/>
        <v>0.36852617024201312</v>
      </c>
      <c r="E24" s="21">
        <v>6</v>
      </c>
      <c r="F24" s="20">
        <f t="shared" si="0"/>
        <v>0.34641460002749236</v>
      </c>
      <c r="G24" s="21">
        <v>0</v>
      </c>
      <c r="H24" s="20">
        <f t="shared" si="8"/>
        <v>0.34641460002749236</v>
      </c>
      <c r="I24" s="21">
        <v>32</v>
      </c>
      <c r="J24" s="22">
        <f t="shared" si="1"/>
        <v>53.780923076923067</v>
      </c>
      <c r="K24" s="20">
        <f t="shared" si="9"/>
        <v>0.2355619280186948</v>
      </c>
      <c r="L24" s="20">
        <f t="shared" si="2"/>
        <v>2.5059779576456893E-2</v>
      </c>
      <c r="M24" s="20">
        <f t="shared" si="3"/>
        <v>1.0326002324107169E-2</v>
      </c>
      <c r="N24" s="20">
        <f t="shared" si="4"/>
        <v>0.29273700288727617</v>
      </c>
      <c r="O24" s="21">
        <v>182</v>
      </c>
      <c r="P24" s="21">
        <v>256</v>
      </c>
      <c r="Q24" s="20">
        <f t="shared" si="5"/>
        <v>0.2081177129901729</v>
      </c>
      <c r="R24" s="23">
        <f t="shared" si="6"/>
        <v>1.1435039175284225E-3</v>
      </c>
    </row>
    <row r="25" spans="1:18" x14ac:dyDescent="0.25">
      <c r="A25" s="19">
        <v>1990</v>
      </c>
      <c r="B25" s="20">
        <v>0.517208786101364</v>
      </c>
      <c r="C25" s="21">
        <v>27.692307692307679</v>
      </c>
      <c r="D25" s="20">
        <f t="shared" si="7"/>
        <v>0.37398173764252485</v>
      </c>
      <c r="E25" s="21">
        <v>6</v>
      </c>
      <c r="F25" s="20">
        <f t="shared" si="0"/>
        <v>0.35154283338397335</v>
      </c>
      <c r="G25" s="21">
        <v>0</v>
      </c>
      <c r="H25" s="20">
        <f t="shared" si="8"/>
        <v>0.35154283338397335</v>
      </c>
      <c r="I25" s="21">
        <v>32</v>
      </c>
      <c r="J25" s="22">
        <f t="shared" si="1"/>
        <v>53.78092307692306</v>
      </c>
      <c r="K25" s="20">
        <f t="shared" si="9"/>
        <v>0.2390491267011019</v>
      </c>
      <c r="L25" s="20">
        <f t="shared" si="2"/>
        <v>2.5430758159691692E-2</v>
      </c>
      <c r="M25" s="20">
        <f t="shared" si="3"/>
        <v>1.0478865827993507E-2</v>
      </c>
      <c r="N25" s="20">
        <f t="shared" si="4"/>
        <v>0.29707060679070191</v>
      </c>
      <c r="O25" s="21">
        <v>182</v>
      </c>
      <c r="P25" s="21">
        <v>256</v>
      </c>
      <c r="Q25" s="20">
        <f t="shared" si="5"/>
        <v>0.21119863451526463</v>
      </c>
      <c r="R25" s="23">
        <f t="shared" si="6"/>
        <v>1.1604320577761793E-3</v>
      </c>
    </row>
    <row r="26" spans="1:18" x14ac:dyDescent="0.25">
      <c r="A26" s="25">
        <v>1991</v>
      </c>
      <c r="B26" s="26">
        <v>0.45732304832623261</v>
      </c>
      <c r="C26" s="27">
        <v>27.692307692307693</v>
      </c>
      <c r="D26" s="26">
        <f t="shared" si="7"/>
        <v>0.33067974263589128</v>
      </c>
      <c r="E26" s="27">
        <v>6</v>
      </c>
      <c r="F26" s="26">
        <f t="shared" si="0"/>
        <v>0.31083895807773781</v>
      </c>
      <c r="G26" s="27">
        <v>0</v>
      </c>
      <c r="H26" s="26">
        <f t="shared" si="8"/>
        <v>0.31083895807773781</v>
      </c>
      <c r="I26" s="27">
        <v>32</v>
      </c>
      <c r="J26" s="28">
        <f t="shared" si="1"/>
        <v>53.780923076923074</v>
      </c>
      <c r="K26" s="26">
        <f t="shared" si="9"/>
        <v>0.21137049149286172</v>
      </c>
      <c r="L26" s="26">
        <f t="shared" si="2"/>
        <v>2.2486222499240607E-2</v>
      </c>
      <c r="M26" s="26">
        <f t="shared" si="3"/>
        <v>9.2655557914679103E-3</v>
      </c>
      <c r="N26" s="26">
        <f t="shared" si="4"/>
        <v>0.26267387391021951</v>
      </c>
      <c r="O26" s="27">
        <v>182</v>
      </c>
      <c r="P26" s="27">
        <v>256</v>
      </c>
      <c r="Q26" s="26">
        <f t="shared" si="5"/>
        <v>0.18674470723304668</v>
      </c>
      <c r="R26" s="29">
        <f t="shared" si="6"/>
        <v>1.026069819961795E-3</v>
      </c>
    </row>
    <row r="27" spans="1:18" x14ac:dyDescent="0.25">
      <c r="A27" s="25">
        <v>1992</v>
      </c>
      <c r="B27" s="26">
        <v>0.4206847850135722</v>
      </c>
      <c r="C27" s="27">
        <v>27.692307692307693</v>
      </c>
      <c r="D27" s="26">
        <f t="shared" si="7"/>
        <v>0.30418745993289065</v>
      </c>
      <c r="E27" s="27">
        <v>6</v>
      </c>
      <c r="F27" s="26">
        <f t="shared" si="0"/>
        <v>0.28593621233691718</v>
      </c>
      <c r="G27" s="27">
        <v>0</v>
      </c>
      <c r="H27" s="26">
        <f t="shared" si="8"/>
        <v>0.28593621233691718</v>
      </c>
      <c r="I27" s="27">
        <v>32</v>
      </c>
      <c r="J27" s="28">
        <f t="shared" si="1"/>
        <v>53.780923076923081</v>
      </c>
      <c r="K27" s="26">
        <f t="shared" si="9"/>
        <v>0.1944366243891037</v>
      </c>
      <c r="L27" s="26">
        <f t="shared" si="2"/>
        <v>2.0684747275436562E-2</v>
      </c>
      <c r="M27" s="26">
        <f t="shared" si="3"/>
        <v>8.5232492882894775E-3</v>
      </c>
      <c r="N27" s="26">
        <f t="shared" si="4"/>
        <v>0.24162985569836254</v>
      </c>
      <c r="O27" s="27">
        <v>182</v>
      </c>
      <c r="P27" s="27">
        <v>256</v>
      </c>
      <c r="Q27" s="26">
        <f t="shared" si="5"/>
        <v>0.17178372553555463</v>
      </c>
      <c r="R27" s="29">
        <f t="shared" si="6"/>
        <v>9.4386662382172867E-4</v>
      </c>
    </row>
    <row r="28" spans="1:18" x14ac:dyDescent="0.25">
      <c r="A28" s="25">
        <v>1993</v>
      </c>
      <c r="B28" s="26">
        <v>0.53296239326650574</v>
      </c>
      <c r="C28" s="27">
        <v>27.692307692307679</v>
      </c>
      <c r="D28" s="26">
        <f t="shared" si="7"/>
        <v>0.38537280743885804</v>
      </c>
      <c r="E28" s="27">
        <v>6</v>
      </c>
      <c r="F28" s="26">
        <f t="shared" si="0"/>
        <v>0.36225043899252657</v>
      </c>
      <c r="G28" s="27">
        <v>0</v>
      </c>
      <c r="H28" s="26">
        <f t="shared" si="8"/>
        <v>0.36225043899252657</v>
      </c>
      <c r="I28" s="27">
        <v>32</v>
      </c>
      <c r="J28" s="28">
        <f t="shared" si="1"/>
        <v>53.780923076923074</v>
      </c>
      <c r="K28" s="26">
        <f t="shared" si="9"/>
        <v>0.24633029851491806</v>
      </c>
      <c r="L28" s="26">
        <f t="shared" si="2"/>
        <v>2.6205350905842344E-2</v>
      </c>
      <c r="M28" s="26">
        <f t="shared" si="3"/>
        <v>1.0798040482845724E-2</v>
      </c>
      <c r="N28" s="26">
        <f t="shared" si="4"/>
        <v>0.30611904866843481</v>
      </c>
      <c r="O28" s="27">
        <v>182</v>
      </c>
      <c r="P28" s="27">
        <v>256</v>
      </c>
      <c r="Q28" s="26">
        <f t="shared" si="5"/>
        <v>0.21763151116271537</v>
      </c>
      <c r="R28" s="29">
        <f t="shared" si="6"/>
        <v>1.1957775338610735E-3</v>
      </c>
    </row>
    <row r="29" spans="1:18" x14ac:dyDescent="0.25">
      <c r="A29" s="25">
        <v>1994</v>
      </c>
      <c r="B29" s="26">
        <v>0.52635990880582084</v>
      </c>
      <c r="C29" s="27">
        <v>27.692307692307693</v>
      </c>
      <c r="D29" s="26">
        <f t="shared" si="7"/>
        <v>0.38059870329036272</v>
      </c>
      <c r="E29" s="27">
        <v>6</v>
      </c>
      <c r="F29" s="26">
        <f t="shared" si="0"/>
        <v>0.35776278109294096</v>
      </c>
      <c r="G29" s="27">
        <v>0</v>
      </c>
      <c r="H29" s="26">
        <f t="shared" si="8"/>
        <v>0.35776278109294096</v>
      </c>
      <c r="I29" s="27">
        <v>32</v>
      </c>
      <c r="J29" s="28">
        <f t="shared" si="1"/>
        <v>53.780923076923081</v>
      </c>
      <c r="K29" s="26">
        <f t="shared" si="9"/>
        <v>0.24327869114319986</v>
      </c>
      <c r="L29" s="26">
        <f t="shared" si="2"/>
        <v>2.5880711823744663E-2</v>
      </c>
      <c r="M29" s="26">
        <f t="shared" si="3"/>
        <v>1.0664271392578624E-2</v>
      </c>
      <c r="N29" s="26">
        <f t="shared" si="4"/>
        <v>0.30232676184390767</v>
      </c>
      <c r="O29" s="27">
        <v>182</v>
      </c>
      <c r="P29" s="27">
        <v>256</v>
      </c>
      <c r="Q29" s="26">
        <f t="shared" si="5"/>
        <v>0.21493543224840311</v>
      </c>
      <c r="R29" s="29">
        <f t="shared" si="6"/>
        <v>1.1809639134527643E-3</v>
      </c>
    </row>
    <row r="30" spans="1:18" x14ac:dyDescent="0.25">
      <c r="A30" s="25">
        <v>1995</v>
      </c>
      <c r="B30" s="26">
        <v>0.46722544433632363</v>
      </c>
      <c r="C30" s="27">
        <v>27.692307692307679</v>
      </c>
      <c r="D30" s="26">
        <f t="shared" si="7"/>
        <v>0.33783993667395718</v>
      </c>
      <c r="E30" s="27">
        <v>6</v>
      </c>
      <c r="F30" s="26">
        <f t="shared" si="0"/>
        <v>0.31756954047351976</v>
      </c>
      <c r="G30" s="27">
        <v>0</v>
      </c>
      <c r="H30" s="26">
        <f t="shared" si="8"/>
        <v>0.31756954047351976</v>
      </c>
      <c r="I30" s="27">
        <v>32</v>
      </c>
      <c r="J30" s="28">
        <f t="shared" si="1"/>
        <v>53.78092307692306</v>
      </c>
      <c r="K30" s="26">
        <f t="shared" si="9"/>
        <v>0.21594728752199344</v>
      </c>
      <c r="L30" s="26">
        <f t="shared" si="2"/>
        <v>2.2973115693829087E-2</v>
      </c>
      <c r="M30" s="26">
        <f t="shared" si="3"/>
        <v>9.4661824667175206E-3</v>
      </c>
      <c r="N30" s="26">
        <f t="shared" si="4"/>
        <v>0.26836153984020833</v>
      </c>
      <c r="O30" s="27">
        <v>182</v>
      </c>
      <c r="P30" s="27">
        <v>256</v>
      </c>
      <c r="Q30" s="26">
        <f t="shared" si="5"/>
        <v>0.1907882822301481</v>
      </c>
      <c r="R30" s="29">
        <f t="shared" si="6"/>
        <v>1.0482872650008138E-3</v>
      </c>
    </row>
    <row r="31" spans="1:18" x14ac:dyDescent="0.25">
      <c r="A31" s="19">
        <v>1996</v>
      </c>
      <c r="B31" s="20">
        <v>0.42418588915296557</v>
      </c>
      <c r="C31" s="21">
        <v>27.692307692307693</v>
      </c>
      <c r="D31" s="20">
        <f t="shared" si="7"/>
        <v>0.30671902754137509</v>
      </c>
      <c r="E31" s="21">
        <v>6</v>
      </c>
      <c r="F31" s="20">
        <f t="shared" si="0"/>
        <v>0.28831588588889256</v>
      </c>
      <c r="G31" s="21">
        <v>0</v>
      </c>
      <c r="H31" s="20">
        <f t="shared" si="8"/>
        <v>0.28831588588889256</v>
      </c>
      <c r="I31" s="21">
        <v>32</v>
      </c>
      <c r="J31" s="22">
        <f t="shared" si="1"/>
        <v>53.780923076923081</v>
      </c>
      <c r="K31" s="20">
        <f t="shared" si="9"/>
        <v>0.19605480240444695</v>
      </c>
      <c r="L31" s="20">
        <f t="shared" si="2"/>
        <v>2.0856893872813503E-2</v>
      </c>
      <c r="M31" s="20">
        <f t="shared" si="3"/>
        <v>8.5941831190990449E-3</v>
      </c>
      <c r="N31" s="20">
        <f t="shared" si="4"/>
        <v>0.24364079433489835</v>
      </c>
      <c r="O31" s="21">
        <v>182</v>
      </c>
      <c r="P31" s="21">
        <v>256</v>
      </c>
      <c r="Q31" s="20">
        <f t="shared" si="5"/>
        <v>0.1732133772224668</v>
      </c>
      <c r="R31" s="23">
        <f t="shared" si="6"/>
        <v>9.5172185287069669E-4</v>
      </c>
    </row>
    <row r="32" spans="1:18" x14ac:dyDescent="0.25">
      <c r="A32" s="19">
        <v>1997</v>
      </c>
      <c r="B32" s="20">
        <v>0.37668575888853278</v>
      </c>
      <c r="C32" s="21">
        <v>27.692307692307693</v>
      </c>
      <c r="D32" s="20">
        <f t="shared" si="7"/>
        <v>0.272372779504016</v>
      </c>
      <c r="E32" s="21">
        <v>6</v>
      </c>
      <c r="F32" s="20">
        <f t="shared" si="0"/>
        <v>0.25603041273377503</v>
      </c>
      <c r="G32" s="21">
        <v>0</v>
      </c>
      <c r="H32" s="20">
        <f t="shared" si="8"/>
        <v>0.25603041273377503</v>
      </c>
      <c r="I32" s="21">
        <v>32</v>
      </c>
      <c r="J32" s="22">
        <f t="shared" si="1"/>
        <v>53.780923076923088</v>
      </c>
      <c r="K32" s="20">
        <f t="shared" si="9"/>
        <v>0.174100680658967</v>
      </c>
      <c r="L32" s="20">
        <f t="shared" si="2"/>
        <v>1.8521349006273086E-2</v>
      </c>
      <c r="M32" s="20">
        <f t="shared" si="3"/>
        <v>7.6318106590232112E-3</v>
      </c>
      <c r="N32" s="20">
        <f t="shared" si="4"/>
        <v>0.21635801627797852</v>
      </c>
      <c r="O32" s="21">
        <v>182</v>
      </c>
      <c r="P32" s="21">
        <v>256</v>
      </c>
      <c r="Q32" s="20">
        <f t="shared" si="5"/>
        <v>0.15381702719762536</v>
      </c>
      <c r="R32" s="23">
        <f t="shared" si="6"/>
        <v>8.4514850108585358E-4</v>
      </c>
    </row>
    <row r="33" spans="1:18" x14ac:dyDescent="0.25">
      <c r="A33" s="19">
        <v>1998</v>
      </c>
      <c r="B33" s="20">
        <v>0.37226402350855192</v>
      </c>
      <c r="C33" s="21">
        <v>27.692307692307693</v>
      </c>
      <c r="D33" s="20">
        <f t="shared" si="7"/>
        <v>0.26917552469079908</v>
      </c>
      <c r="E33" s="21">
        <v>6</v>
      </c>
      <c r="F33" s="20">
        <f t="shared" si="0"/>
        <v>0.25302499320935112</v>
      </c>
      <c r="G33" s="21">
        <v>0</v>
      </c>
      <c r="H33" s="20">
        <f t="shared" si="8"/>
        <v>0.25302499320935112</v>
      </c>
      <c r="I33" s="21">
        <v>32</v>
      </c>
      <c r="J33" s="22">
        <f t="shared" si="1"/>
        <v>53.780923076923081</v>
      </c>
      <c r="K33" s="20">
        <f t="shared" si="9"/>
        <v>0.17205699538235875</v>
      </c>
      <c r="L33" s="20">
        <f t="shared" si="2"/>
        <v>1.8303935678974335E-2</v>
      </c>
      <c r="M33" s="20">
        <f t="shared" si="3"/>
        <v>7.5422244551170961E-3</v>
      </c>
      <c r="N33" s="20">
        <f t="shared" si="4"/>
        <v>0.2138182921903421</v>
      </c>
      <c r="O33" s="21">
        <v>182</v>
      </c>
      <c r="P33" s="21">
        <v>256</v>
      </c>
      <c r="Q33" s="20">
        <f t="shared" si="5"/>
        <v>0.15201144210407133</v>
      </c>
      <c r="R33" s="23">
        <f t="shared" si="6"/>
        <v>8.3522770386852381E-4</v>
      </c>
    </row>
    <row r="34" spans="1:18" x14ac:dyDescent="0.25">
      <c r="A34" s="19">
        <v>1999</v>
      </c>
      <c r="B34" s="20">
        <v>0.34859542289800344</v>
      </c>
      <c r="C34" s="21">
        <v>27.692307692307708</v>
      </c>
      <c r="D34" s="20">
        <f t="shared" si="7"/>
        <v>0.25206130578778707</v>
      </c>
      <c r="E34" s="21">
        <v>6</v>
      </c>
      <c r="F34" s="20">
        <f t="shared" si="0"/>
        <v>0.23693762744051985</v>
      </c>
      <c r="G34" s="21">
        <v>0</v>
      </c>
      <c r="H34" s="20">
        <f t="shared" si="8"/>
        <v>0.23693762744051985</v>
      </c>
      <c r="I34" s="21">
        <v>32</v>
      </c>
      <c r="J34" s="22">
        <f t="shared" si="1"/>
        <v>53.780923076923081</v>
      </c>
      <c r="K34" s="20">
        <f t="shared" si="9"/>
        <v>0.1611175866595535</v>
      </c>
      <c r="L34" s="20">
        <f t="shared" si="2"/>
        <v>1.714016879356952E-2</v>
      </c>
      <c r="M34" s="20">
        <f t="shared" si="3"/>
        <v>7.062688730281797E-3</v>
      </c>
      <c r="N34" s="20">
        <f t="shared" si="4"/>
        <v>0.20022369415912381</v>
      </c>
      <c r="O34" s="21">
        <v>182</v>
      </c>
      <c r="P34" s="21">
        <v>256</v>
      </c>
      <c r="Q34" s="20">
        <f t="shared" si="5"/>
        <v>0.14234653256625207</v>
      </c>
      <c r="R34" s="23">
        <f t="shared" si="6"/>
        <v>7.8212380530907736E-4</v>
      </c>
    </row>
    <row r="35" spans="1:18" x14ac:dyDescent="0.25">
      <c r="A35" s="19">
        <v>2000</v>
      </c>
      <c r="B35" s="20">
        <v>0.30940079535295673</v>
      </c>
      <c r="C35" s="21">
        <v>27.692307692307679</v>
      </c>
      <c r="D35" s="20">
        <f t="shared" si="7"/>
        <v>0.22372057510136875</v>
      </c>
      <c r="E35" s="21">
        <v>6</v>
      </c>
      <c r="F35" s="20">
        <f t="shared" si="0"/>
        <v>0.21029734059528662</v>
      </c>
      <c r="G35" s="21">
        <v>0</v>
      </c>
      <c r="H35" s="20">
        <f t="shared" si="8"/>
        <v>0.21029734059528662</v>
      </c>
      <c r="I35" s="21">
        <v>32</v>
      </c>
      <c r="J35" s="22">
        <f t="shared" si="1"/>
        <v>53.780923076923067</v>
      </c>
      <c r="K35" s="20">
        <f t="shared" si="9"/>
        <v>0.14300219160479491</v>
      </c>
      <c r="L35" s="20">
        <f t="shared" si="2"/>
        <v>1.5212999106893076E-2</v>
      </c>
      <c r="M35" s="20">
        <f t="shared" si="3"/>
        <v>6.2685892210321056E-3</v>
      </c>
      <c r="N35" s="20">
        <f t="shared" si="4"/>
        <v>0.17771137012164967</v>
      </c>
      <c r="O35" s="21">
        <v>182</v>
      </c>
      <c r="P35" s="21">
        <v>256</v>
      </c>
      <c r="Q35" s="20">
        <f t="shared" si="5"/>
        <v>0.12634167719586031</v>
      </c>
      <c r="R35" s="23">
        <f t="shared" si="6"/>
        <v>6.9418503953769402E-4</v>
      </c>
    </row>
    <row r="36" spans="1:18" x14ac:dyDescent="0.25">
      <c r="A36" s="25">
        <v>2001</v>
      </c>
      <c r="B36" s="26">
        <v>0.35021962222324221</v>
      </c>
      <c r="C36" s="27">
        <v>27.692307692307679</v>
      </c>
      <c r="D36" s="26">
        <f t="shared" si="7"/>
        <v>0.25323572683834439</v>
      </c>
      <c r="E36" s="27">
        <v>6</v>
      </c>
      <c r="F36" s="26">
        <f t="shared" si="0"/>
        <v>0.23804158322804372</v>
      </c>
      <c r="G36" s="27">
        <v>0</v>
      </c>
      <c r="H36" s="26">
        <f t="shared" si="8"/>
        <v>0.23804158322804372</v>
      </c>
      <c r="I36" s="27">
        <v>32</v>
      </c>
      <c r="J36" s="28">
        <f t="shared" si="1"/>
        <v>53.780923076923074</v>
      </c>
      <c r="K36" s="26">
        <f t="shared" si="9"/>
        <v>0.16186827659506975</v>
      </c>
      <c r="L36" s="26">
        <f t="shared" si="2"/>
        <v>1.7220029425007419E-2</v>
      </c>
      <c r="M36" s="26">
        <f t="shared" si="3"/>
        <v>7.0955956863592217E-3</v>
      </c>
      <c r="N36" s="26">
        <f t="shared" si="4"/>
        <v>0.20115658991044075</v>
      </c>
      <c r="O36" s="27">
        <v>182</v>
      </c>
      <c r="P36" s="27">
        <v>256</v>
      </c>
      <c r="Q36" s="26">
        <f t="shared" si="5"/>
        <v>0.14300976313945396</v>
      </c>
      <c r="R36" s="29">
        <f t="shared" si="6"/>
        <v>7.8576792933765917E-4</v>
      </c>
    </row>
    <row r="37" spans="1:18" x14ac:dyDescent="0.25">
      <c r="A37" s="25">
        <v>2002</v>
      </c>
      <c r="B37" s="26">
        <v>0.30124982321316707</v>
      </c>
      <c r="C37" s="27">
        <v>27.692307692307679</v>
      </c>
      <c r="D37" s="26">
        <f t="shared" si="7"/>
        <v>0.21782679524644394</v>
      </c>
      <c r="E37" s="27">
        <v>6</v>
      </c>
      <c r="F37" s="26">
        <f t="shared" si="0"/>
        <v>0.20475718753165731</v>
      </c>
      <c r="G37" s="27">
        <v>0</v>
      </c>
      <c r="H37" s="26">
        <f t="shared" si="8"/>
        <v>0.20475718753165731</v>
      </c>
      <c r="I37" s="27">
        <v>32</v>
      </c>
      <c r="J37" s="28">
        <f t="shared" si="1"/>
        <v>53.780923076923067</v>
      </c>
      <c r="K37" s="26">
        <f t="shared" si="9"/>
        <v>0.13923488752152696</v>
      </c>
      <c r="L37" s="26">
        <f t="shared" si="2"/>
        <v>1.4812222076758187E-2</v>
      </c>
      <c r="M37" s="26">
        <f t="shared" si="3"/>
        <v>6.1034471242313185E-3</v>
      </c>
      <c r="N37" s="26">
        <f t="shared" si="4"/>
        <v>0.17302967424839577</v>
      </c>
      <c r="O37" s="27">
        <v>182</v>
      </c>
      <c r="P37" s="27">
        <v>256</v>
      </c>
      <c r="Q37" s="26">
        <f t="shared" si="5"/>
        <v>0.12301328403596887</v>
      </c>
      <c r="R37" s="29">
        <f t="shared" si="6"/>
        <v>6.7589716503279598E-4</v>
      </c>
    </row>
    <row r="38" spans="1:18" x14ac:dyDescent="0.25">
      <c r="A38" s="25">
        <v>2003</v>
      </c>
      <c r="B38" s="26">
        <v>0.3532675320047412</v>
      </c>
      <c r="C38" s="27">
        <v>27.692307692307679</v>
      </c>
      <c r="D38" s="26">
        <f t="shared" si="7"/>
        <v>0.2554396000649668</v>
      </c>
      <c r="E38" s="27">
        <v>6</v>
      </c>
      <c r="F38" s="26">
        <f t="shared" si="0"/>
        <v>0.2401132240610688</v>
      </c>
      <c r="G38" s="27">
        <v>0</v>
      </c>
      <c r="H38" s="26">
        <f t="shared" si="8"/>
        <v>0.2401132240610688</v>
      </c>
      <c r="I38" s="27">
        <v>32</v>
      </c>
      <c r="J38" s="28">
        <f t="shared" si="1"/>
        <v>53.78092307692306</v>
      </c>
      <c r="K38" s="26">
        <f t="shared" si="9"/>
        <v>0.16327699236152679</v>
      </c>
      <c r="L38" s="26">
        <f t="shared" si="2"/>
        <v>1.7369892804417742E-2</v>
      </c>
      <c r="M38" s="26">
        <f t="shared" si="3"/>
        <v>7.1573476103682972E-3</v>
      </c>
      <c r="N38" s="26">
        <f t="shared" ref="N38:N45" si="10">+M38*28.3495</f>
        <v>0.20290722608013603</v>
      </c>
      <c r="O38" s="27">
        <v>182</v>
      </c>
      <c r="P38" s="27">
        <v>256</v>
      </c>
      <c r="Q38" s="26">
        <f t="shared" si="5"/>
        <v>0.1442543560413467</v>
      </c>
      <c r="R38" s="29">
        <f t="shared" si="6"/>
        <v>7.9260635187553138E-4</v>
      </c>
    </row>
    <row r="39" spans="1:18" x14ac:dyDescent="0.25">
      <c r="A39" s="25">
        <v>2004</v>
      </c>
      <c r="B39" s="26">
        <v>0.38250344028527616</v>
      </c>
      <c r="C39" s="27">
        <v>27.692307692307679</v>
      </c>
      <c r="D39" s="26">
        <f t="shared" si="7"/>
        <v>0.27657941066781511</v>
      </c>
      <c r="E39" s="27">
        <v>6</v>
      </c>
      <c r="F39" s="26">
        <f t="shared" si="0"/>
        <v>0.25998464602774618</v>
      </c>
      <c r="G39" s="27">
        <v>0</v>
      </c>
      <c r="H39" s="26">
        <f t="shared" si="8"/>
        <v>0.25998464602774618</v>
      </c>
      <c r="I39" s="27">
        <v>32</v>
      </c>
      <c r="J39" s="28">
        <f t="shared" si="1"/>
        <v>53.780923076923074</v>
      </c>
      <c r="K39" s="26">
        <f t="shared" si="9"/>
        <v>0.17678955929886742</v>
      </c>
      <c r="L39" s="26">
        <f t="shared" si="2"/>
        <v>1.8807399925411427E-2</v>
      </c>
      <c r="M39" s="26">
        <f t="shared" si="3"/>
        <v>7.7496793117311745E-3</v>
      </c>
      <c r="N39" s="26">
        <f t="shared" si="10"/>
        <v>0.21969953364792291</v>
      </c>
      <c r="O39" s="27">
        <v>182</v>
      </c>
      <c r="P39" s="27">
        <v>256</v>
      </c>
      <c r="Q39" s="26">
        <f t="shared" si="5"/>
        <v>0.1561926372028202</v>
      </c>
      <c r="R39" s="29">
        <f t="shared" si="6"/>
        <v>8.5820130331219888E-4</v>
      </c>
    </row>
    <row r="40" spans="1:18" x14ac:dyDescent="0.25">
      <c r="A40" s="25">
        <v>2005</v>
      </c>
      <c r="B40" s="26">
        <v>0.41833973493446042</v>
      </c>
      <c r="C40" s="27">
        <v>27.692307692307693</v>
      </c>
      <c r="D40" s="26">
        <f t="shared" si="7"/>
        <v>0.30249180833722522</v>
      </c>
      <c r="E40" s="27">
        <v>6</v>
      </c>
      <c r="F40" s="26">
        <f t="shared" si="0"/>
        <v>0.28434229983699172</v>
      </c>
      <c r="G40" s="27">
        <v>0</v>
      </c>
      <c r="H40" s="26">
        <f t="shared" si="8"/>
        <v>0.28434229983699172</v>
      </c>
      <c r="I40" s="27">
        <v>32</v>
      </c>
      <c r="J40" s="28">
        <f t="shared" si="1"/>
        <v>53.780923076923074</v>
      </c>
      <c r="K40" s="26">
        <f t="shared" si="9"/>
        <v>0.19335276388915437</v>
      </c>
      <c r="L40" s="26">
        <f t="shared" si="2"/>
        <v>2.0569442966931317E-2</v>
      </c>
      <c r="M40" s="26">
        <f t="shared" si="3"/>
        <v>8.4757375951410134E-3</v>
      </c>
      <c r="N40" s="26">
        <f t="shared" si="10"/>
        <v>0.24028292295345016</v>
      </c>
      <c r="O40" s="27">
        <v>182</v>
      </c>
      <c r="P40" s="27">
        <v>256</v>
      </c>
      <c r="Q40" s="26">
        <f t="shared" si="5"/>
        <v>0.17082614053721848</v>
      </c>
      <c r="R40" s="29">
        <f t="shared" si="6"/>
        <v>9.386051677869147E-4</v>
      </c>
    </row>
    <row r="41" spans="1:18" x14ac:dyDescent="0.25">
      <c r="A41" s="19">
        <v>2006</v>
      </c>
      <c r="B41" s="20">
        <v>0.42206204122850061</v>
      </c>
      <c r="C41" s="21">
        <v>27.692307692307693</v>
      </c>
      <c r="D41" s="20">
        <f t="shared" si="7"/>
        <v>0.30518332211906968</v>
      </c>
      <c r="E41" s="21">
        <v>6</v>
      </c>
      <c r="F41" s="20">
        <f t="shared" si="0"/>
        <v>0.28687232279192548</v>
      </c>
      <c r="G41" s="21">
        <v>0</v>
      </c>
      <c r="H41" s="20">
        <f t="shared" si="8"/>
        <v>0.28687232279192548</v>
      </c>
      <c r="I41" s="21">
        <v>32</v>
      </c>
      <c r="J41" s="22">
        <f t="shared" si="1"/>
        <v>53.780923076923074</v>
      </c>
      <c r="K41" s="20">
        <f t="shared" si="9"/>
        <v>0.19507317949850933</v>
      </c>
      <c r="L41" s="20">
        <f t="shared" si="2"/>
        <v>2.0752465904096736E-2</v>
      </c>
      <c r="M41" s="20">
        <f t="shared" si="3"/>
        <v>8.5511530739072576E-3</v>
      </c>
      <c r="N41" s="20">
        <f t="shared" si="10"/>
        <v>0.24242091406873378</v>
      </c>
      <c r="O41" s="21">
        <v>182</v>
      </c>
      <c r="P41" s="21">
        <v>256</v>
      </c>
      <c r="Q41" s="20">
        <f t="shared" si="5"/>
        <v>0.17234611859574042</v>
      </c>
      <c r="R41" s="23">
        <f t="shared" si="6"/>
        <v>9.4695669558099134E-4</v>
      </c>
    </row>
    <row r="42" spans="1:18" x14ac:dyDescent="0.25">
      <c r="A42" s="19">
        <v>2007</v>
      </c>
      <c r="B42" s="20">
        <v>0.54636805851527082</v>
      </c>
      <c r="C42" s="21">
        <v>27.692307692307693</v>
      </c>
      <c r="D42" s="20">
        <f t="shared" si="7"/>
        <v>0.3950661346187343</v>
      </c>
      <c r="E42" s="21">
        <v>6</v>
      </c>
      <c r="F42" s="20">
        <f t="shared" si="0"/>
        <v>0.37136216654161025</v>
      </c>
      <c r="G42" s="21">
        <v>0</v>
      </c>
      <c r="H42" s="20">
        <f t="shared" si="8"/>
        <v>0.37136216654161025</v>
      </c>
      <c r="I42" s="21">
        <v>32</v>
      </c>
      <c r="J42" s="22">
        <f t="shared" si="1"/>
        <v>53.780923076923074</v>
      </c>
      <c r="K42" s="20">
        <f t="shared" si="9"/>
        <v>0.25252627324829496</v>
      </c>
      <c r="L42" s="20">
        <f t="shared" si="2"/>
        <v>2.6864497154073932E-2</v>
      </c>
      <c r="M42" s="20">
        <f t="shared" si="3"/>
        <v>1.1069644854719779E-2</v>
      </c>
      <c r="N42" s="20">
        <f t="shared" si="10"/>
        <v>0.31381889680887837</v>
      </c>
      <c r="O42" s="21">
        <v>182</v>
      </c>
      <c r="P42" s="21">
        <v>256</v>
      </c>
      <c r="Q42" s="20">
        <f t="shared" si="5"/>
        <v>0.22310562195006198</v>
      </c>
      <c r="R42" s="23">
        <f t="shared" si="6"/>
        <v>1.2258550656596811E-3</v>
      </c>
    </row>
    <row r="43" spans="1:18" x14ac:dyDescent="0.25">
      <c r="A43" s="19">
        <v>2008</v>
      </c>
      <c r="B43" s="20">
        <v>0.50914648607771018</v>
      </c>
      <c r="C43" s="21">
        <v>27.692307692307693</v>
      </c>
      <c r="D43" s="20">
        <f t="shared" si="7"/>
        <v>0.36815207454849813</v>
      </c>
      <c r="E43" s="21">
        <v>6</v>
      </c>
      <c r="F43" s="20">
        <f t="shared" si="0"/>
        <v>0.34606295007558824</v>
      </c>
      <c r="G43" s="21">
        <v>0</v>
      </c>
      <c r="H43" s="20">
        <f t="shared" si="8"/>
        <v>0.34606295007558824</v>
      </c>
      <c r="I43" s="21">
        <v>32</v>
      </c>
      <c r="J43" s="22">
        <f t="shared" si="1"/>
        <v>53.780923076923081</v>
      </c>
      <c r="K43" s="20">
        <f t="shared" si="9"/>
        <v>0.23532280605139999</v>
      </c>
      <c r="L43" s="20">
        <f t="shared" si="2"/>
        <v>2.5034341069297871E-2</v>
      </c>
      <c r="M43" s="20">
        <f t="shared" si="3"/>
        <v>1.0315520265266848E-2</v>
      </c>
      <c r="N43" s="20">
        <f t="shared" si="10"/>
        <v>0.29243984176018251</v>
      </c>
      <c r="O43" s="21">
        <v>182</v>
      </c>
      <c r="P43" s="21">
        <v>256</v>
      </c>
      <c r="Q43" s="20">
        <f t="shared" si="5"/>
        <v>0.20790645000137975</v>
      </c>
      <c r="R43" s="23">
        <f t="shared" si="6"/>
        <v>1.1423431318757129E-3</v>
      </c>
    </row>
    <row r="44" spans="1:18" x14ac:dyDescent="0.25">
      <c r="A44" s="19">
        <v>2009</v>
      </c>
      <c r="B44" s="20">
        <v>0.40495104662765657</v>
      </c>
      <c r="C44" s="21">
        <v>27.692307692307693</v>
      </c>
      <c r="D44" s="20">
        <f t="shared" si="7"/>
        <v>0.2928107567923055</v>
      </c>
      <c r="E44" s="21">
        <v>6</v>
      </c>
      <c r="F44" s="20">
        <f t="shared" si="0"/>
        <v>0.27524211138476717</v>
      </c>
      <c r="G44" s="21">
        <v>0</v>
      </c>
      <c r="H44" s="20">
        <f t="shared" si="8"/>
        <v>0.27524211138476717</v>
      </c>
      <c r="I44" s="21">
        <v>32</v>
      </c>
      <c r="J44" s="22">
        <f t="shared" si="1"/>
        <v>53.780923076923081</v>
      </c>
      <c r="K44" s="20">
        <f t="shared" si="9"/>
        <v>0.18716463574164166</v>
      </c>
      <c r="L44" s="20">
        <f t="shared" si="2"/>
        <v>1.9911131461876772E-2</v>
      </c>
      <c r="M44" s="20">
        <f t="shared" si="3"/>
        <v>8.2044771831952506E-3</v>
      </c>
      <c r="N44" s="20">
        <f t="shared" si="10"/>
        <v>0.23259282590499375</v>
      </c>
      <c r="O44" s="21">
        <v>182</v>
      </c>
      <c r="P44" s="21">
        <v>256</v>
      </c>
      <c r="Q44" s="20">
        <f t="shared" si="5"/>
        <v>0.16535896216683149</v>
      </c>
      <c r="R44" s="23">
        <f t="shared" si="6"/>
        <v>9.0856572619138183E-4</v>
      </c>
    </row>
    <row r="45" spans="1:18" x14ac:dyDescent="0.25">
      <c r="A45" s="19">
        <v>2010</v>
      </c>
      <c r="B45" s="20">
        <v>0.42315526608824028</v>
      </c>
      <c r="C45" s="21">
        <v>27.692307692307693</v>
      </c>
      <c r="D45" s="20">
        <f t="shared" si="7"/>
        <v>0.30597380778688144</v>
      </c>
      <c r="E45" s="21">
        <v>6</v>
      </c>
      <c r="F45" s="20">
        <f t="shared" si="0"/>
        <v>0.28761537931966857</v>
      </c>
      <c r="G45" s="21">
        <v>0</v>
      </c>
      <c r="H45" s="20">
        <f t="shared" si="8"/>
        <v>0.28761537931966857</v>
      </c>
      <c r="I45" s="21">
        <v>32</v>
      </c>
      <c r="J45" s="22">
        <f t="shared" si="1"/>
        <v>53.780923076923074</v>
      </c>
      <c r="K45" s="20">
        <f t="shared" si="9"/>
        <v>0.19557845793737463</v>
      </c>
      <c r="L45" s="20">
        <f t="shared" si="2"/>
        <v>2.0806218929507937E-2</v>
      </c>
      <c r="M45" s="20">
        <f t="shared" si="3"/>
        <v>8.5733022657479285E-3</v>
      </c>
      <c r="N45" s="20">
        <f t="shared" si="10"/>
        <v>0.2430488325828209</v>
      </c>
      <c r="O45" s="21">
        <v>182</v>
      </c>
      <c r="P45" s="21">
        <v>256</v>
      </c>
      <c r="Q45" s="20">
        <f t="shared" si="5"/>
        <v>0.17279252941434922</v>
      </c>
      <c r="R45" s="23">
        <f t="shared" si="6"/>
        <v>9.4940950227664412E-4</v>
      </c>
    </row>
    <row r="46" spans="1:18" x14ac:dyDescent="0.25">
      <c r="A46" s="31">
        <v>2011</v>
      </c>
      <c r="B46" s="26">
        <v>0.33617396341557204</v>
      </c>
      <c r="C46" s="32">
        <v>27.692307692307679</v>
      </c>
      <c r="D46" s="26">
        <f t="shared" si="7"/>
        <v>0.24307963508510599</v>
      </c>
      <c r="E46" s="32">
        <v>6</v>
      </c>
      <c r="F46" s="33">
        <f t="shared" si="0"/>
        <v>0.22849485697999963</v>
      </c>
      <c r="G46" s="32">
        <v>0</v>
      </c>
      <c r="H46" s="26">
        <f t="shared" si="8"/>
        <v>0.22849485697999963</v>
      </c>
      <c r="I46" s="32">
        <v>32</v>
      </c>
      <c r="J46" s="34">
        <f t="shared" si="1"/>
        <v>53.780923076923067</v>
      </c>
      <c r="K46" s="26">
        <f t="shared" si="9"/>
        <v>0.15537650274639975</v>
      </c>
      <c r="L46" s="33">
        <f t="shared" si="2"/>
        <v>1.6529415185787207E-2</v>
      </c>
      <c r="M46" s="33">
        <f t="shared" si="3"/>
        <v>6.8110247779243722E-3</v>
      </c>
      <c r="N46" s="33">
        <f t="shared" ref="N46:N51" si="11">+M46*28.3495</f>
        <v>0.19308914694176699</v>
      </c>
      <c r="O46" s="32">
        <v>182</v>
      </c>
      <c r="P46" s="32">
        <v>256</v>
      </c>
      <c r="Q46" s="33">
        <f t="shared" si="5"/>
        <v>0.13727431540391247</v>
      </c>
      <c r="R46" s="35">
        <f t="shared" si="6"/>
        <v>7.5425448024127729E-4</v>
      </c>
    </row>
    <row r="47" spans="1:18" x14ac:dyDescent="0.25">
      <c r="A47" s="25">
        <v>2012</v>
      </c>
      <c r="B47" s="26">
        <v>0.2650241846330223</v>
      </c>
      <c r="C47" s="27">
        <v>27.692307692307693</v>
      </c>
      <c r="D47" s="26">
        <f t="shared" si="7"/>
        <v>0.19163287196541612</v>
      </c>
      <c r="E47" s="27">
        <v>6</v>
      </c>
      <c r="F47" s="26">
        <f t="shared" ref="F47:F56" si="12">+(D47-D47*(E47)/100)</f>
        <v>0.18013489964749116</v>
      </c>
      <c r="G47" s="27">
        <v>0</v>
      </c>
      <c r="H47" s="26">
        <f t="shared" si="8"/>
        <v>0.18013489964749116</v>
      </c>
      <c r="I47" s="27">
        <v>32</v>
      </c>
      <c r="J47" s="28">
        <f t="shared" si="1"/>
        <v>53.780923076923074</v>
      </c>
      <c r="K47" s="26">
        <f t="shared" si="9"/>
        <v>0.12249173176029399</v>
      </c>
      <c r="L47" s="26">
        <f t="shared" ref="L47:L56" si="13">K47/9.4</f>
        <v>1.3031035293648296E-2</v>
      </c>
      <c r="M47" s="26">
        <f t="shared" ref="M47:M56" si="14">+(K47/365)*16</f>
        <v>5.3695005703142569E-3</v>
      </c>
      <c r="N47" s="26">
        <f t="shared" si="11"/>
        <v>0.15222265641812402</v>
      </c>
      <c r="O47" s="27">
        <v>182</v>
      </c>
      <c r="P47" s="27">
        <v>256</v>
      </c>
      <c r="Q47" s="26">
        <f t="shared" ref="Q47:Q56" si="15">+R47*O47</f>
        <v>0.10822079479726004</v>
      </c>
      <c r="R47" s="29">
        <f t="shared" ref="R47:R56" si="16">+N47/P47</f>
        <v>5.9461975163329695E-4</v>
      </c>
    </row>
    <row r="48" spans="1:18" x14ac:dyDescent="0.25">
      <c r="A48" s="25">
        <v>2013</v>
      </c>
      <c r="B48" s="26">
        <v>0.25340654290505732</v>
      </c>
      <c r="C48" s="27">
        <v>27.692307692307693</v>
      </c>
      <c r="D48" s="26">
        <f t="shared" si="7"/>
        <v>0.18323242333134915</v>
      </c>
      <c r="E48" s="27">
        <v>6</v>
      </c>
      <c r="F48" s="26">
        <f t="shared" si="12"/>
        <v>0.17223847793146821</v>
      </c>
      <c r="G48" s="27">
        <v>0</v>
      </c>
      <c r="H48" s="26">
        <f t="shared" si="8"/>
        <v>0.17223847793146821</v>
      </c>
      <c r="I48" s="27">
        <v>32</v>
      </c>
      <c r="J48" s="28">
        <f t="shared" ref="J48:J56" si="17">100-(K48/B48*100)</f>
        <v>53.780923076923074</v>
      </c>
      <c r="K48" s="26">
        <f t="shared" si="9"/>
        <v>0.11712216499339839</v>
      </c>
      <c r="L48" s="26">
        <f t="shared" si="13"/>
        <v>1.2459804786531744E-2</v>
      </c>
      <c r="M48" s="26">
        <f t="shared" si="14"/>
        <v>5.134122301080477E-3</v>
      </c>
      <c r="N48" s="26">
        <f t="shared" si="11"/>
        <v>0.14554980017448099</v>
      </c>
      <c r="O48" s="27">
        <v>182</v>
      </c>
      <c r="P48" s="27">
        <v>256</v>
      </c>
      <c r="Q48" s="26">
        <f t="shared" si="15"/>
        <v>0.10347681106154508</v>
      </c>
      <c r="R48" s="29">
        <f t="shared" si="16"/>
        <v>5.6855390693156638E-4</v>
      </c>
    </row>
    <row r="49" spans="1:18" x14ac:dyDescent="0.25">
      <c r="A49" s="25">
        <v>2014</v>
      </c>
      <c r="B49" s="26">
        <v>0.30433523376461197</v>
      </c>
      <c r="C49" s="27">
        <v>27.692307692307693</v>
      </c>
      <c r="D49" s="26">
        <f t="shared" si="7"/>
        <v>0.22005778441441171</v>
      </c>
      <c r="E49" s="27">
        <v>6</v>
      </c>
      <c r="F49" s="26">
        <f t="shared" si="12"/>
        <v>0.20685431734954701</v>
      </c>
      <c r="G49" s="27">
        <v>0</v>
      </c>
      <c r="H49" s="26">
        <f t="shared" si="8"/>
        <v>0.20685431734954701</v>
      </c>
      <c r="I49" s="27">
        <v>32</v>
      </c>
      <c r="J49" s="28">
        <f t="shared" si="17"/>
        <v>53.780923076923088</v>
      </c>
      <c r="K49" s="26">
        <f t="shared" si="9"/>
        <v>0.14066093579769195</v>
      </c>
      <c r="L49" s="26">
        <f t="shared" si="13"/>
        <v>1.4963929340179994E-2</v>
      </c>
      <c r="M49" s="26">
        <f t="shared" si="14"/>
        <v>6.1659588294878664E-3</v>
      </c>
      <c r="N49" s="26">
        <f t="shared" si="11"/>
        <v>0.17480184983656627</v>
      </c>
      <c r="O49" s="27">
        <v>182</v>
      </c>
      <c r="P49" s="27">
        <v>256</v>
      </c>
      <c r="Q49" s="26">
        <f t="shared" si="15"/>
        <v>0.12427319011818383</v>
      </c>
      <c r="R49" s="29">
        <f t="shared" si="16"/>
        <v>6.8281972592408699E-4</v>
      </c>
    </row>
    <row r="50" spans="1:18" x14ac:dyDescent="0.25">
      <c r="A50" s="31">
        <v>2015</v>
      </c>
      <c r="B50" s="33">
        <v>0.26744025897697576</v>
      </c>
      <c r="C50" s="32">
        <v>27.692307692307693</v>
      </c>
      <c r="D50" s="33">
        <f t="shared" si="7"/>
        <v>0.19337987956796709</v>
      </c>
      <c r="E50" s="32">
        <v>6</v>
      </c>
      <c r="F50" s="33">
        <f t="shared" si="12"/>
        <v>0.18177708679388907</v>
      </c>
      <c r="G50" s="32">
        <v>0</v>
      </c>
      <c r="H50" s="33">
        <f t="shared" si="8"/>
        <v>0.18177708679388907</v>
      </c>
      <c r="I50" s="32">
        <v>32</v>
      </c>
      <c r="J50" s="34">
        <f t="shared" si="17"/>
        <v>53.780923076923074</v>
      </c>
      <c r="K50" s="33">
        <f t="shared" si="9"/>
        <v>0.12360841901984457</v>
      </c>
      <c r="L50" s="33">
        <f t="shared" si="13"/>
        <v>1.3149831810621761E-2</v>
      </c>
      <c r="M50" s="33">
        <f t="shared" si="14"/>
        <v>5.4184512447055149E-3</v>
      </c>
      <c r="N50" s="33">
        <f t="shared" si="11"/>
        <v>0.153610383561779</v>
      </c>
      <c r="O50" s="32">
        <v>182</v>
      </c>
      <c r="P50" s="32">
        <v>256</v>
      </c>
      <c r="Q50" s="33">
        <f t="shared" si="15"/>
        <v>0.10920738206345226</v>
      </c>
      <c r="R50" s="35">
        <f t="shared" si="16"/>
        <v>6.0004056078819922E-4</v>
      </c>
    </row>
    <row r="51" spans="1:18" x14ac:dyDescent="0.25">
      <c r="A51" s="36">
        <v>2016</v>
      </c>
      <c r="B51" s="37">
        <v>0.24245823692642063</v>
      </c>
      <c r="C51" s="38">
        <v>27.692307692307693</v>
      </c>
      <c r="D51" s="37">
        <f t="shared" si="7"/>
        <v>0.17531595593141183</v>
      </c>
      <c r="E51" s="38">
        <v>6</v>
      </c>
      <c r="F51" s="37">
        <f t="shared" si="12"/>
        <v>0.16479699857552713</v>
      </c>
      <c r="G51" s="38">
        <v>0</v>
      </c>
      <c r="H51" s="37">
        <f t="shared" si="8"/>
        <v>0.16479699857552713</v>
      </c>
      <c r="I51" s="38">
        <v>32</v>
      </c>
      <c r="J51" s="39">
        <f t="shared" si="17"/>
        <v>53.780923076923074</v>
      </c>
      <c r="K51" s="37">
        <f t="shared" si="9"/>
        <v>0.11206195903135845</v>
      </c>
      <c r="L51" s="37">
        <f t="shared" si="13"/>
        <v>1.1921485003336004E-2</v>
      </c>
      <c r="M51" s="37">
        <f t="shared" si="14"/>
        <v>4.9123050534294116E-3</v>
      </c>
      <c r="N51" s="37">
        <f t="shared" si="11"/>
        <v>0.1392613921121971</v>
      </c>
      <c r="O51" s="38">
        <v>182</v>
      </c>
      <c r="P51" s="38">
        <v>256</v>
      </c>
      <c r="Q51" s="37">
        <f t="shared" si="15"/>
        <v>9.9006145954765118E-2</v>
      </c>
      <c r="R51" s="40">
        <f t="shared" si="16"/>
        <v>5.4398981293826991E-4</v>
      </c>
    </row>
    <row r="52" spans="1:18" x14ac:dyDescent="0.25">
      <c r="A52" s="41">
        <v>2017</v>
      </c>
      <c r="B52" s="42">
        <v>0.22850793028077723</v>
      </c>
      <c r="C52" s="43">
        <v>27.692307692307693</v>
      </c>
      <c r="D52" s="42">
        <f>+B52-B52*(C52/100)</f>
        <v>0.16522881112610044</v>
      </c>
      <c r="E52" s="43">
        <v>6</v>
      </c>
      <c r="F52" s="42">
        <f t="shared" si="12"/>
        <v>0.15531508245853443</v>
      </c>
      <c r="G52" s="43">
        <v>0</v>
      </c>
      <c r="H52" s="42">
        <f>F52-(F52*G52/100)</f>
        <v>0.15531508245853443</v>
      </c>
      <c r="I52" s="43">
        <v>32</v>
      </c>
      <c r="J52" s="45">
        <f t="shared" si="17"/>
        <v>53.780923076923074</v>
      </c>
      <c r="K52" s="42">
        <f>+H52-H52*I52/100</f>
        <v>0.10561425607180341</v>
      </c>
      <c r="L52" s="42">
        <f t="shared" si="13"/>
        <v>1.123555915657483E-2</v>
      </c>
      <c r="M52" s="42">
        <f t="shared" si="14"/>
        <v>4.6296660195859034E-3</v>
      </c>
      <c r="N52" s="42">
        <f>+M52*28.3495</f>
        <v>0.13124871682225056</v>
      </c>
      <c r="O52" s="43">
        <v>182</v>
      </c>
      <c r="P52" s="43">
        <v>256</v>
      </c>
      <c r="Q52" s="42">
        <f t="shared" si="15"/>
        <v>9.330963461581876E-2</v>
      </c>
      <c r="R52" s="47">
        <f t="shared" si="16"/>
        <v>5.1269030008691625E-4</v>
      </c>
    </row>
    <row r="53" spans="1:18" x14ac:dyDescent="0.25">
      <c r="A53" s="41">
        <v>2018</v>
      </c>
      <c r="B53" s="42">
        <v>0.21664969823852184</v>
      </c>
      <c r="C53" s="43">
        <v>27.692307692307693</v>
      </c>
      <c r="D53" s="42">
        <f>+B53-B53*(C53/100)</f>
        <v>0.15665439718785426</v>
      </c>
      <c r="E53" s="43">
        <v>6</v>
      </c>
      <c r="F53" s="42">
        <f t="shared" si="12"/>
        <v>0.147255133356583</v>
      </c>
      <c r="G53" s="43">
        <v>0</v>
      </c>
      <c r="H53" s="42">
        <f>F53-(F53*G53/100)</f>
        <v>0.147255133356583</v>
      </c>
      <c r="I53" s="43">
        <v>32</v>
      </c>
      <c r="J53" s="45">
        <f t="shared" si="17"/>
        <v>53.780923076923081</v>
      </c>
      <c r="K53" s="42">
        <f>+H53-H53*I53/100</f>
        <v>0.10013349068247643</v>
      </c>
      <c r="L53" s="42">
        <f t="shared" si="13"/>
        <v>1.0652499008774088E-2</v>
      </c>
      <c r="M53" s="42">
        <f t="shared" si="14"/>
        <v>4.3894132901907473E-3</v>
      </c>
      <c r="N53" s="42">
        <f>+M53*28.3495</f>
        <v>0.12443767207026259</v>
      </c>
      <c r="O53" s="43">
        <v>182</v>
      </c>
      <c r="P53" s="43">
        <v>256</v>
      </c>
      <c r="Q53" s="42">
        <f t="shared" si="15"/>
        <v>8.8467407487452313E-2</v>
      </c>
      <c r="R53" s="47">
        <f t="shared" si="16"/>
        <v>4.8608465652446323E-4</v>
      </c>
    </row>
    <row r="54" spans="1:18" ht="13.2" customHeight="1" x14ac:dyDescent="0.25">
      <c r="A54" s="41">
        <v>2019</v>
      </c>
      <c r="B54" s="42">
        <v>0.223639060788135</v>
      </c>
      <c r="C54" s="43">
        <v>27.692307692307693</v>
      </c>
      <c r="D54" s="42">
        <f>+B54-B54*(C54/100)</f>
        <v>0.16170824395449762</v>
      </c>
      <c r="E54" s="43">
        <v>6</v>
      </c>
      <c r="F54" s="42">
        <f t="shared" si="12"/>
        <v>0.15200574931722777</v>
      </c>
      <c r="G54" s="43">
        <v>0</v>
      </c>
      <c r="H54" s="42">
        <f>F54-(F54*G54/100)</f>
        <v>0.15200574931722777</v>
      </c>
      <c r="I54" s="43">
        <v>32</v>
      </c>
      <c r="J54" s="45">
        <f t="shared" si="17"/>
        <v>53.780923076923074</v>
      </c>
      <c r="K54" s="42">
        <f>+H54-H54*I54/100</f>
        <v>0.10336390953571488</v>
      </c>
      <c r="L54" s="42">
        <f t="shared" si="13"/>
        <v>1.0996160588905839E-2</v>
      </c>
      <c r="M54" s="42">
        <f t="shared" si="14"/>
        <v>4.5310206919765422E-3</v>
      </c>
      <c r="N54" s="42">
        <f>+M54*28.3495</f>
        <v>0.12845217110718898</v>
      </c>
      <c r="O54" s="43">
        <v>182</v>
      </c>
      <c r="P54" s="43">
        <v>256</v>
      </c>
      <c r="Q54" s="42">
        <f t="shared" si="15"/>
        <v>9.1321465396517171E-2</v>
      </c>
      <c r="R54" s="47">
        <f t="shared" si="16"/>
        <v>5.0176629338745697E-4</v>
      </c>
    </row>
    <row r="55" spans="1:18" ht="13.2" customHeight="1" x14ac:dyDescent="0.25">
      <c r="A55" s="41">
        <v>2020</v>
      </c>
      <c r="B55" s="42">
        <v>0.21869118953997319</v>
      </c>
      <c r="C55" s="43">
        <v>27.692307692307693</v>
      </c>
      <c r="D55" s="42">
        <f t="shared" ref="D55:D56" si="18">+B55-B55*(C55/100)</f>
        <v>0.15813055243659599</v>
      </c>
      <c r="E55" s="43">
        <v>6</v>
      </c>
      <c r="F55" s="42">
        <f t="shared" si="12"/>
        <v>0.14864271929040024</v>
      </c>
      <c r="G55" s="43">
        <v>0</v>
      </c>
      <c r="H55" s="42">
        <f t="shared" ref="H55:H56" si="19">F55-(F55*G55/100)</f>
        <v>0.14864271929040024</v>
      </c>
      <c r="I55" s="43">
        <v>32</v>
      </c>
      <c r="J55" s="45">
        <f t="shared" si="17"/>
        <v>53.780923076923074</v>
      </c>
      <c r="K55" s="42">
        <f t="shared" ref="K55:K56" si="20">+H55-H55*I55/100</f>
        <v>0.10107704911747216</v>
      </c>
      <c r="L55" s="42">
        <f t="shared" si="13"/>
        <v>1.0752877565688526E-2</v>
      </c>
      <c r="M55" s="42">
        <f t="shared" si="14"/>
        <v>4.4307747558343961E-3</v>
      </c>
      <c r="N55" s="42">
        <f t="shared" ref="N55:N56" si="21">+M55*28.3495</f>
        <v>0.12561024894052722</v>
      </c>
      <c r="O55" s="43">
        <v>182</v>
      </c>
      <c r="P55" s="43">
        <v>256</v>
      </c>
      <c r="Q55" s="42">
        <f t="shared" si="15"/>
        <v>8.9301036356156063E-2</v>
      </c>
      <c r="R55" s="47">
        <f t="shared" si="16"/>
        <v>4.9066503492393445E-4</v>
      </c>
    </row>
    <row r="56" spans="1:18" ht="13.8" customHeight="1" thickBot="1" x14ac:dyDescent="0.3">
      <c r="A56" s="132">
        <v>2021</v>
      </c>
      <c r="B56" s="133">
        <v>0.13491107931061669</v>
      </c>
      <c r="C56" s="134">
        <v>27.692307692307693</v>
      </c>
      <c r="D56" s="133">
        <f t="shared" si="18"/>
        <v>9.755108811690745E-2</v>
      </c>
      <c r="E56" s="134">
        <v>6</v>
      </c>
      <c r="F56" s="133">
        <f t="shared" si="12"/>
        <v>9.1698022829893006E-2</v>
      </c>
      <c r="G56" s="134">
        <v>0</v>
      </c>
      <c r="H56" s="133">
        <f t="shared" si="19"/>
        <v>9.1698022829893006E-2</v>
      </c>
      <c r="I56" s="134">
        <v>32</v>
      </c>
      <c r="J56" s="135">
        <f t="shared" si="17"/>
        <v>53.780923076923074</v>
      </c>
      <c r="K56" s="133">
        <f t="shared" si="20"/>
        <v>6.2354655524327243E-2</v>
      </c>
      <c r="L56" s="133">
        <f t="shared" si="13"/>
        <v>6.6334739919497064E-3</v>
      </c>
      <c r="M56" s="133">
        <f t="shared" si="14"/>
        <v>2.7333547627102352E-3</v>
      </c>
      <c r="N56" s="133">
        <f t="shared" si="21"/>
        <v>7.7489240845453805E-2</v>
      </c>
      <c r="O56" s="134">
        <v>182</v>
      </c>
      <c r="P56" s="134">
        <v>256</v>
      </c>
      <c r="Q56" s="133">
        <f t="shared" si="15"/>
        <v>5.5090007163564818E-2</v>
      </c>
      <c r="R56" s="136">
        <f t="shared" si="16"/>
        <v>3.0269234705255393E-4</v>
      </c>
    </row>
    <row r="57" spans="1:18" ht="15" customHeight="1" thickTop="1" x14ac:dyDescent="0.25">
      <c r="A57" s="9" t="s">
        <v>209</v>
      </c>
      <c r="J57" s="9"/>
      <c r="K57" s="9"/>
      <c r="L57" s="9"/>
      <c r="M57" s="9"/>
      <c r="N57" s="9"/>
      <c r="O57" s="9"/>
      <c r="P57" s="9"/>
      <c r="Q57" s="9"/>
      <c r="R57" s="9"/>
    </row>
    <row r="58" spans="1:18" x14ac:dyDescent="0.25">
      <c r="A58" s="9"/>
      <c r="J58" s="9"/>
      <c r="K58" s="9"/>
      <c r="L58" s="9"/>
      <c r="M58" s="9"/>
      <c r="N58" s="9"/>
      <c r="O58" s="9"/>
      <c r="P58" s="9"/>
      <c r="Q58" s="9"/>
      <c r="R58" s="9"/>
    </row>
    <row r="59" spans="1:18" ht="15" customHeight="1" x14ac:dyDescent="0.25">
      <c r="A59" s="9" t="s">
        <v>97</v>
      </c>
      <c r="J59" s="9"/>
      <c r="K59" s="9"/>
      <c r="L59" s="9"/>
      <c r="M59" s="9"/>
      <c r="N59" s="9"/>
      <c r="O59" s="9"/>
      <c r="P59" s="9"/>
      <c r="Q59" s="9"/>
      <c r="R59" s="9"/>
    </row>
    <row r="60" spans="1:18" ht="15" customHeight="1" x14ac:dyDescent="0.25">
      <c r="A60" s="9" t="s">
        <v>104</v>
      </c>
      <c r="J60" s="9"/>
      <c r="K60" s="9"/>
      <c r="L60" s="9"/>
      <c r="M60" s="9"/>
      <c r="N60" s="9"/>
      <c r="O60" s="9"/>
      <c r="P60" s="9"/>
      <c r="Q60" s="9"/>
      <c r="R60" s="9"/>
    </row>
    <row r="61" spans="1:18" ht="15" customHeight="1" x14ac:dyDescent="0.25">
      <c r="A61" s="131" t="s">
        <v>196</v>
      </c>
      <c r="J61" s="9"/>
      <c r="K61" s="9"/>
      <c r="L61" s="9"/>
      <c r="M61" s="9"/>
      <c r="N61" s="9"/>
      <c r="O61" s="9"/>
      <c r="P61" s="9"/>
      <c r="Q61" s="9"/>
      <c r="R61" s="9"/>
    </row>
    <row r="62" spans="1:18" ht="15" customHeight="1" x14ac:dyDescent="0.25">
      <c r="A62" s="9" t="s">
        <v>99</v>
      </c>
      <c r="J62" s="9"/>
      <c r="K62" s="9"/>
      <c r="L62" s="9"/>
      <c r="M62" s="9"/>
      <c r="N62" s="9"/>
      <c r="O62" s="9"/>
      <c r="P62" s="9"/>
      <c r="Q62" s="9"/>
      <c r="R62" s="9"/>
    </row>
    <row r="63" spans="1:18" ht="15" customHeight="1" x14ac:dyDescent="0.25">
      <c r="A63" s="9" t="s">
        <v>100</v>
      </c>
      <c r="J63" s="9"/>
      <c r="K63" s="9"/>
      <c r="L63" s="9"/>
      <c r="M63" s="9"/>
      <c r="N63" s="9"/>
      <c r="O63" s="9"/>
      <c r="P63" s="9"/>
      <c r="Q63" s="9"/>
      <c r="R63" s="9"/>
    </row>
    <row r="64" spans="1:18" ht="13.2" customHeight="1" x14ac:dyDescent="0.25">
      <c r="A64" s="9"/>
      <c r="J64" s="9"/>
      <c r="K64" s="9"/>
      <c r="L64" s="9"/>
      <c r="M64" s="9"/>
      <c r="N64" s="9"/>
      <c r="O64" s="9"/>
      <c r="P64" s="9"/>
      <c r="Q64" s="9"/>
      <c r="R64" s="9"/>
    </row>
    <row r="65" spans="1:18" ht="15" customHeight="1" x14ac:dyDescent="0.25">
      <c r="A65" s="9" t="s">
        <v>192</v>
      </c>
      <c r="J65" s="9"/>
      <c r="K65" s="9"/>
      <c r="L65" s="9"/>
      <c r="M65" s="9"/>
      <c r="N65" s="9"/>
      <c r="O65" s="9"/>
      <c r="P65" s="9"/>
      <c r="Q65" s="9"/>
      <c r="R65" s="9"/>
    </row>
    <row r="66" spans="1:18" x14ac:dyDescent="0.25">
      <c r="A66" s="9"/>
      <c r="J66" s="9"/>
      <c r="K66" s="9"/>
      <c r="L66" s="9"/>
      <c r="M66" s="9"/>
      <c r="N66" s="9"/>
      <c r="O66" s="9"/>
      <c r="P66" s="9"/>
      <c r="Q66" s="9"/>
      <c r="R66" s="9"/>
    </row>
    <row r="67" spans="1:18" x14ac:dyDescent="0.25">
      <c r="A67" s="9"/>
      <c r="J67" s="9"/>
      <c r="K67" s="9"/>
      <c r="L67" s="9"/>
      <c r="M67" s="9"/>
      <c r="N67" s="9"/>
      <c r="O67" s="9"/>
      <c r="P67" s="9"/>
      <c r="Q67" s="9"/>
      <c r="R67" s="9"/>
    </row>
    <row r="68" spans="1:18" x14ac:dyDescent="0.25">
      <c r="A68" s="9"/>
      <c r="J68" s="9"/>
      <c r="K68" s="9"/>
      <c r="L68" s="9"/>
      <c r="M68" s="9"/>
      <c r="N68" s="9"/>
      <c r="O68" s="9"/>
      <c r="P68" s="9"/>
      <c r="Q68" s="9"/>
      <c r="R68" s="9"/>
    </row>
    <row r="69" spans="1:18" x14ac:dyDescent="0.25">
      <c r="A69" s="9"/>
      <c r="J69" s="9"/>
      <c r="K69" s="9"/>
      <c r="L69" s="9"/>
      <c r="M69" s="9"/>
      <c r="N69" s="9"/>
      <c r="O69" s="9"/>
      <c r="P69" s="9"/>
      <c r="Q69" s="9"/>
      <c r="R69"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pageSetUpPr fitToPage="1"/>
  </sheetPr>
  <dimension ref="A1:AA67"/>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8" width="11.6640625" style="9" customWidth="1"/>
    <col min="9" max="9" width="11.109375" style="9" customWidth="1"/>
    <col min="10" max="10" width="10.5546875" style="67" customWidth="1"/>
    <col min="11" max="11" width="12.77734375" style="65" customWidth="1"/>
    <col min="12" max="12" width="13.33203125" style="9" customWidth="1"/>
    <col min="13" max="23" width="10.6640625" style="9" customWidth="1"/>
    <col min="24" max="16384" width="10.6640625" style="9"/>
  </cols>
  <sheetData>
    <row r="1" spans="1:27" ht="16.2" thickBot="1" x14ac:dyDescent="0.3">
      <c r="A1" s="52" t="s">
        <v>186</v>
      </c>
      <c r="B1" s="52"/>
      <c r="C1" s="52"/>
      <c r="D1" s="52"/>
      <c r="E1" s="52"/>
      <c r="F1" s="52"/>
      <c r="G1" s="52"/>
      <c r="H1" s="52"/>
      <c r="I1" s="52"/>
      <c r="J1" s="52"/>
      <c r="K1" s="52"/>
      <c r="L1" s="52"/>
    </row>
    <row r="2" spans="1:27" ht="60" customHeight="1" thickTop="1" x14ac:dyDescent="0.25">
      <c r="A2" s="59" t="s">
        <v>2</v>
      </c>
      <c r="B2" s="60" t="s">
        <v>92</v>
      </c>
      <c r="C2" s="179" t="s">
        <v>108</v>
      </c>
      <c r="D2" s="60" t="s">
        <v>5</v>
      </c>
      <c r="E2" s="61" t="s">
        <v>87</v>
      </c>
      <c r="F2" s="60" t="s">
        <v>6</v>
      </c>
      <c r="G2" s="93" t="s">
        <v>71</v>
      </c>
      <c r="H2" s="94"/>
      <c r="I2" s="94"/>
      <c r="J2" s="94"/>
      <c r="K2" s="95" t="s">
        <v>109</v>
      </c>
      <c r="L2" s="92" t="s">
        <v>110</v>
      </c>
      <c r="M2" s="130"/>
    </row>
    <row r="3" spans="1:27" ht="15" customHeight="1" x14ac:dyDescent="0.25">
      <c r="A3" s="17"/>
      <c r="B3" s="153" t="s">
        <v>77</v>
      </c>
      <c r="C3" s="153" t="s">
        <v>77</v>
      </c>
      <c r="D3" s="153" t="s">
        <v>77</v>
      </c>
      <c r="E3" s="153" t="s">
        <v>77</v>
      </c>
      <c r="F3" s="153" t="s">
        <v>78</v>
      </c>
      <c r="G3" s="153" t="s">
        <v>77</v>
      </c>
      <c r="H3" s="153" t="s">
        <v>89</v>
      </c>
      <c r="I3" s="153" t="s">
        <v>79</v>
      </c>
      <c r="J3" s="153" t="s">
        <v>80</v>
      </c>
      <c r="K3" s="153" t="s">
        <v>81</v>
      </c>
      <c r="L3" s="153" t="s">
        <v>83</v>
      </c>
      <c r="N3" s="18"/>
      <c r="O3" s="18"/>
      <c r="P3" s="18"/>
      <c r="Q3" s="18"/>
      <c r="R3" s="18"/>
      <c r="S3" s="18"/>
      <c r="T3" s="18"/>
      <c r="U3" s="18"/>
      <c r="V3" s="18"/>
      <c r="W3" s="18"/>
      <c r="X3" s="18"/>
      <c r="Y3" s="18"/>
      <c r="Z3" s="18"/>
      <c r="AA3" s="18"/>
    </row>
    <row r="4" spans="1:27" x14ac:dyDescent="0.25">
      <c r="A4" s="19">
        <v>1970</v>
      </c>
      <c r="B4" s="21">
        <f>SUM('Apple juice:Prune juice'!B5)</f>
        <v>14.540875998859713</v>
      </c>
      <c r="C4" s="21">
        <f>SUM('Apple juice:Prune juice'!D5)</f>
        <v>10.239118149990773</v>
      </c>
      <c r="D4" s="21">
        <f>SUM('Apple juice:Prune juice'!F5)</f>
        <v>9.6247710609913284</v>
      </c>
      <c r="E4" s="21">
        <f>SUM('Apple juice:Prune juice'!H5)</f>
        <v>9.6247710609913284</v>
      </c>
      <c r="F4" s="21">
        <f t="shared" ref="F4:F45" si="0">100-(G4/B4*100)</f>
        <v>42.165902827644842</v>
      </c>
      <c r="G4" s="21">
        <f>SUM('Apple juice:Prune juice'!K5)</f>
        <v>8.4095843548921945</v>
      </c>
      <c r="H4" s="21">
        <f>SUM('Apple juice:Prune juice'!L5)</f>
        <v>0.94787342970450039</v>
      </c>
      <c r="I4" s="21">
        <f>SUM('Apple juice:Prune juice'!M5)</f>
        <v>0.36863931418705503</v>
      </c>
      <c r="J4" s="21">
        <f>SUM('Apple juice:Prune juice'!N5)</f>
        <v>10.450740237545919</v>
      </c>
      <c r="K4" s="20">
        <f>SUM('Apple juice:Prune juice'!Q5)</f>
        <v>5.5047628319034523</v>
      </c>
      <c r="L4" s="20">
        <f>SUM('Apple juice:Prune juice'!R5)</f>
        <v>4.1775402125849966E-2</v>
      </c>
      <c r="U4" s="65"/>
      <c r="W4" s="24"/>
    </row>
    <row r="5" spans="1:27" x14ac:dyDescent="0.25">
      <c r="A5" s="25">
        <v>1971</v>
      </c>
      <c r="B5" s="27">
        <f>SUM('Apple juice:Prune juice'!B6)</f>
        <v>15.911952140768287</v>
      </c>
      <c r="C5" s="27">
        <f>SUM('Apple juice:Prune juice'!D6)</f>
        <v>11.325525451902415</v>
      </c>
      <c r="D5" s="27">
        <f>SUM('Apple juice:Prune juice'!F6)</f>
        <v>10.645993924788268</v>
      </c>
      <c r="E5" s="27">
        <f>SUM('Apple juice:Prune juice'!H6)</f>
        <v>10.645993924788268</v>
      </c>
      <c r="F5" s="27">
        <f t="shared" si="0"/>
        <v>41.250928549750654</v>
      </c>
      <c r="G5" s="27">
        <f>SUM('Apple juice:Prune juice'!K6)</f>
        <v>9.3481241323094419</v>
      </c>
      <c r="H5" s="27">
        <f>SUM('Apple juice:Prune juice'!L6)</f>
        <v>1.0541649969522231</v>
      </c>
      <c r="I5" s="27">
        <f>SUM('Apple juice:Prune juice'!M6)</f>
        <v>0.40978078388205774</v>
      </c>
      <c r="J5" s="27">
        <f>SUM('Apple juice:Prune juice'!N6)</f>
        <v>11.617080332664397</v>
      </c>
      <c r="K5" s="26">
        <f>SUM('Apple juice:Prune juice'!Q6)</f>
        <v>6.1284981945762054</v>
      </c>
      <c r="L5" s="26">
        <f>SUM('Apple juice:Prune juice'!R6)</f>
        <v>4.6427452720873147E-2</v>
      </c>
      <c r="U5" s="65"/>
      <c r="W5" s="24"/>
    </row>
    <row r="6" spans="1:27" x14ac:dyDescent="0.25">
      <c r="A6" s="25">
        <v>1972</v>
      </c>
      <c r="B6" s="27">
        <f>SUM('Apple juice:Prune juice'!B7)</f>
        <v>12.749001292995381</v>
      </c>
      <c r="C6" s="27">
        <f>SUM('Apple juice:Prune juice'!D7)</f>
        <v>8.9457782837017561</v>
      </c>
      <c r="D6" s="27">
        <f>SUM('Apple juice:Prune juice'!F7)</f>
        <v>8.4090315866796512</v>
      </c>
      <c r="E6" s="27">
        <f>SUM('Apple juice:Prune juice'!H7)</f>
        <v>8.4090315866796512</v>
      </c>
      <c r="F6" s="27">
        <f t="shared" si="0"/>
        <v>42.31471894153529</v>
      </c>
      <c r="G6" s="27">
        <f>SUM('Apple juice:Prune juice'!K7)</f>
        <v>7.354297228011685</v>
      </c>
      <c r="H6" s="27">
        <f>SUM('Apple juice:Prune juice'!L7)</f>
        <v>0.82909158878974354</v>
      </c>
      <c r="I6" s="27">
        <f>SUM('Apple juice:Prune juice'!M7)</f>
        <v>0.32238015246078622</v>
      </c>
      <c r="J6" s="27">
        <f>SUM('Apple juice:Prune juice'!N7)</f>
        <v>9.1393161321870586</v>
      </c>
      <c r="K6" s="26">
        <f>SUM('Apple juice:Prune juice'!Q7)</f>
        <v>4.8161467109574509</v>
      </c>
      <c r="L6" s="26">
        <f>SUM('Apple juice:Prune juice'!R7)</f>
        <v>3.6532381653929039E-2</v>
      </c>
      <c r="U6" s="65"/>
      <c r="W6" s="24"/>
    </row>
    <row r="7" spans="1:27" x14ac:dyDescent="0.25">
      <c r="A7" s="25">
        <v>1973</v>
      </c>
      <c r="B7" s="27">
        <f>SUM('Apple juice:Prune juice'!B8)</f>
        <v>11.299893426363541</v>
      </c>
      <c r="C7" s="27">
        <f>SUM('Apple juice:Prune juice'!D8)</f>
        <v>8.0249156893800428</v>
      </c>
      <c r="D7" s="27">
        <f>SUM('Apple juice:Prune juice'!F8)</f>
        <v>7.5434207480172404</v>
      </c>
      <c r="E7" s="27">
        <f>SUM('Apple juice:Prune juice'!H8)</f>
        <v>7.5434207480172404</v>
      </c>
      <c r="F7" s="27">
        <f t="shared" si="0"/>
        <v>41.123300705708118</v>
      </c>
      <c r="G7" s="27">
        <f>SUM('Apple juice:Prune juice'!K8)</f>
        <v>6.653004273215517</v>
      </c>
      <c r="H7" s="27">
        <f>SUM('Apple juice:Prune juice'!L8)</f>
        <v>0.75066857552865141</v>
      </c>
      <c r="I7" s="27">
        <f>SUM('Apple juice:Prune juice'!M8)</f>
        <v>0.29163854348341989</v>
      </c>
      <c r="J7" s="27">
        <f>SUM('Apple juice:Prune juice'!N8)</f>
        <v>8.2678068884832125</v>
      </c>
      <c r="K7" s="26">
        <f>SUM('Apple juice:Prune juice'!Q8)</f>
        <v>4.3781656392429831</v>
      </c>
      <c r="L7" s="26">
        <f>SUM('Apple juice:Prune juice'!R8)</f>
        <v>3.3032052476393625E-2</v>
      </c>
      <c r="U7" s="65"/>
      <c r="W7" s="24"/>
    </row>
    <row r="8" spans="1:27" x14ac:dyDescent="0.25">
      <c r="A8" s="25">
        <v>1974</v>
      </c>
      <c r="B8" s="27">
        <f>SUM('Apple juice:Prune juice'!B9)</f>
        <v>12.751894253820078</v>
      </c>
      <c r="C8" s="27">
        <f>SUM('Apple juice:Prune juice'!D9)</f>
        <v>9.158087873508844</v>
      </c>
      <c r="D8" s="27">
        <f>SUM('Apple juice:Prune juice'!F9)</f>
        <v>8.6086026010983137</v>
      </c>
      <c r="E8" s="27">
        <f>SUM('Apple juice:Prune juice'!H9)</f>
        <v>8.6086026010983137</v>
      </c>
      <c r="F8" s="27">
        <f t="shared" si="0"/>
        <v>40.766836748777699</v>
      </c>
      <c r="G8" s="27">
        <f>SUM('Apple juice:Prune juice'!K9)</f>
        <v>7.5533503409884819</v>
      </c>
      <c r="H8" s="27">
        <f>SUM('Apple juice:Prune juice'!L9)</f>
        <v>0.8515227611200844</v>
      </c>
      <c r="I8" s="27">
        <f>SUM('Apple juice:Prune juice'!M9)</f>
        <v>0.33110576837209782</v>
      </c>
      <c r="J8" s="27">
        <f>SUM('Apple juice:Prune juice'!N9)</f>
        <v>9.3866829804647871</v>
      </c>
      <c r="K8" s="26">
        <f>SUM('Apple juice:Prune juice'!Q9)</f>
        <v>4.9523820507503888</v>
      </c>
      <c r="L8" s="26">
        <f>SUM('Apple juice:Prune juice'!R9)</f>
        <v>3.7511805940625455E-2</v>
      </c>
      <c r="U8" s="65"/>
      <c r="W8" s="24"/>
    </row>
    <row r="9" spans="1:27" x14ac:dyDescent="0.25">
      <c r="A9" s="25">
        <v>1975</v>
      </c>
      <c r="B9" s="27">
        <f>SUM('Apple juice:Prune juice'!B10)</f>
        <v>13.631266424235143</v>
      </c>
      <c r="C9" s="27">
        <f>SUM('Apple juice:Prune juice'!D10)</f>
        <v>9.7205713412741801</v>
      </c>
      <c r="D9" s="27">
        <f>SUM('Apple juice:Prune juice'!F10)</f>
        <v>9.13733706079773</v>
      </c>
      <c r="E9" s="27">
        <f>SUM('Apple juice:Prune juice'!H10)</f>
        <v>9.13733706079773</v>
      </c>
      <c r="F9" s="27">
        <f t="shared" si="0"/>
        <v>40.811884210746321</v>
      </c>
      <c r="G9" s="27">
        <f>SUM('Apple juice:Prune juice'!K10)</f>
        <v>8.0680897547179562</v>
      </c>
      <c r="H9" s="27">
        <f>SUM('Apple juice:Prune juice'!L10)</f>
        <v>0.91112677578912094</v>
      </c>
      <c r="I9" s="27">
        <f>SUM('Apple juice:Prune juice'!M10)</f>
        <v>0.35366968787804737</v>
      </c>
      <c r="J9" s="27">
        <f>SUM('Apple juice:Prune juice'!N10)</f>
        <v>10.026358816498703</v>
      </c>
      <c r="K9" s="26">
        <f>SUM('Apple juice:Prune juice'!Q10)</f>
        <v>5.1945220100184297</v>
      </c>
      <c r="L9" s="26">
        <f>SUM('Apple juice:Prune juice'!R10)</f>
        <v>4.0119794187734384E-2</v>
      </c>
      <c r="U9" s="65"/>
      <c r="W9" s="24"/>
    </row>
    <row r="10" spans="1:27" x14ac:dyDescent="0.25">
      <c r="A10" s="19">
        <v>1976</v>
      </c>
      <c r="B10" s="21">
        <f>SUM('Apple juice:Prune juice'!B11)</f>
        <v>13.062387118172598</v>
      </c>
      <c r="C10" s="21">
        <f>SUM('Apple juice:Prune juice'!D11)</f>
        <v>9.300015547898667</v>
      </c>
      <c r="D10" s="21">
        <f>SUM('Apple juice:Prune juice'!F11)</f>
        <v>8.7420146150247469</v>
      </c>
      <c r="E10" s="21">
        <f>SUM('Apple juice:Prune juice'!H11)</f>
        <v>8.7420146150247469</v>
      </c>
      <c r="F10" s="21">
        <f t="shared" si="0"/>
        <v>41.106780223808833</v>
      </c>
      <c r="G10" s="21">
        <f>SUM('Apple juice:Prune juice'!K11)</f>
        <v>7.6928603535222715</v>
      </c>
      <c r="H10" s="21">
        <f>SUM('Apple juice:Prune juice'!L11)</f>
        <v>0.86812622572739195</v>
      </c>
      <c r="I10" s="21">
        <f>SUM('Apple juice:Prune juice'!M11)</f>
        <v>0.33722127577083932</v>
      </c>
      <c r="J10" s="21">
        <f>SUM('Apple juice:Prune juice'!N11)</f>
        <v>9.5600545574654081</v>
      </c>
      <c r="K10" s="20">
        <f>SUM('Apple juice:Prune juice'!Q11)</f>
        <v>4.9873566641199982</v>
      </c>
      <c r="L10" s="20">
        <f>SUM('Apple juice:Prune juice'!R11)</f>
        <v>3.8236545497560649E-2</v>
      </c>
      <c r="U10" s="65"/>
      <c r="W10" s="24"/>
    </row>
    <row r="11" spans="1:27" x14ac:dyDescent="0.25">
      <c r="A11" s="19">
        <v>1977</v>
      </c>
      <c r="B11" s="21">
        <f>SUM('Apple juice:Prune juice'!B12)</f>
        <v>14.890578273120218</v>
      </c>
      <c r="C11" s="21">
        <f>SUM('Apple juice:Prune juice'!D12)</f>
        <v>10.527625556180501</v>
      </c>
      <c r="D11" s="21">
        <f>SUM('Apple juice:Prune juice'!F12)</f>
        <v>9.8959680228096705</v>
      </c>
      <c r="E11" s="21">
        <f>SUM('Apple juice:Prune juice'!H12)</f>
        <v>9.8959680228096705</v>
      </c>
      <c r="F11" s="21">
        <f t="shared" si="0"/>
        <v>41.623892228416182</v>
      </c>
      <c r="G11" s="21">
        <f>SUM('Apple juice:Prune juice'!K12)</f>
        <v>8.6925400205287033</v>
      </c>
      <c r="H11" s="21">
        <f>SUM('Apple juice:Prune juice'!L12)</f>
        <v>0.9813062287798574</v>
      </c>
      <c r="I11" s="21">
        <f>SUM('Apple juice:Prune juice'!M12)</f>
        <v>0.38104285021495687</v>
      </c>
      <c r="J11" s="21">
        <f>SUM('Apple juice:Prune juice'!N12)</f>
        <v>10.80237428216892</v>
      </c>
      <c r="K11" s="20">
        <f>SUM('Apple juice:Prune juice'!Q12)</f>
        <v>5.5543798158828031</v>
      </c>
      <c r="L11" s="20">
        <f>SUM('Apple juice:Prune juice'!R12)</f>
        <v>4.3252449306879E-2</v>
      </c>
      <c r="U11" s="65"/>
      <c r="W11" s="24"/>
    </row>
    <row r="12" spans="1:27" x14ac:dyDescent="0.25">
      <c r="A12" s="19">
        <v>1978</v>
      </c>
      <c r="B12" s="21">
        <f>SUM('Apple juice:Prune juice'!B13)</f>
        <v>17.879854919802987</v>
      </c>
      <c r="C12" s="21">
        <f>SUM('Apple juice:Prune juice'!D13)</f>
        <v>12.818738176914643</v>
      </c>
      <c r="D12" s="21">
        <f>SUM('Apple juice:Prune juice'!F13)</f>
        <v>12.049613886299763</v>
      </c>
      <c r="E12" s="21">
        <f>SUM('Apple juice:Prune juice'!H13)</f>
        <v>12.049613886299763</v>
      </c>
      <c r="F12" s="21">
        <f t="shared" si="0"/>
        <v>40.325580126198503</v>
      </c>
      <c r="G12" s="21">
        <f>SUM('Apple juice:Prune juice'!K13)</f>
        <v>10.669699697669788</v>
      </c>
      <c r="H12" s="21">
        <f>SUM('Apple juice:Prune juice'!L13)</f>
        <v>1.2055925342205762</v>
      </c>
      <c r="I12" s="21">
        <f>SUM('Apple juice:Prune juice'!M13)</f>
        <v>0.46771286345949753</v>
      </c>
      <c r="J12" s="21">
        <f>SUM('Apple juice:Prune juice'!N13)</f>
        <v>13.259425822645024</v>
      </c>
      <c r="K12" s="20">
        <f>SUM('Apple juice:Prune juice'!Q13)</f>
        <v>6.8234889259500768</v>
      </c>
      <c r="L12" s="20">
        <f>SUM('Apple juice:Prune juice'!R13)</f>
        <v>5.3079025455328714E-2</v>
      </c>
      <c r="U12" s="65"/>
      <c r="W12" s="24"/>
    </row>
    <row r="13" spans="1:27" x14ac:dyDescent="0.25">
      <c r="A13" s="19">
        <v>1979</v>
      </c>
      <c r="B13" s="21">
        <f>SUM('Apple juice:Prune juice'!B14)</f>
        <v>18.912987222080734</v>
      </c>
      <c r="C13" s="21">
        <f>SUM('Apple juice:Prune juice'!D14)</f>
        <v>13.419508335045323</v>
      </c>
      <c r="D13" s="21">
        <f>SUM('Apple juice:Prune juice'!F14)</f>
        <v>12.614337834942605</v>
      </c>
      <c r="E13" s="21">
        <f>SUM('Apple juice:Prune juice'!H14)</f>
        <v>12.614337834942605</v>
      </c>
      <c r="F13" s="21">
        <f t="shared" si="0"/>
        <v>41.000795271405423</v>
      </c>
      <c r="G13" s="21">
        <f>SUM('Apple juice:Prune juice'!K14)</f>
        <v>11.158512051448344</v>
      </c>
      <c r="H13" s="21">
        <f>SUM('Apple juice:Prune juice'!L14)</f>
        <v>1.2614196370568784</v>
      </c>
      <c r="I13" s="21">
        <f>SUM('Apple juice:Prune juice'!M14)</f>
        <v>0.48914025431006436</v>
      </c>
      <c r="J13" s="21">
        <f>SUM('Apple juice:Prune juice'!N14)</f>
        <v>13.86688163956317</v>
      </c>
      <c r="K13" s="20">
        <f>SUM('Apple juice:Prune juice'!Q14)</f>
        <v>7.0499883948356263</v>
      </c>
      <c r="L13" s="20">
        <f>SUM('Apple juice:Prune juice'!R14)</f>
        <v>5.5561895686775935E-2</v>
      </c>
      <c r="U13" s="65"/>
      <c r="W13" s="24"/>
    </row>
    <row r="14" spans="1:27" x14ac:dyDescent="0.25">
      <c r="A14" s="19">
        <v>1980</v>
      </c>
      <c r="B14" s="21">
        <f>SUM('Apple juice:Prune juice'!B15)</f>
        <v>21.690359702412948</v>
      </c>
      <c r="C14" s="21">
        <f>SUM('Apple juice:Prune juice'!D15)</f>
        <v>15.42505422752946</v>
      </c>
      <c r="D14" s="21">
        <f>SUM('Apple juice:Prune juice'!F15)</f>
        <v>14.499550973877692</v>
      </c>
      <c r="E14" s="21">
        <f>SUM('Apple juice:Prune juice'!H15)</f>
        <v>14.499550973877692</v>
      </c>
      <c r="F14" s="21">
        <f t="shared" si="0"/>
        <v>40.643478240438405</v>
      </c>
      <c r="G14" s="21">
        <f>SUM('Apple juice:Prune juice'!K15)</f>
        <v>12.874643076489921</v>
      </c>
      <c r="H14" s="21">
        <f>SUM('Apple juice:Prune juice'!L15)</f>
        <v>1.4567025808066716</v>
      </c>
      <c r="I14" s="21">
        <f>SUM('Apple juice:Prune juice'!M15)</f>
        <v>0.56436791568174993</v>
      </c>
      <c r="J14" s="21">
        <f>SUM('Apple juice:Prune juice'!N15)</f>
        <v>15.999548225619771</v>
      </c>
      <c r="K14" s="20">
        <f>SUM('Apple juice:Prune juice'!Q15)</f>
        <v>8.0481313713041942</v>
      </c>
      <c r="L14" s="20">
        <f>SUM('Apple juice:Prune juice'!R15)</f>
        <v>6.4151369369285741E-2</v>
      </c>
      <c r="U14" s="65"/>
      <c r="W14" s="24"/>
    </row>
    <row r="15" spans="1:27" x14ac:dyDescent="0.25">
      <c r="A15" s="25">
        <v>1981</v>
      </c>
      <c r="B15" s="27">
        <f>SUM('Apple juice:Prune juice'!B16)</f>
        <v>19.673703963619332</v>
      </c>
      <c r="C15" s="27">
        <f>SUM('Apple juice:Prune juice'!D16)</f>
        <v>13.99163053213065</v>
      </c>
      <c r="D15" s="27">
        <f>SUM('Apple juice:Prune juice'!F16)</f>
        <v>13.152132700202811</v>
      </c>
      <c r="E15" s="27">
        <f>SUM('Apple juice:Prune juice'!H16)</f>
        <v>13.152132700202811</v>
      </c>
      <c r="F15" s="27">
        <f t="shared" si="0"/>
        <v>40.723075574645875</v>
      </c>
      <c r="G15" s="27">
        <f>SUM('Apple juice:Prune juice'!K16)</f>
        <v>11.66196663018253</v>
      </c>
      <c r="H15" s="27">
        <f>SUM('Apple juice:Prune juice'!L16)</f>
        <v>1.3190085893974675</v>
      </c>
      <c r="I15" s="27">
        <f>SUM('Apple juice:Prune juice'!M16)</f>
        <v>0.51120949611759037</v>
      </c>
      <c r="J15" s="27">
        <f>SUM('Apple juice:Prune juice'!N16)</f>
        <v>14.49253361018563</v>
      </c>
      <c r="K15" s="26">
        <f>SUM('Apple juice:Prune juice'!Q16)</f>
        <v>7.3244580520514004</v>
      </c>
      <c r="L15" s="26">
        <f>SUM('Apple juice:Prune juice'!R16)</f>
        <v>5.8090702717990959E-2</v>
      </c>
      <c r="U15" s="65"/>
      <c r="W15" s="24"/>
    </row>
    <row r="16" spans="1:27" x14ac:dyDescent="0.25">
      <c r="A16" s="25">
        <v>1982</v>
      </c>
      <c r="B16" s="27">
        <f>SUM('Apple juice:Prune juice'!B17)</f>
        <v>22.973264391843955</v>
      </c>
      <c r="C16" s="27">
        <f>SUM('Apple juice:Prune juice'!D17)</f>
        <v>16.398051280450716</v>
      </c>
      <c r="D16" s="27">
        <f>SUM('Apple juice:Prune juice'!F17)</f>
        <v>15.414168203623669</v>
      </c>
      <c r="E16" s="27">
        <f>SUM('Apple juice:Prune juice'!H17)</f>
        <v>15.414168203623669</v>
      </c>
      <c r="F16" s="27">
        <f t="shared" si="0"/>
        <v>40.459661500620527</v>
      </c>
      <c r="G16" s="27">
        <f>SUM('Apple juice:Prune juice'!K17)</f>
        <v>13.678359383261302</v>
      </c>
      <c r="H16" s="27">
        <f>SUM('Apple juice:Prune juice'!L17)</f>
        <v>1.5477008236805407</v>
      </c>
      <c r="I16" s="27">
        <f>SUM('Apple juice:Prune juice'!M17)</f>
        <v>0.5995993154306325</v>
      </c>
      <c r="J16" s="27">
        <f>SUM('Apple juice:Prune juice'!N17)</f>
        <v>16.998340792800715</v>
      </c>
      <c r="K16" s="26">
        <f>SUM('Apple juice:Prune juice'!Q17)</f>
        <v>8.499722997834624</v>
      </c>
      <c r="L16" s="26">
        <f>SUM('Apple juice:Prune juice'!R17)</f>
        <v>6.8183068802464358E-2</v>
      </c>
      <c r="U16" s="65"/>
      <c r="W16" s="24"/>
    </row>
    <row r="17" spans="1:23" x14ac:dyDescent="0.25">
      <c r="A17" s="25">
        <v>1983</v>
      </c>
      <c r="B17" s="27">
        <f>SUM('Apple juice:Prune juice'!B18)</f>
        <v>24.883992832822969</v>
      </c>
      <c r="C17" s="27">
        <f>SUM('Apple juice:Prune juice'!D18)</f>
        <v>17.901666783145114</v>
      </c>
      <c r="D17" s="27">
        <f>SUM('Apple juice:Prune juice'!F18)</f>
        <v>16.827566776156409</v>
      </c>
      <c r="E17" s="27">
        <f>SUM('Apple juice:Prune juice'!H18)</f>
        <v>16.827566776156409</v>
      </c>
      <c r="F17" s="27">
        <f t="shared" si="0"/>
        <v>39.763298441521435</v>
      </c>
      <c r="G17" s="27">
        <f>SUM('Apple juice:Prune juice'!K18)</f>
        <v>14.989296498540767</v>
      </c>
      <c r="H17" s="27">
        <f>SUM('Apple juice:Prune juice'!L18)</f>
        <v>1.69662645642219</v>
      </c>
      <c r="I17" s="27">
        <f>SUM('Apple juice:Prune juice'!M18)</f>
        <v>0.65706505199082821</v>
      </c>
      <c r="J17" s="27">
        <f>SUM('Apple juice:Prune juice'!N18)</f>
        <v>18.627465691413981</v>
      </c>
      <c r="K17" s="26">
        <f>SUM('Apple juice:Prune juice'!Q18)</f>
        <v>9.3310555163068436</v>
      </c>
      <c r="L17" s="26">
        <f>SUM('Apple juice:Prune juice'!R18)</f>
        <v>7.4702641201942602E-2</v>
      </c>
      <c r="U17" s="65"/>
      <c r="W17" s="24"/>
    </row>
    <row r="18" spans="1:23" x14ac:dyDescent="0.25">
      <c r="A18" s="25">
        <v>1984</v>
      </c>
      <c r="B18" s="27">
        <f>SUM('Apple juice:Prune juice'!B19)</f>
        <v>26.562226381991948</v>
      </c>
      <c r="C18" s="27">
        <f>SUM('Apple juice:Prune juice'!D19)</f>
        <v>19.11639392458375</v>
      </c>
      <c r="D18" s="27">
        <f>SUM('Apple juice:Prune juice'!F19)</f>
        <v>17.969410289108726</v>
      </c>
      <c r="E18" s="27">
        <f>SUM('Apple juice:Prune juice'!H19)</f>
        <v>17.969410289108726</v>
      </c>
      <c r="F18" s="27">
        <f t="shared" si="0"/>
        <v>39.553884417297844</v>
      </c>
      <c r="G18" s="27">
        <f>SUM('Apple juice:Prune juice'!K19)</f>
        <v>16.055834060197856</v>
      </c>
      <c r="H18" s="27">
        <f>SUM('Apple juice:Prune juice'!L19)</f>
        <v>1.8191424233593716</v>
      </c>
      <c r="I18" s="27">
        <f>SUM('Apple juice:Prune juice'!M19)</f>
        <v>0.70381738346072786</v>
      </c>
      <c r="J18" s="27">
        <f>SUM('Apple juice:Prune juice'!N19)</f>
        <v>19.952870912419904</v>
      </c>
      <c r="K18" s="26">
        <f>SUM('Apple juice:Prune juice'!Q19)</f>
        <v>9.8356422190054165</v>
      </c>
      <c r="L18" s="26">
        <f>SUM('Apple juice:Prune juice'!R19)</f>
        <v>8.0103220893361679E-2</v>
      </c>
      <c r="U18" s="65"/>
      <c r="W18" s="24"/>
    </row>
    <row r="19" spans="1:23" x14ac:dyDescent="0.25">
      <c r="A19" s="25">
        <v>1985</v>
      </c>
      <c r="B19" s="27">
        <f>SUM('Apple juice:Prune juice'!B20)</f>
        <v>27.142118365980892</v>
      </c>
      <c r="C19" s="27">
        <f>SUM('Apple juice:Prune juice'!D20)</f>
        <v>19.343439663167249</v>
      </c>
      <c r="D19" s="27">
        <f>SUM('Apple juice:Prune juice'!F20)</f>
        <v>18.182833283377214</v>
      </c>
      <c r="E19" s="27">
        <f>SUM('Apple juice:Prune juice'!H20)</f>
        <v>18.182833283377214</v>
      </c>
      <c r="F19" s="27">
        <f t="shared" si="0"/>
        <v>40.209252143783402</v>
      </c>
      <c r="G19" s="27">
        <f>SUM('Apple juice:Prune juice'!K20)</f>
        <v>16.228475555039491</v>
      </c>
      <c r="H19" s="27">
        <f>SUM('Apple juice:Prune juice'!L20)</f>
        <v>1.8388553700365724</v>
      </c>
      <c r="I19" s="27">
        <f>SUM('Apple juice:Prune juice'!M20)</f>
        <v>0.71138522980995045</v>
      </c>
      <c r="J19" s="27">
        <f>SUM('Apple juice:Prune juice'!N20)</f>
        <v>20.167415572497188</v>
      </c>
      <c r="K19" s="26">
        <f>SUM('Apple juice:Prune juice'!Q20)</f>
        <v>9.9235312265841458</v>
      </c>
      <c r="L19" s="26">
        <f>SUM('Apple juice:Prune juice'!R20)</f>
        <v>8.097958058027839E-2</v>
      </c>
      <c r="U19" s="65"/>
      <c r="W19" s="24"/>
    </row>
    <row r="20" spans="1:23" x14ac:dyDescent="0.25">
      <c r="A20" s="19">
        <v>1986</v>
      </c>
      <c r="B20" s="21">
        <f>SUM('Apple juice:Prune juice'!B21)</f>
        <v>27.569939676638498</v>
      </c>
      <c r="C20" s="21">
        <f>SUM('Apple juice:Prune juice'!D21)</f>
        <v>19.52764395448537</v>
      </c>
      <c r="D20" s="21">
        <f>SUM('Apple juice:Prune juice'!F21)</f>
        <v>18.355985317216248</v>
      </c>
      <c r="E20" s="21">
        <f>SUM('Apple juice:Prune juice'!H21)</f>
        <v>18.355985317216248</v>
      </c>
      <c r="F20" s="21">
        <f t="shared" si="0"/>
        <v>40.57182359605256</v>
      </c>
      <c r="G20" s="21">
        <f>SUM('Apple juice:Prune juice'!K21)</f>
        <v>16.384312385494624</v>
      </c>
      <c r="H20" s="21">
        <f>SUM('Apple juice:Prune juice'!L21)</f>
        <v>1.8566723726373251</v>
      </c>
      <c r="I20" s="21">
        <f>SUM('Apple juice:Prune juice'!M21)</f>
        <v>0.71821643333675056</v>
      </c>
      <c r="J20" s="21">
        <f>SUM('Apple juice:Prune juice'!N21)</f>
        <v>20.361076776880211</v>
      </c>
      <c r="K20" s="20">
        <f>SUM('Apple juice:Prune juice'!Q21)</f>
        <v>10.03220279130035</v>
      </c>
      <c r="L20" s="20">
        <f>SUM('Apple juice:Prune juice'!R21)</f>
        <v>8.1752571583385655E-2</v>
      </c>
      <c r="U20" s="65"/>
      <c r="W20" s="24"/>
    </row>
    <row r="21" spans="1:23" x14ac:dyDescent="0.25">
      <c r="A21" s="19">
        <v>1987</v>
      </c>
      <c r="B21" s="21">
        <f>SUM('Apple juice:Prune juice'!B22)</f>
        <v>30.26607047921814</v>
      </c>
      <c r="C21" s="21">
        <f>SUM('Apple juice:Prune juice'!D22)</f>
        <v>21.497302848274831</v>
      </c>
      <c r="D21" s="21">
        <f>SUM('Apple juice:Prune juice'!F22)</f>
        <v>20.20746467737834</v>
      </c>
      <c r="E21" s="21">
        <f>SUM('Apple juice:Prune juice'!H22)</f>
        <v>20.20746467737834</v>
      </c>
      <c r="F21" s="21">
        <f t="shared" si="0"/>
        <v>40.360134223454025</v>
      </c>
      <c r="G21" s="21">
        <f>SUM('Apple juice:Prune juice'!K22)</f>
        <v>18.050643809640505</v>
      </c>
      <c r="H21" s="21">
        <f>SUM('Apple juice:Prune juice'!L22)</f>
        <v>2.0452486283562732</v>
      </c>
      <c r="I21" s="21">
        <f>SUM('Apple juice:Prune juice'!M22)</f>
        <v>0.79126109850478932</v>
      </c>
      <c r="J21" s="21">
        <f>SUM('Apple juice:Prune juice'!N22)</f>
        <v>22.431856512061522</v>
      </c>
      <c r="K21" s="20">
        <f>SUM('Apple juice:Prune juice'!Q22)</f>
        <v>11.112738024125182</v>
      </c>
      <c r="L21" s="20">
        <f>SUM('Apple juice:Prune juice'!R22)</f>
        <v>9.0031839165923139E-2</v>
      </c>
      <c r="U21" s="65"/>
      <c r="W21" s="24"/>
    </row>
    <row r="22" spans="1:23" x14ac:dyDescent="0.25">
      <c r="A22" s="19">
        <v>1988</v>
      </c>
      <c r="B22" s="21">
        <f>SUM('Apple juice:Prune juice'!B23)</f>
        <v>29.447282704066396</v>
      </c>
      <c r="C22" s="21">
        <f>SUM('Apple juice:Prune juice'!D23)</f>
        <v>20.873139558007153</v>
      </c>
      <c r="D22" s="21">
        <f>SUM('Apple juice:Prune juice'!F23)</f>
        <v>19.620751184526721</v>
      </c>
      <c r="E22" s="21">
        <f>SUM('Apple juice:Prune juice'!H23)</f>
        <v>19.620751184526721</v>
      </c>
      <c r="F22" s="21">
        <f t="shared" si="0"/>
        <v>40.428999706476617</v>
      </c>
      <c r="G22" s="21">
        <f>SUM('Apple juice:Prune juice'!K23)</f>
        <v>17.542040866074053</v>
      </c>
      <c r="H22" s="21">
        <f>SUM('Apple juice:Prune juice'!L23)</f>
        <v>1.9882164449758044</v>
      </c>
      <c r="I22" s="21">
        <f>SUM('Apple juice:Prune juice'!M23)</f>
        <v>0.76896617495119124</v>
      </c>
      <c r="J22" s="21">
        <f>SUM('Apple juice:Prune juice'!N23)</f>
        <v>21.799806576778796</v>
      </c>
      <c r="K22" s="20">
        <f>SUM('Apple juice:Prune juice'!Q23)</f>
        <v>10.75745207249691</v>
      </c>
      <c r="L22" s="20">
        <f>SUM('Apple juice:Prune juice'!R23)</f>
        <v>8.7518539009329641E-2</v>
      </c>
      <c r="U22" s="65"/>
      <c r="W22" s="24"/>
    </row>
    <row r="23" spans="1:23" x14ac:dyDescent="0.25">
      <c r="A23" s="19">
        <v>1989</v>
      </c>
      <c r="B23" s="21">
        <f>SUM('Apple juice:Prune juice'!B24)</f>
        <v>29.381492899198268</v>
      </c>
      <c r="C23" s="21">
        <f>SUM('Apple juice:Prune juice'!D24)</f>
        <v>21.132985519852362</v>
      </c>
      <c r="D23" s="21">
        <f>SUM('Apple juice:Prune juice'!F24)</f>
        <v>19.865006388661218</v>
      </c>
      <c r="E23" s="21">
        <f>SUM('Apple juice:Prune juice'!H24)</f>
        <v>19.865006388661218</v>
      </c>
      <c r="F23" s="21">
        <f t="shared" si="0"/>
        <v>39.409836665328811</v>
      </c>
      <c r="G23" s="21">
        <f>SUM('Apple juice:Prune juice'!K24)</f>
        <v>17.802294537789049</v>
      </c>
      <c r="H23" s="21">
        <f>SUM('Apple juice:Prune juice'!L24)</f>
        <v>2.0183323060597558</v>
      </c>
      <c r="I23" s="21">
        <f>SUM('Apple juice:Prune juice'!M24)</f>
        <v>0.78037455508116371</v>
      </c>
      <c r="J23" s="21">
        <f>SUM('Apple juice:Prune juice'!N24)</f>
        <v>22.123228449273448</v>
      </c>
      <c r="K23" s="20">
        <f>SUM('Apple juice:Prune juice'!Q24)</f>
        <v>10.926418720592784</v>
      </c>
      <c r="L23" s="20">
        <f>SUM('Apple juice:Prune juice'!R24)</f>
        <v>8.8701236746202936E-2</v>
      </c>
      <c r="U23" s="65"/>
      <c r="W23" s="24"/>
    </row>
    <row r="24" spans="1:23" x14ac:dyDescent="0.25">
      <c r="A24" s="19">
        <v>1990</v>
      </c>
      <c r="B24" s="21">
        <f>SUM('Apple juice:Prune juice'!B25)</f>
        <v>33.282417005867579</v>
      </c>
      <c r="C24" s="21">
        <f>SUM('Apple juice:Prune juice'!D25)</f>
        <v>23.84370710560512</v>
      </c>
      <c r="D24" s="21">
        <f>SUM('Apple juice:Prune juice'!F25)</f>
        <v>22.413084679268813</v>
      </c>
      <c r="E24" s="21">
        <f>SUM('Apple juice:Prune juice'!H25)</f>
        <v>22.413084679268813</v>
      </c>
      <c r="F24" s="21">
        <f t="shared" si="0"/>
        <v>39.624466623157574</v>
      </c>
      <c r="G24" s="21">
        <f>SUM('Apple juice:Prune juice'!K25)</f>
        <v>20.094436787997459</v>
      </c>
      <c r="H24" s="21">
        <f>SUM('Apple juice:Prune juice'!L25)</f>
        <v>2.2789953286292994</v>
      </c>
      <c r="I24" s="21">
        <f>SUM('Apple juice:Prune juice'!M25)</f>
        <v>0.88085202358345027</v>
      </c>
      <c r="J24" s="21">
        <f>SUM('Apple juice:Prune juice'!N25)</f>
        <v>24.971714442579025</v>
      </c>
      <c r="K24" s="20">
        <f>SUM('Apple juice:Prune juice'!Q25)</f>
        <v>12.240697714823884</v>
      </c>
      <c r="L24" s="20">
        <f>SUM('Apple juice:Prune juice'!R25)</f>
        <v>0.10019215384594798</v>
      </c>
      <c r="U24" s="65"/>
      <c r="W24" s="24"/>
    </row>
    <row r="25" spans="1:23" x14ac:dyDescent="0.25">
      <c r="A25" s="25">
        <v>1991</v>
      </c>
      <c r="B25" s="27">
        <f>SUM('Apple juice:Prune juice'!B26)</f>
        <v>31.767577234953965</v>
      </c>
      <c r="C25" s="27">
        <f>SUM('Apple juice:Prune juice'!D26)</f>
        <v>22.847275903097181</v>
      </c>
      <c r="D25" s="27">
        <f>SUM('Apple juice:Prune juice'!F26)</f>
        <v>21.476439348911349</v>
      </c>
      <c r="E25" s="27">
        <f>SUM('Apple juice:Prune juice'!H26)</f>
        <v>21.476439348911349</v>
      </c>
      <c r="F25" s="27">
        <f t="shared" si="0"/>
        <v>39.370853808609553</v>
      </c>
      <c r="G25" s="27">
        <f>SUM('Apple juice:Prune juice'!K26)</f>
        <v>19.260410843243111</v>
      </c>
      <c r="H25" s="27">
        <f>SUM('Apple juice:Prune juice'!L26)</f>
        <v>2.183725786083754</v>
      </c>
      <c r="I25" s="27">
        <f>SUM('Apple juice:Prune juice'!M26)</f>
        <v>0.84429198216956103</v>
      </c>
      <c r="J25" s="27">
        <f>SUM('Apple juice:Prune juice'!N26)</f>
        <v>23.935255548515972</v>
      </c>
      <c r="K25" s="26">
        <f>SUM('Apple juice:Prune juice'!Q26)</f>
        <v>11.853190254882444</v>
      </c>
      <c r="L25" s="26">
        <f>SUM('Apple juice:Prune juice'!R26)</f>
        <v>9.5940607861280919E-2</v>
      </c>
      <c r="U25" s="65"/>
      <c r="W25" s="24"/>
    </row>
    <row r="26" spans="1:23" x14ac:dyDescent="0.25">
      <c r="A26" s="25">
        <v>1992</v>
      </c>
      <c r="B26" s="27">
        <f>SUM('Apple juice:Prune juice'!B27)</f>
        <v>32.174841648803216</v>
      </c>
      <c r="C26" s="27">
        <f>SUM('Apple juice:Prune juice'!D27)</f>
        <v>23.219570536850949</v>
      </c>
      <c r="D26" s="27">
        <f>SUM('Apple juice:Prune juice'!F27)</f>
        <v>21.826396304639889</v>
      </c>
      <c r="E26" s="27">
        <f>SUM('Apple juice:Prune juice'!H27)</f>
        <v>21.826396304639889</v>
      </c>
      <c r="F26" s="27">
        <f t="shared" si="0"/>
        <v>39.142355629308547</v>
      </c>
      <c r="G26" s="27">
        <f>SUM('Apple juice:Prune juice'!K27)</f>
        <v>19.580850707461781</v>
      </c>
      <c r="H26" s="27">
        <f>SUM('Apple juice:Prune juice'!L27)</f>
        <v>2.2200062532149283</v>
      </c>
      <c r="I26" s="27">
        <f>SUM('Apple juice:Prune juice'!M27)</f>
        <v>0.85833866114900947</v>
      </c>
      <c r="J26" s="27">
        <f>SUM('Apple juice:Prune juice'!N27)</f>
        <v>24.333471874243845</v>
      </c>
      <c r="K26" s="26">
        <f>SUM('Apple juice:Prune juice'!Q27)</f>
        <v>12.048580274505909</v>
      </c>
      <c r="L26" s="26">
        <f>SUM('Apple juice:Prune juice'!R27)</f>
        <v>9.754083734929489E-2</v>
      </c>
      <c r="U26" s="65"/>
      <c r="W26" s="24"/>
    </row>
    <row r="27" spans="1:23" x14ac:dyDescent="0.25">
      <c r="A27" s="25">
        <v>1993</v>
      </c>
      <c r="B27" s="27">
        <f>SUM('Apple juice:Prune juice'!B28)</f>
        <v>33.500864772093358</v>
      </c>
      <c r="C27" s="27">
        <f>SUM('Apple juice:Prune juice'!D28)</f>
        <v>24.261320702387223</v>
      </c>
      <c r="D27" s="27">
        <f>SUM('Apple juice:Prune juice'!F28)</f>
        <v>22.80564146024399</v>
      </c>
      <c r="E27" s="27">
        <f>SUM('Apple juice:Prune juice'!H28)</f>
        <v>22.80564146024399</v>
      </c>
      <c r="F27" s="27">
        <f t="shared" si="0"/>
        <v>38.970583724535693</v>
      </c>
      <c r="G27" s="27">
        <f>SUM('Apple juice:Prune juice'!K28)</f>
        <v>20.445382217641232</v>
      </c>
      <c r="H27" s="27">
        <f>SUM('Apple juice:Prune juice'!L28)</f>
        <v>2.3181848539011218</v>
      </c>
      <c r="I27" s="27">
        <f>SUM('Apple juice:Prune juice'!M28)</f>
        <v>0.89623593282810898</v>
      </c>
      <c r="J27" s="27">
        <f>SUM('Apple juice:Prune juice'!N28)</f>
        <v>25.407840577710473</v>
      </c>
      <c r="K27" s="26">
        <f>SUM('Apple juice:Prune juice'!Q28)</f>
        <v>12.478095516215031</v>
      </c>
      <c r="L27" s="26">
        <f>SUM('Apple juice:Prune juice'!R28)</f>
        <v>0.10191866218924775</v>
      </c>
      <c r="U27" s="65"/>
      <c r="W27" s="24"/>
    </row>
    <row r="28" spans="1:23" x14ac:dyDescent="0.25">
      <c r="A28" s="25">
        <v>1994</v>
      </c>
      <c r="B28" s="27">
        <f>SUM('Apple juice:Prune juice'!B29)</f>
        <v>32.134220458851999</v>
      </c>
      <c r="C28" s="27">
        <f>SUM('Apple juice:Prune juice'!D29)</f>
        <v>23.430585384538468</v>
      </c>
      <c r="D28" s="27">
        <f>SUM('Apple juice:Prune juice'!F29)</f>
        <v>22.02475026146616</v>
      </c>
      <c r="E28" s="27">
        <f>SUM('Apple juice:Prune juice'!H29)</f>
        <v>22.02475026146616</v>
      </c>
      <c r="F28" s="27">
        <f t="shared" si="0"/>
        <v>38.559059029420631</v>
      </c>
      <c r="G28" s="27">
        <f>SUM('Apple juice:Prune juice'!K29)</f>
        <v>19.743567423479096</v>
      </c>
      <c r="H28" s="27">
        <f>SUM('Apple juice:Prune juice'!L29)</f>
        <v>2.2390419896823697</v>
      </c>
      <c r="I28" s="27">
        <f>SUM('Apple juice:Prune juice'!M29)</f>
        <v>0.86547144870045367</v>
      </c>
      <c r="J28" s="27">
        <f>SUM('Apple juice:Prune juice'!N29)</f>
        <v>24.535682834933507</v>
      </c>
      <c r="K28" s="26">
        <f>SUM('Apple juice:Prune juice'!Q29)</f>
        <v>11.954557298799456</v>
      </c>
      <c r="L28" s="26">
        <f>SUM('Apple juice:Prune juice'!R29)</f>
        <v>9.8439154135786661E-2</v>
      </c>
      <c r="U28" s="65"/>
      <c r="W28" s="24"/>
    </row>
    <row r="29" spans="1:23" x14ac:dyDescent="0.25">
      <c r="A29" s="25">
        <v>1995</v>
      </c>
      <c r="B29" s="27">
        <f>SUM('Apple juice:Prune juice'!B30)</f>
        <v>31.779162135583189</v>
      </c>
      <c r="C29" s="27">
        <f>SUM('Apple juice:Prune juice'!D30)</f>
        <v>23.185904823256855</v>
      </c>
      <c r="D29" s="27">
        <f>SUM('Apple juice:Prune juice'!F30)</f>
        <v>21.794750533861443</v>
      </c>
      <c r="E29" s="27">
        <f>SUM('Apple juice:Prune juice'!H30)</f>
        <v>21.794750533861443</v>
      </c>
      <c r="F29" s="27">
        <f t="shared" si="0"/>
        <v>38.496143799568294</v>
      </c>
      <c r="G29" s="27">
        <f>SUM('Apple juice:Prune juice'!K30)</f>
        <v>19.545410181571125</v>
      </c>
      <c r="H29" s="27">
        <f>SUM('Apple juice:Prune juice'!L30)</f>
        <v>2.2151352293972146</v>
      </c>
      <c r="I29" s="27">
        <f>SUM('Apple juice:Prune juice'!M30)</f>
        <v>0.8567851038496932</v>
      </c>
      <c r="J29" s="27">
        <f>SUM('Apple juice:Prune juice'!N30)</f>
        <v>24.289429301586871</v>
      </c>
      <c r="K29" s="26">
        <f>SUM('Apple juice:Prune juice'!Q30)</f>
        <v>12.072244276360079</v>
      </c>
      <c r="L29" s="26">
        <f>SUM('Apple juice:Prune juice'!R30)</f>
        <v>9.7334297069701037E-2</v>
      </c>
      <c r="U29" s="65"/>
      <c r="W29" s="24"/>
    </row>
    <row r="30" spans="1:23" x14ac:dyDescent="0.25">
      <c r="A30" s="19">
        <v>1996</v>
      </c>
      <c r="B30" s="21">
        <f>SUM('Apple juice:Prune juice'!B31)</f>
        <v>32.461409480023832</v>
      </c>
      <c r="C30" s="21">
        <f>SUM('Apple juice:Prune juice'!D31)</f>
        <v>23.650230396226327</v>
      </c>
      <c r="D30" s="21">
        <f>SUM('Apple juice:Prune juice'!F31)</f>
        <v>22.231216572452741</v>
      </c>
      <c r="E30" s="21">
        <f>SUM('Apple juice:Prune juice'!H31)</f>
        <v>22.231216572452741</v>
      </c>
      <c r="F30" s="21">
        <f t="shared" si="0"/>
        <v>38.558843439667953</v>
      </c>
      <c r="G30" s="21">
        <f>SUM('Apple juice:Prune juice'!K31)</f>
        <v>19.94466542031191</v>
      </c>
      <c r="H30" s="21">
        <f>SUM('Apple juice:Prune juice'!L31)</f>
        <v>2.261363449542475</v>
      </c>
      <c r="I30" s="21">
        <f>SUM('Apple juice:Prune juice'!M31)</f>
        <v>0.87428670335613867</v>
      </c>
      <c r="J30" s="21">
        <f>SUM('Apple juice:Prune juice'!N31)</f>
        <v>24.785590896794847</v>
      </c>
      <c r="K30" s="20">
        <f>SUM('Apple juice:Prune juice'!Q31)</f>
        <v>12.195247734231325</v>
      </c>
      <c r="L30" s="20">
        <f>SUM('Apple juice:Prune juice'!R31)</f>
        <v>9.9385775377674027E-2</v>
      </c>
      <c r="U30" s="65"/>
      <c r="W30" s="24"/>
    </row>
    <row r="31" spans="1:23" x14ac:dyDescent="0.25">
      <c r="A31" s="19">
        <v>1997</v>
      </c>
      <c r="B31" s="21">
        <f>SUM('Apple juice:Prune juice'!B32)</f>
        <v>30.495464656821547</v>
      </c>
      <c r="C31" s="21">
        <f>SUM('Apple juice:Prune juice'!D32)</f>
        <v>22.366705938400802</v>
      </c>
      <c r="D31" s="21">
        <f>SUM('Apple juice:Prune juice'!F32)</f>
        <v>21.024703582096748</v>
      </c>
      <c r="E31" s="21">
        <f>SUM('Apple juice:Prune juice'!H32)</f>
        <v>21.024703582096748</v>
      </c>
      <c r="F31" s="21">
        <f t="shared" si="0"/>
        <v>38.135369487260704</v>
      </c>
      <c r="G31" s="21">
        <f>SUM('Apple juice:Prune juice'!K32)</f>
        <v>18.865906533085649</v>
      </c>
      <c r="H31" s="21">
        <f>SUM('Apple juice:Prune juice'!L32)</f>
        <v>2.13869464346566</v>
      </c>
      <c r="I31" s="21">
        <f>SUM('Apple juice:Prune juice'!M32)</f>
        <v>0.82699864254622002</v>
      </c>
      <c r="J31" s="21">
        <f>SUM('Apple juice:Prune juice'!N32)</f>
        <v>23.444998016864069</v>
      </c>
      <c r="K31" s="20">
        <f>SUM('Apple juice:Prune juice'!Q32)</f>
        <v>11.581833928792095</v>
      </c>
      <c r="L31" s="20">
        <f>SUM('Apple juice:Prune juice'!R32)</f>
        <v>9.3956532627113704E-2</v>
      </c>
      <c r="U31" s="65"/>
      <c r="W31" s="24"/>
    </row>
    <row r="32" spans="1:23" x14ac:dyDescent="0.25">
      <c r="A32" s="19">
        <v>1998</v>
      </c>
      <c r="B32" s="21">
        <f>SUM('Apple juice:Prune juice'!B33)</f>
        <v>31.32042652821157</v>
      </c>
      <c r="C32" s="21">
        <f>SUM('Apple juice:Prune juice'!D33)</f>
        <v>23.002255551980955</v>
      </c>
      <c r="D32" s="21">
        <f>SUM('Apple juice:Prune juice'!F33)</f>
        <v>21.622120218862097</v>
      </c>
      <c r="E32" s="21">
        <f>SUM('Apple juice:Prune juice'!H33)</f>
        <v>21.622120218862097</v>
      </c>
      <c r="F32" s="21">
        <f t="shared" si="0"/>
        <v>38.046045825743633</v>
      </c>
      <c r="G32" s="21">
        <f>SUM('Apple juice:Prune juice'!K33)</f>
        <v>19.40424269846983</v>
      </c>
      <c r="H32" s="21">
        <f>SUM('Apple juice:Prune juice'!L33)</f>
        <v>2.2011436455244353</v>
      </c>
      <c r="I32" s="21">
        <f>SUM('Apple juice:Prune juice'!M33)</f>
        <v>0.85059694020689658</v>
      </c>
      <c r="J32" s="21">
        <f>SUM('Apple juice:Prune juice'!N33)</f>
        <v>24.113997956395416</v>
      </c>
      <c r="K32" s="20">
        <f>SUM('Apple juice:Prune juice'!Q33)</f>
        <v>11.679353005204428</v>
      </c>
      <c r="L32" s="20">
        <f>SUM('Apple juice:Prune juice'!R33)</f>
        <v>9.6764627474773643E-2</v>
      </c>
      <c r="U32" s="65"/>
      <c r="W32" s="24"/>
    </row>
    <row r="33" spans="1:23" x14ac:dyDescent="0.25">
      <c r="A33" s="19">
        <v>1999</v>
      </c>
      <c r="B33" s="21">
        <f>SUM('Apple juice:Prune juice'!B34)</f>
        <v>33.769617079731191</v>
      </c>
      <c r="C33" s="21">
        <f>SUM('Apple juice:Prune juice'!D34)</f>
        <v>24.91112290670079</v>
      </c>
      <c r="D33" s="21">
        <f>SUM('Apple juice:Prune juice'!F34)</f>
        <v>23.416455532298741</v>
      </c>
      <c r="E33" s="21">
        <f>SUM('Apple juice:Prune juice'!H34)</f>
        <v>23.416455532298741</v>
      </c>
      <c r="F33" s="21">
        <f t="shared" si="0"/>
        <v>37.746751313772073</v>
      </c>
      <c r="G33" s="21">
        <f>SUM('Apple juice:Prune juice'!K34)</f>
        <v>21.022683701031958</v>
      </c>
      <c r="H33" s="21">
        <f>SUM('Apple juice:Prune juice'!L34)</f>
        <v>2.3835688558591976</v>
      </c>
      <c r="I33" s="21">
        <f>SUM('Apple juice:Prune juice'!M34)</f>
        <v>0.92154229922331876</v>
      </c>
      <c r="J33" s="21">
        <f>SUM('Apple juice:Prune juice'!N34)</f>
        <v>26.125263411831472</v>
      </c>
      <c r="K33" s="20">
        <f>SUM('Apple juice:Prune juice'!Q34)</f>
        <v>12.839433882272139</v>
      </c>
      <c r="L33" s="20">
        <f>SUM('Apple juice:Prune juice'!R34)</f>
        <v>0.10472265089349575</v>
      </c>
      <c r="U33" s="65"/>
      <c r="W33" s="24"/>
    </row>
    <row r="34" spans="1:23" x14ac:dyDescent="0.25">
      <c r="A34" s="19">
        <v>2000</v>
      </c>
      <c r="B34" s="21">
        <f>SUM('Apple juice:Prune juice'!B35)</f>
        <v>32.025721986557961</v>
      </c>
      <c r="C34" s="21">
        <f>SUM('Apple juice:Prune juice'!D35)</f>
        <v>23.526208045825431</v>
      </c>
      <c r="D34" s="21">
        <f>SUM('Apple juice:Prune juice'!F35)</f>
        <v>22.114635563075904</v>
      </c>
      <c r="E34" s="21">
        <f>SUM('Apple juice:Prune juice'!H35)</f>
        <v>22.114635563075904</v>
      </c>
      <c r="F34" s="21">
        <f t="shared" si="0"/>
        <v>37.99700565635392</v>
      </c>
      <c r="G34" s="21">
        <f>SUM('Apple juice:Prune juice'!K35)</f>
        <v>19.856906591837351</v>
      </c>
      <c r="H34" s="21">
        <f>SUM('Apple juice:Prune juice'!L35)</f>
        <v>2.2521480169436261</v>
      </c>
      <c r="I34" s="21">
        <f>SUM('Apple juice:Prune juice'!M35)</f>
        <v>0.87043974101204835</v>
      </c>
      <c r="J34" s="21">
        <f>SUM('Apple juice:Prune juice'!N35)</f>
        <v>24.676531437821062</v>
      </c>
      <c r="K34" s="20">
        <f>SUM('Apple juice:Prune juice'!Q35)</f>
        <v>12.028118423497501</v>
      </c>
      <c r="L34" s="20">
        <f>SUM('Apple juice:Prune juice'!R35)</f>
        <v>9.8987260067902122E-2</v>
      </c>
      <c r="U34" s="65"/>
      <c r="W34" s="24"/>
    </row>
    <row r="35" spans="1:23" x14ac:dyDescent="0.25">
      <c r="A35" s="25">
        <v>2001</v>
      </c>
      <c r="B35" s="27">
        <f>SUM('Apple juice:Prune juice'!B36)</f>
        <v>31.681820016036383</v>
      </c>
      <c r="C35" s="27">
        <f>SUM('Apple juice:Prune juice'!D36)</f>
        <v>23.183230652075487</v>
      </c>
      <c r="D35" s="27">
        <f>SUM('Apple juice:Prune juice'!F36)</f>
        <v>21.792236812950957</v>
      </c>
      <c r="E35" s="27">
        <f>SUM('Apple juice:Prune juice'!H36)</f>
        <v>21.792236812950957</v>
      </c>
      <c r="F35" s="27">
        <f t="shared" si="0"/>
        <v>38.259089997213913</v>
      </c>
      <c r="G35" s="27">
        <f>SUM('Apple juice:Prune juice'!K36)</f>
        <v>19.560643983345692</v>
      </c>
      <c r="H35" s="27">
        <f>SUM('Apple juice:Prune juice'!L36)</f>
        <v>2.218445022071089</v>
      </c>
      <c r="I35" s="27">
        <f>SUM('Apple juice:Prune juice'!M36)</f>
        <v>0.85745288694118094</v>
      </c>
      <c r="J35" s="27">
        <f>SUM('Apple juice:Prune juice'!N36)</f>
        <v>24.308360618339009</v>
      </c>
      <c r="K35" s="26">
        <f>SUM('Apple juice:Prune juice'!Q36)</f>
        <v>11.855788661785351</v>
      </c>
      <c r="L35" s="26">
        <f>SUM('Apple juice:Prune juice'!R36)</f>
        <v>9.7528332270480383E-2</v>
      </c>
      <c r="U35" s="65"/>
      <c r="W35" s="24"/>
    </row>
    <row r="36" spans="1:23" x14ac:dyDescent="0.25">
      <c r="A36" s="25">
        <v>2002</v>
      </c>
      <c r="B36" s="27">
        <f>SUM('Apple juice:Prune juice'!B37)</f>
        <v>32.716092889419826</v>
      </c>
      <c r="C36" s="27">
        <f>SUM('Apple juice:Prune juice'!D37)</f>
        <v>24.039369925396752</v>
      </c>
      <c r="D36" s="27">
        <f>SUM('Apple juice:Prune juice'!F37)</f>
        <v>22.597007729872946</v>
      </c>
      <c r="E36" s="27">
        <f>SUM('Apple juice:Prune juice'!H37)</f>
        <v>22.597007729872946</v>
      </c>
      <c r="F36" s="27">
        <f t="shared" si="0"/>
        <v>37.974682844261409</v>
      </c>
      <c r="G36" s="27">
        <f>SUM('Apple juice:Prune juice'!K37)</f>
        <v>20.29226037562869</v>
      </c>
      <c r="H36" s="27">
        <f>SUM('Apple juice:Prune juice'!L37)</f>
        <v>2.3013907999717245</v>
      </c>
      <c r="I36" s="27">
        <f>SUM('Apple juice:Prune juice'!M37)</f>
        <v>0.88952374249331245</v>
      </c>
      <c r="J36" s="27">
        <f>SUM('Apple juice:Prune juice'!N37)</f>
        <v>25.217553337814159</v>
      </c>
      <c r="K36" s="26">
        <f>SUM('Apple juice:Prune juice'!Q37)</f>
        <v>12.3212943644939</v>
      </c>
      <c r="L36" s="26">
        <f>SUM('Apple juice:Prune juice'!R37)</f>
        <v>0.10113719187559278</v>
      </c>
      <c r="U36" s="65"/>
      <c r="W36" s="24"/>
    </row>
    <row r="37" spans="1:23" x14ac:dyDescent="0.25">
      <c r="A37" s="25">
        <v>2003</v>
      </c>
      <c r="B37" s="27">
        <f>SUM('Apple juice:Prune juice'!B38)</f>
        <v>35.252288696240697</v>
      </c>
      <c r="C37" s="27">
        <f>SUM('Apple juice:Prune juice'!D38)</f>
        <v>25.936185415294652</v>
      </c>
      <c r="D37" s="27">
        <f>SUM('Apple juice:Prune juice'!F38)</f>
        <v>24.380014290376977</v>
      </c>
      <c r="E37" s="27">
        <f>SUM('Apple juice:Prune juice'!H38)</f>
        <v>24.380014290376977</v>
      </c>
      <c r="F37" s="27">
        <f t="shared" si="0"/>
        <v>37.907044445655792</v>
      </c>
      <c r="G37" s="27">
        <f>SUM('Apple juice:Prune juice'!K38)</f>
        <v>21.889187952045845</v>
      </c>
      <c r="H37" s="27">
        <f>SUM('Apple juice:Prune juice'!L38)</f>
        <v>2.4823440749887449</v>
      </c>
      <c r="I37" s="27">
        <f>SUM('Apple juice:Prune juice'!M38)</f>
        <v>0.95952604721296841</v>
      </c>
      <c r="J37" s="27">
        <f>SUM('Apple juice:Prune juice'!N38)</f>
        <v>27.202083675464042</v>
      </c>
      <c r="K37" s="26">
        <f>SUM('Apple juice:Prune juice'!Q38)</f>
        <v>13.297421135347436</v>
      </c>
      <c r="L37" s="26">
        <f>SUM('Apple juice:Prune juice'!R38)</f>
        <v>0.10909011386064302</v>
      </c>
      <c r="U37" s="65"/>
      <c r="W37" s="24"/>
    </row>
    <row r="38" spans="1:23" x14ac:dyDescent="0.25">
      <c r="A38" s="25">
        <v>2004</v>
      </c>
      <c r="B38" s="27">
        <f>SUM('Apple juice:Prune juice'!B39)</f>
        <v>36.201254274671797</v>
      </c>
      <c r="C38" s="27">
        <f>SUM('Apple juice:Prune juice'!D39)</f>
        <v>26.757297657136519</v>
      </c>
      <c r="D38" s="27">
        <f>SUM('Apple juice:Prune juice'!F39)</f>
        <v>25.151859797708326</v>
      </c>
      <c r="E38" s="27">
        <f>SUM('Apple juice:Prune juice'!H39)</f>
        <v>25.151859797708326</v>
      </c>
      <c r="F38" s="27">
        <f t="shared" si="0"/>
        <v>37.627914700156893</v>
      </c>
      <c r="G38" s="27">
        <f>SUM('Apple juice:Prune juice'!K39)</f>
        <v>22.579477195811393</v>
      </c>
      <c r="H38" s="27">
        <f>SUM('Apple juice:Prune juice'!L39)</f>
        <v>2.5608730702265756</v>
      </c>
      <c r="I38" s="27">
        <f>SUM('Apple juice:Prune juice'!M39)</f>
        <v>0.98978530173419799</v>
      </c>
      <c r="J38" s="27">
        <f>SUM('Apple juice:Prune juice'!N39)</f>
        <v>28.059918411513646</v>
      </c>
      <c r="K38" s="26">
        <f>SUM('Apple juice:Prune juice'!Q39)</f>
        <v>13.627929629896961</v>
      </c>
      <c r="L38" s="26">
        <f>SUM('Apple juice:Prune juice'!R39)</f>
        <v>0.1125838950262866</v>
      </c>
      <c r="U38" s="65"/>
      <c r="W38" s="24"/>
    </row>
    <row r="39" spans="1:23" x14ac:dyDescent="0.25">
      <c r="A39" s="25">
        <v>2005</v>
      </c>
      <c r="B39" s="27">
        <f>SUM('Apple juice:Prune juice'!B40)</f>
        <v>34.422215455473797</v>
      </c>
      <c r="C39" s="27">
        <f>SUM('Apple juice:Prune juice'!D40)</f>
        <v>25.582075713432939</v>
      </c>
      <c r="D39" s="27">
        <f>SUM('Apple juice:Prune juice'!F40)</f>
        <v>24.047151170626965</v>
      </c>
      <c r="E39" s="27">
        <f>SUM('Apple juice:Prune juice'!H40)</f>
        <v>24.047151170626965</v>
      </c>
      <c r="F39" s="27">
        <f t="shared" si="0"/>
        <v>37.308274723007365</v>
      </c>
      <c r="G39" s="27">
        <f>SUM('Apple juice:Prune juice'!K40)</f>
        <v>21.579880747600132</v>
      </c>
      <c r="H39" s="27">
        <f>SUM('Apple juice:Prune juice'!L40)</f>
        <v>2.4459319121807388</v>
      </c>
      <c r="I39" s="27">
        <f>SUM('Apple juice:Prune juice'!M40)</f>
        <v>0.94596737523726582</v>
      </c>
      <c r="J39" s="27">
        <f>SUM('Apple juice:Prune juice'!N40)</f>
        <v>26.817702104288866</v>
      </c>
      <c r="K39" s="26">
        <f>SUM('Apple juice:Prune juice'!Q40)</f>
        <v>13.224080534488911</v>
      </c>
      <c r="L39" s="26">
        <f>SUM('Apple juice:Prune juice'!R40)</f>
        <v>0.10748068537946305</v>
      </c>
      <c r="U39" s="65"/>
      <c r="W39" s="24"/>
    </row>
    <row r="40" spans="1:23" x14ac:dyDescent="0.25">
      <c r="A40" s="19">
        <v>2006</v>
      </c>
      <c r="B40" s="21">
        <f>SUM('Apple juice:Prune juice'!B41)</f>
        <v>38.163129144412473</v>
      </c>
      <c r="C40" s="21">
        <f>SUM('Apple juice:Prune juice'!D41)</f>
        <v>28.29005620510322</v>
      </c>
      <c r="D40" s="21">
        <f>SUM('Apple juice:Prune juice'!F41)</f>
        <v>26.592652832797029</v>
      </c>
      <c r="E40" s="21">
        <f>SUM('Apple juice:Prune juice'!H41)</f>
        <v>26.592652832797029</v>
      </c>
      <c r="F40" s="21">
        <f t="shared" si="0"/>
        <v>37.451995751773957</v>
      </c>
      <c r="G40" s="21">
        <f>SUM('Apple juice:Prune juice'!K41)</f>
        <v>23.870275638503106</v>
      </c>
      <c r="H40" s="21">
        <f>SUM('Apple juice:Prune juice'!L41)</f>
        <v>2.7068520770477935</v>
      </c>
      <c r="I40" s="21">
        <f>SUM('Apple juice:Prune juice'!M41)</f>
        <v>1.0463682471672593</v>
      </c>
      <c r="J40" s="21">
        <f>SUM('Apple juice:Prune juice'!N41)</f>
        <v>29.664016623068214</v>
      </c>
      <c r="K40" s="20">
        <f>SUM('Apple juice:Prune juice'!Q41)</f>
        <v>14.44826967610963</v>
      </c>
      <c r="L40" s="20">
        <f>SUM('Apple juice:Prune juice'!R41)</f>
        <v>0.11899074731825574</v>
      </c>
      <c r="M40" s="67"/>
      <c r="N40" s="67"/>
      <c r="O40" s="67"/>
      <c r="P40" s="67"/>
      <c r="Q40" s="67"/>
      <c r="R40" s="67"/>
      <c r="S40" s="67"/>
      <c r="U40" s="65"/>
      <c r="W40" s="24"/>
    </row>
    <row r="41" spans="1:23" x14ac:dyDescent="0.25">
      <c r="A41" s="19">
        <v>2007</v>
      </c>
      <c r="B41" s="21">
        <f>SUM('Apple juice:Prune juice'!B42)</f>
        <v>39.499339771581219</v>
      </c>
      <c r="C41" s="21">
        <f>SUM('Apple juice:Prune juice'!D42)</f>
        <v>29.452311514700241</v>
      </c>
      <c r="D41" s="21">
        <f>SUM('Apple juice:Prune juice'!F42)</f>
        <v>27.68517282381822</v>
      </c>
      <c r="E41" s="21">
        <f>SUM('Apple juice:Prune juice'!H42)</f>
        <v>27.68517282381822</v>
      </c>
      <c r="F41" s="21">
        <f t="shared" si="0"/>
        <v>37.125643090709644</v>
      </c>
      <c r="G41" s="21">
        <f>SUM('Apple juice:Prune juice'!K42)</f>
        <v>24.834955864797248</v>
      </c>
      <c r="H41" s="21">
        <f>SUM('Apple juice:Prune juice'!L42)</f>
        <v>2.8149134006123564</v>
      </c>
      <c r="I41" s="21">
        <f>SUM('Apple juice:Prune juice'!M42)</f>
        <v>1.088655599552756</v>
      </c>
      <c r="J41" s="21">
        <f>SUM('Apple juice:Prune juice'!N42)</f>
        <v>30.862841919520861</v>
      </c>
      <c r="K41" s="20">
        <f>SUM('Apple juice:Prune juice'!Q42)</f>
        <v>15.142645955593057</v>
      </c>
      <c r="L41" s="20">
        <f>SUM('Apple juice:Prune juice'!R42)</f>
        <v>0.12375135171345975</v>
      </c>
      <c r="M41" s="67"/>
      <c r="N41" s="67"/>
      <c r="O41" s="67"/>
      <c r="P41" s="67"/>
      <c r="Q41" s="67"/>
      <c r="R41" s="67"/>
      <c r="S41" s="67"/>
      <c r="U41" s="65"/>
      <c r="W41" s="24"/>
    </row>
    <row r="42" spans="1:23" x14ac:dyDescent="0.25">
      <c r="A42" s="19">
        <v>2008</v>
      </c>
      <c r="B42" s="21">
        <f>SUM('Apple juice:Prune juice'!B43)</f>
        <v>37.251658573273176</v>
      </c>
      <c r="C42" s="21">
        <f>SUM('Apple juice:Prune juice'!D43)</f>
        <v>27.677120449236856</v>
      </c>
      <c r="D42" s="21">
        <f>SUM('Apple juice:Prune juice'!F43)</f>
        <v>26.016493222282644</v>
      </c>
      <c r="E42" s="21">
        <f>SUM('Apple juice:Prune juice'!H43)</f>
        <v>26.016493222282644</v>
      </c>
      <c r="F42" s="21">
        <f t="shared" si="0"/>
        <v>37.348534414565634</v>
      </c>
      <c r="G42" s="21">
        <f>SUM('Apple juice:Prune juice'!K43)</f>
        <v>23.338710051037754</v>
      </c>
      <c r="H42" s="21">
        <f>SUM('Apple juice:Prune juice'!L43)</f>
        <v>2.6460607163737455</v>
      </c>
      <c r="I42" s="21">
        <f>SUM('Apple juice:Prune juice'!M43)</f>
        <v>1.0230667419632988</v>
      </c>
      <c r="J42" s="21">
        <f>SUM('Apple juice:Prune juice'!N43)</f>
        <v>29.003430601288539</v>
      </c>
      <c r="K42" s="20">
        <f>SUM('Apple juice:Prune juice'!Q43)</f>
        <v>14.171050877359495</v>
      </c>
      <c r="L42" s="20">
        <f>SUM('Apple juice:Prune juice'!R43)</f>
        <v>0.11629482269987093</v>
      </c>
      <c r="M42" s="67"/>
      <c r="N42" s="67"/>
      <c r="O42" s="67"/>
      <c r="P42" s="67"/>
      <c r="Q42" s="67"/>
      <c r="R42" s="67"/>
      <c r="S42" s="67"/>
      <c r="U42" s="65"/>
      <c r="W42" s="24"/>
    </row>
    <row r="43" spans="1:23" x14ac:dyDescent="0.25">
      <c r="A43" s="19">
        <v>2009</v>
      </c>
      <c r="B43" s="21">
        <f>SUM('Apple juice:Prune juice'!B44)</f>
        <v>35.939128398737502</v>
      </c>
      <c r="C43" s="21">
        <f>SUM('Apple juice:Prune juice'!D44)</f>
        <v>26.585536372305775</v>
      </c>
      <c r="D43" s="21">
        <f>SUM('Apple juice:Prune juice'!F44)</f>
        <v>24.990404189967428</v>
      </c>
      <c r="E43" s="21">
        <f>SUM('Apple juice:Prune juice'!H44)</f>
        <v>24.990404189967428</v>
      </c>
      <c r="F43" s="21">
        <f t="shared" si="0"/>
        <v>37.586659705264303</v>
      </c>
      <c r="G43" s="21">
        <f>SUM('Apple juice:Prune juice'!K44)</f>
        <v>22.430810506466035</v>
      </c>
      <c r="H43" s="21">
        <f>SUM('Apple juice:Prune juice'!L44)</f>
        <v>2.543955789295183</v>
      </c>
      <c r="I43" s="21">
        <f>SUM('Apple juice:Prune juice'!M44)</f>
        <v>0.98326840576289476</v>
      </c>
      <c r="J43" s="21">
        <f>SUM('Apple juice:Prune juice'!N44)</f>
        <v>27.875167669175184</v>
      </c>
      <c r="K43" s="20">
        <f>SUM('Apple juice:Prune juice'!Q44)</f>
        <v>13.540266501167112</v>
      </c>
      <c r="L43" s="20">
        <f>SUM('Apple juice:Prune juice'!R44)</f>
        <v>0.11183044057461362</v>
      </c>
      <c r="M43" s="67"/>
      <c r="N43" s="67"/>
      <c r="O43" s="67"/>
      <c r="P43" s="67"/>
      <c r="Q43" s="67"/>
      <c r="R43" s="67"/>
      <c r="S43" s="67"/>
      <c r="U43" s="65"/>
      <c r="W43" s="24"/>
    </row>
    <row r="44" spans="1:23" x14ac:dyDescent="0.25">
      <c r="A44" s="19">
        <v>2010</v>
      </c>
      <c r="B44" s="21">
        <f>SUM('Apple juice:Prune juice'!B45)</f>
        <v>36.416994849833884</v>
      </c>
      <c r="C44" s="21">
        <f>SUM('Apple juice:Prune juice'!D45)</f>
        <v>27.039526771514062</v>
      </c>
      <c r="D44" s="21">
        <f>SUM('Apple juice:Prune juice'!F45)</f>
        <v>25.417155165223221</v>
      </c>
      <c r="E44" s="21">
        <f>SUM('Apple juice:Prune juice'!H45)</f>
        <v>25.417155165223221</v>
      </c>
      <c r="F44" s="21">
        <f t="shared" si="0"/>
        <v>37.358465850032573</v>
      </c>
      <c r="G44" s="21">
        <f>SUM('Apple juice:Prune juice'!K45)</f>
        <v>22.812164265250573</v>
      </c>
      <c r="H44" s="21">
        <f>SUM('Apple juice:Prune juice'!L45)</f>
        <v>2.5872938375258698</v>
      </c>
      <c r="I44" s="21">
        <f>SUM('Apple juice:Prune juice'!M45)</f>
        <v>0.99998528286029909</v>
      </c>
      <c r="J44" s="21">
        <f>SUM('Apple juice:Prune juice'!N45)</f>
        <v>28.349082776448046</v>
      </c>
      <c r="K44" s="20">
        <f>SUM('Apple juice:Prune juice'!Q45)</f>
        <v>13.716976469174925</v>
      </c>
      <c r="L44" s="20">
        <f>SUM('Apple juice:Prune juice'!R45)</f>
        <v>0.11376606595066818</v>
      </c>
      <c r="M44" s="67"/>
      <c r="N44" s="67"/>
      <c r="O44" s="67"/>
      <c r="P44" s="67"/>
      <c r="Q44" s="67"/>
      <c r="R44" s="67"/>
      <c r="S44" s="67"/>
      <c r="U44" s="65"/>
      <c r="W44" s="24"/>
    </row>
    <row r="45" spans="1:23" x14ac:dyDescent="0.25">
      <c r="A45" s="25">
        <v>2011</v>
      </c>
      <c r="B45" s="27">
        <f>SUM('Apple juice:Prune juice'!B46)</f>
        <v>31.601660852467649</v>
      </c>
      <c r="C45" s="27">
        <f>SUM('Apple juice:Prune juice'!D46)</f>
        <v>23.579314929884621</v>
      </c>
      <c r="D45" s="27">
        <f>SUM('Apple juice:Prune juice'!F46)</f>
        <v>22.164556034091547</v>
      </c>
      <c r="E45" s="27">
        <f>SUM('Apple juice:Prune juice'!H46)</f>
        <v>22.164556034091547</v>
      </c>
      <c r="F45" s="27">
        <f t="shared" si="0"/>
        <v>37.035487928815456</v>
      </c>
      <c r="G45" s="27">
        <f>SUM('Apple juice:Prune juice'!K46)</f>
        <v>19.897831562146791</v>
      </c>
      <c r="H45" s="27">
        <f>SUM('Apple juice:Prune juice'!L46)</f>
        <v>2.2559159810166518</v>
      </c>
      <c r="I45" s="27">
        <f>SUM('Apple juice:Prune juice'!M46)</f>
        <v>0.87223371231328406</v>
      </c>
      <c r="J45" s="27">
        <f>SUM('Apple juice:Prune juice'!N46)</f>
        <v>24.727389627225442</v>
      </c>
      <c r="K45" s="26">
        <f>SUM('Apple juice:Prune juice'!Q46)</f>
        <v>12.117074815097006</v>
      </c>
      <c r="L45" s="26">
        <f>SUM('Apple juice:Prune juice'!R46)</f>
        <v>9.9104494043016744E-2</v>
      </c>
      <c r="M45" s="67"/>
      <c r="N45" s="67"/>
      <c r="O45" s="67"/>
      <c r="P45" s="67"/>
      <c r="Q45" s="67"/>
      <c r="R45" s="67"/>
      <c r="S45" s="67"/>
      <c r="U45" s="65"/>
      <c r="W45" s="24"/>
    </row>
    <row r="46" spans="1:23" x14ac:dyDescent="0.25">
      <c r="A46" s="25">
        <v>2012</v>
      </c>
      <c r="B46" s="27">
        <f>SUM('Apple juice:Prune juice'!B47)</f>
        <v>32.45071541284797</v>
      </c>
      <c r="C46" s="27">
        <f>SUM('Apple juice:Prune juice'!D47)</f>
        <v>24.220880145098125</v>
      </c>
      <c r="D46" s="27">
        <f>SUM('Apple juice:Prune juice'!F47)</f>
        <v>22.767627336392238</v>
      </c>
      <c r="E46" s="27">
        <f>SUM('Apple juice:Prune juice'!H47)</f>
        <v>22.767627336392238</v>
      </c>
      <c r="F46" s="27">
        <f t="shared" ref="F46:F55" si="1">100-(G46/B46*100)</f>
        <v>36.977552991841101</v>
      </c>
      <c r="G46" s="27">
        <f>SUM('Apple juice:Prune juice'!K47)</f>
        <v>20.451234924830565</v>
      </c>
      <c r="H46" s="27">
        <f>SUM('Apple juice:Prune juice'!L47)</f>
        <v>2.319849623994636</v>
      </c>
      <c r="I46" s="27">
        <f>SUM('Apple juice:Prune juice'!M47)</f>
        <v>0.89649248985558638</v>
      </c>
      <c r="J46" s="27">
        <f>SUM('Apple juice:Prune juice'!N47)</f>
        <v>25.415113841160942</v>
      </c>
      <c r="K46" s="26">
        <f>SUM('Apple juice:Prune juice'!Q47)</f>
        <v>12.300553360184258</v>
      </c>
      <c r="L46" s="26">
        <f>SUM('Apple juice:Prune juice'!R47)</f>
        <v>0.10193363526465986</v>
      </c>
      <c r="M46" s="67"/>
      <c r="N46" s="67"/>
      <c r="O46" s="67"/>
      <c r="P46" s="67"/>
      <c r="Q46" s="67"/>
      <c r="R46" s="67"/>
      <c r="S46" s="67"/>
      <c r="U46" s="65"/>
      <c r="W46" s="24"/>
    </row>
    <row r="47" spans="1:23" x14ac:dyDescent="0.25">
      <c r="A47" s="25">
        <v>2013</v>
      </c>
      <c r="B47" s="27">
        <f>SUM('Apple juice:Prune juice'!B48)</f>
        <v>32.423205123359473</v>
      </c>
      <c r="C47" s="27">
        <f>SUM('Apple juice:Prune juice'!D48)</f>
        <v>24.335122320455262</v>
      </c>
      <c r="D47" s="27">
        <f>SUM('Apple juice:Prune juice'!F48)</f>
        <v>22.875014981227945</v>
      </c>
      <c r="E47" s="27">
        <f>SUM('Apple juice:Prune juice'!H48)</f>
        <v>22.875014981227945</v>
      </c>
      <c r="F47" s="27">
        <f t="shared" si="1"/>
        <v>36.620636547880515</v>
      </c>
      <c r="G47" s="27">
        <f>SUM('Apple juice:Prune juice'!K48)</f>
        <v>20.549621017960227</v>
      </c>
      <c r="H47" s="27">
        <f>SUM('Apple juice:Prune juice'!L48)</f>
        <v>2.3301677507815244</v>
      </c>
      <c r="I47" s="27">
        <f>SUM('Apple juice:Prune juice'!M48)</f>
        <v>0.9008053048968867</v>
      </c>
      <c r="J47" s="27">
        <f>SUM('Apple juice:Prune juice'!N48)</f>
        <v>25.537379991174287</v>
      </c>
      <c r="K47" s="26">
        <f>SUM('Apple juice:Prune juice'!Q48)</f>
        <v>12.476601674029936</v>
      </c>
      <c r="L47" s="26">
        <f>SUM('Apple juice:Prune juice'!R48)</f>
        <v>0.10234149781840041</v>
      </c>
      <c r="M47" s="67"/>
      <c r="N47" s="67"/>
      <c r="O47" s="67"/>
      <c r="P47" s="67"/>
      <c r="Q47" s="67"/>
      <c r="R47" s="67"/>
      <c r="S47" s="67"/>
      <c r="U47" s="65"/>
      <c r="W47" s="24"/>
    </row>
    <row r="48" spans="1:23" x14ac:dyDescent="0.25">
      <c r="A48" s="25">
        <v>2014</v>
      </c>
      <c r="B48" s="27">
        <f>SUM('Apple juice:Prune juice'!B49)</f>
        <v>31.597003279175031</v>
      </c>
      <c r="C48" s="27">
        <f>SUM('Apple juice:Prune juice'!D49)</f>
        <v>23.681485783980349</v>
      </c>
      <c r="D48" s="27">
        <f>SUM('Apple juice:Prune juice'!F49)</f>
        <v>22.260596636941525</v>
      </c>
      <c r="E48" s="27">
        <f>SUM('Apple juice:Prune juice'!H49)</f>
        <v>22.260596636941525</v>
      </c>
      <c r="F48" s="27">
        <f t="shared" si="1"/>
        <v>36.737579678624613</v>
      </c>
      <c r="G48" s="27">
        <f>SUM('Apple juice:Prune juice'!K49)</f>
        <v>19.989029023430472</v>
      </c>
      <c r="H48" s="27">
        <f>SUM('Apple juice:Prune juice'!L49)</f>
        <v>2.2662478173662204</v>
      </c>
      <c r="I48" s="27">
        <f>SUM('Apple juice:Prune juice'!M49)</f>
        <v>0.87623140924626741</v>
      </c>
      <c r="J48" s="27">
        <f>SUM('Apple juice:Prune juice'!N49)</f>
        <v>24.84072233642706</v>
      </c>
      <c r="K48" s="26">
        <f>SUM('Apple juice:Prune juice'!Q49)</f>
        <v>12.170934366935304</v>
      </c>
      <c r="L48" s="26">
        <f>SUM('Apple juice:Prune juice'!R49)</f>
        <v>9.9541667121184604E-2</v>
      </c>
      <c r="M48" s="67"/>
      <c r="N48" s="67"/>
      <c r="O48" s="67"/>
      <c r="P48" s="67"/>
      <c r="Q48" s="67"/>
      <c r="R48" s="67"/>
      <c r="S48" s="67"/>
      <c r="U48" s="65"/>
      <c r="W48" s="24"/>
    </row>
    <row r="49" spans="1:23" x14ac:dyDescent="0.25">
      <c r="A49" s="31">
        <v>2015</v>
      </c>
      <c r="B49" s="27">
        <f>SUM('Apple juice:Prune juice'!B50)</f>
        <v>32.679056902261287</v>
      </c>
      <c r="C49" s="27">
        <f>SUM('Apple juice:Prune juice'!D50)</f>
        <v>24.444242526188255</v>
      </c>
      <c r="D49" s="27">
        <f>SUM('Apple juice:Prune juice'!F50)</f>
        <v>22.977587974616963</v>
      </c>
      <c r="E49" s="27">
        <f>SUM('Apple juice:Prune juice'!H50)</f>
        <v>22.977587974616963</v>
      </c>
      <c r="F49" s="27">
        <f t="shared" si="1"/>
        <v>36.840777627727682</v>
      </c>
      <c r="G49" s="27">
        <f>SUM('Apple juice:Prune juice'!K50)</f>
        <v>20.639838218060611</v>
      </c>
      <c r="H49" s="27">
        <f>SUM('Apple juice:Prune juice'!L50)</f>
        <v>2.3409936000058393</v>
      </c>
      <c r="I49" s="27">
        <f>SUM('Apple juice:Prune juice'!M50)</f>
        <v>0.90476003147662953</v>
      </c>
      <c r="J49" s="27">
        <f>SUM('Apple juice:Prune juice'!N50)</f>
        <v>25.649494512346706</v>
      </c>
      <c r="K49" s="26">
        <f>SUM('Apple juice:Prune juice'!Q50)</f>
        <v>12.440046070654338</v>
      </c>
      <c r="L49" s="26">
        <f>SUM('Apple juice:Prune juice'!R50)</f>
        <v>0.102857654860206</v>
      </c>
      <c r="M49" s="67"/>
      <c r="N49" s="67"/>
      <c r="O49" s="67"/>
      <c r="P49" s="67"/>
      <c r="Q49" s="67"/>
      <c r="R49" s="67"/>
      <c r="S49" s="67"/>
      <c r="U49" s="65"/>
      <c r="W49" s="24"/>
    </row>
    <row r="50" spans="1:23" x14ac:dyDescent="0.25">
      <c r="A50" s="36">
        <v>2016</v>
      </c>
      <c r="B50" s="21">
        <f>SUM('Apple juice:Prune juice'!B51)</f>
        <v>32.916703014723687</v>
      </c>
      <c r="C50" s="21">
        <f>SUM('Apple juice:Prune juice'!D51)</f>
        <v>24.65192169423073</v>
      </c>
      <c r="D50" s="21">
        <f>SUM('Apple juice:Prune juice'!F51)</f>
        <v>23.172806392576888</v>
      </c>
      <c r="E50" s="21">
        <f>SUM('Apple juice:Prune juice'!H51)</f>
        <v>23.172806392576888</v>
      </c>
      <c r="F50" s="38">
        <f t="shared" si="1"/>
        <v>36.751653395177243</v>
      </c>
      <c r="G50" s="21">
        <f>SUM('Apple juice:Prune juice'!K51)</f>
        <v>20.81927041363258</v>
      </c>
      <c r="H50" s="21">
        <f>SUM('Apple juice:Prune juice'!L51)</f>
        <v>2.3616516410395589</v>
      </c>
      <c r="I50" s="21">
        <f>SUM('Apple juice:Prune juice'!M51)</f>
        <v>0.9126255523784147</v>
      </c>
      <c r="J50" s="21">
        <f>SUM('Apple juice:Prune juice'!N51)</f>
        <v>25.872478097151863</v>
      </c>
      <c r="K50" s="20">
        <f>SUM('Apple juice:Prune juice'!Q51)</f>
        <v>12.51758991865821</v>
      </c>
      <c r="L50" s="20">
        <f>SUM('Apple juice:Prune juice'!R51)</f>
        <v>0.10374872989268381</v>
      </c>
      <c r="M50" s="67"/>
      <c r="N50" s="67"/>
      <c r="O50" s="67"/>
      <c r="P50" s="67"/>
      <c r="Q50" s="67"/>
      <c r="R50" s="67"/>
      <c r="S50" s="67"/>
      <c r="U50" s="65"/>
      <c r="W50" s="24"/>
    </row>
    <row r="51" spans="1:23" x14ac:dyDescent="0.25">
      <c r="A51" s="41">
        <v>2017</v>
      </c>
      <c r="B51" s="21">
        <f>SUM('Apple juice:Prune juice'!B52)</f>
        <v>31.544893850865705</v>
      </c>
      <c r="C51" s="21">
        <f>SUM('Apple juice:Prune juice'!D52)</f>
        <v>23.538755391487044</v>
      </c>
      <c r="D51" s="21">
        <f>SUM('Apple juice:Prune juice'!F52)</f>
        <v>22.126430067997827</v>
      </c>
      <c r="E51" s="21">
        <f>SUM('Apple juice:Prune juice'!H52)</f>
        <v>22.126430067997827</v>
      </c>
      <c r="F51" s="43">
        <f t="shared" si="1"/>
        <v>36.979918724590689</v>
      </c>
      <c r="G51" s="21">
        <f>SUM('Apple juice:Prune juice'!K52)</f>
        <v>19.87961774305716</v>
      </c>
      <c r="H51" s="21">
        <f>SUM('Apple juice:Prune juice'!L52)</f>
        <v>2.2552507184392594</v>
      </c>
      <c r="I51" s="21">
        <f>SUM('Apple juice:Prune juice'!M52)</f>
        <v>0.87143529832579336</v>
      </c>
      <c r="J51" s="21">
        <f>SUM('Apple juice:Prune juice'!N52)</f>
        <v>24.704754989887078</v>
      </c>
      <c r="K51" s="20">
        <f>SUM('Apple juice:Prune juice'!Q52)</f>
        <v>11.929622149129505</v>
      </c>
      <c r="L51" s="20">
        <f>SUM('Apple juice:Prune juice'!R52)</f>
        <v>9.9101044161864313E-2</v>
      </c>
      <c r="M51" s="67"/>
      <c r="N51" s="67"/>
      <c r="O51" s="67"/>
      <c r="P51" s="67"/>
      <c r="Q51" s="67"/>
      <c r="R51" s="67"/>
      <c r="S51" s="67"/>
      <c r="U51" s="65"/>
      <c r="W51" s="24"/>
    </row>
    <row r="52" spans="1:23" x14ac:dyDescent="0.25">
      <c r="A52" s="41">
        <v>2018</v>
      </c>
      <c r="B52" s="21">
        <f>SUM('Apple juice:Prune juice'!B53)</f>
        <v>30.907055086210516</v>
      </c>
      <c r="C52" s="21">
        <f>SUM('Apple juice:Prune juice'!D53)</f>
        <v>23.335378623784052</v>
      </c>
      <c r="D52" s="21">
        <f>SUM('Apple juice:Prune juice'!F53)</f>
        <v>21.935255906357011</v>
      </c>
      <c r="E52" s="21">
        <f>SUM('Apple juice:Prune juice'!H53)</f>
        <v>21.935255906357011</v>
      </c>
      <c r="F52" s="43">
        <f t="shared" si="1"/>
        <v>36.23030686227893</v>
      </c>
      <c r="G52" s="21">
        <f>SUM('Apple juice:Prune juice'!K53)</f>
        <v>19.709334186382858</v>
      </c>
      <c r="H52" s="21">
        <f>SUM('Apple juice:Prune juice'!L53)</f>
        <v>2.2355109600568484</v>
      </c>
      <c r="I52" s="21">
        <f>SUM('Apple juice:Prune juice'!M53)</f>
        <v>0.86397081364965955</v>
      </c>
      <c r="J52" s="21">
        <f>SUM('Apple juice:Prune juice'!N53)</f>
        <v>24.493140581561022</v>
      </c>
      <c r="K52" s="20">
        <f>SUM('Apple juice:Prune juice'!Q53)</f>
        <v>11.843093954246884</v>
      </c>
      <c r="L52" s="20">
        <f>SUM('Apple juice:Prune juice'!R53)</f>
        <v>9.8214147902038543E-2</v>
      </c>
      <c r="M52" s="67"/>
      <c r="N52" s="67"/>
      <c r="O52" s="67"/>
      <c r="P52" s="67"/>
      <c r="Q52" s="67"/>
      <c r="R52" s="67"/>
      <c r="S52" s="67"/>
      <c r="U52" s="65"/>
      <c r="W52" s="24"/>
    </row>
    <row r="53" spans="1:23" ht="13.2" customHeight="1" x14ac:dyDescent="0.25">
      <c r="A53" s="41">
        <v>2019</v>
      </c>
      <c r="B53" s="21">
        <f>SUM('Apple juice:Prune juice'!B54)</f>
        <v>29.521401674306464</v>
      </c>
      <c r="C53" s="21">
        <f>SUM('Apple juice:Prune juice'!D54)</f>
        <v>22.212650946706351</v>
      </c>
      <c r="D53" s="21">
        <f>SUM('Apple juice:Prune juice'!F54)</f>
        <v>20.879891889903973</v>
      </c>
      <c r="E53" s="21">
        <f>SUM('Apple juice:Prune juice'!H54)</f>
        <v>20.879891889903973</v>
      </c>
      <c r="F53" s="43">
        <f t="shared" si="1"/>
        <v>36.458093545097661</v>
      </c>
      <c r="G53" s="21">
        <f>SUM('Apple juice:Prune juice'!K54)</f>
        <v>18.758461436063786</v>
      </c>
      <c r="H53" s="21">
        <f>SUM('Apple juice:Prune juice'!L54)</f>
        <v>2.1274820482279351</v>
      </c>
      <c r="I53" s="21">
        <f>SUM('Apple juice:Prune juice'!M54)</f>
        <v>0.82228872048498769</v>
      </c>
      <c r="J53" s="21">
        <f>SUM('Apple juice:Prune juice'!N54)</f>
        <v>23.311474081389164</v>
      </c>
      <c r="K53" s="20">
        <f>SUM('Apple juice:Prune juice'!Q54)</f>
        <v>11.290965332493769</v>
      </c>
      <c r="L53" s="20">
        <f>SUM('Apple juice:Prune juice'!R54)</f>
        <v>9.3494528146866068E-2</v>
      </c>
      <c r="M53" s="67"/>
      <c r="N53" s="67"/>
      <c r="O53" s="67"/>
      <c r="P53" s="67"/>
      <c r="Q53" s="67"/>
      <c r="R53" s="67"/>
      <c r="S53" s="67"/>
      <c r="U53" s="65"/>
      <c r="W53" s="24"/>
    </row>
    <row r="54" spans="1:23" ht="13.2" customHeight="1" x14ac:dyDescent="0.25">
      <c r="A54" s="41">
        <v>2020</v>
      </c>
      <c r="B54" s="21">
        <f>SUM('Apple juice:Prune juice'!B55)</f>
        <v>25.138517960004911</v>
      </c>
      <c r="C54" s="21">
        <f>SUM('Apple juice:Prune juice'!D55)</f>
        <v>18.943788113374175</v>
      </c>
      <c r="D54" s="21">
        <f>SUM('Apple juice:Prune juice'!F55)</f>
        <v>17.807160826571724</v>
      </c>
      <c r="E54" s="21">
        <f>SUM('Apple juice:Prune juice'!H55)</f>
        <v>17.807160826571724</v>
      </c>
      <c r="F54" s="43">
        <f t="shared" si="1"/>
        <v>36.377540747960865</v>
      </c>
      <c r="G54" s="21">
        <f>SUM('Apple juice:Prune juice'!K55)</f>
        <v>15.993743345670664</v>
      </c>
      <c r="H54" s="21">
        <f>SUM('Apple juice:Prune juice'!L55)</f>
        <v>1.8136003767041686</v>
      </c>
      <c r="I54" s="21">
        <f>SUM('Apple juice:Prune juice'!M55)</f>
        <v>0.70109559871433058</v>
      </c>
      <c r="J54" s="21">
        <f>SUM('Apple juice:Prune juice'!N55)</f>
        <v>19.87570967575191</v>
      </c>
      <c r="K54" s="20">
        <f>SUM('Apple juice:Prune juice'!Q55)</f>
        <v>9.6864132105211809</v>
      </c>
      <c r="L54" s="20">
        <f>SUM('Apple juice:Prune juice'!R55)</f>
        <v>7.965079888803181E-2</v>
      </c>
      <c r="M54" s="67"/>
      <c r="N54" s="67"/>
      <c r="O54" s="67"/>
      <c r="P54" s="67"/>
      <c r="Q54" s="67"/>
      <c r="R54" s="67"/>
      <c r="S54" s="67"/>
      <c r="U54" s="65"/>
      <c r="W54" s="24"/>
    </row>
    <row r="55" spans="1:23" ht="13.8" customHeight="1" thickBot="1" x14ac:dyDescent="0.3">
      <c r="A55" s="132">
        <v>2021</v>
      </c>
      <c r="B55" s="134">
        <f>SUM('Apple juice:Prune juice'!B56)</f>
        <v>32.406198388507427</v>
      </c>
      <c r="C55" s="134">
        <f>SUM('Apple juice:Prune juice'!D56)</f>
        <v>24.090102047540892</v>
      </c>
      <c r="D55" s="134">
        <f>SUM('Apple juice:Prune juice'!F56)</f>
        <v>22.644695924688435</v>
      </c>
      <c r="E55" s="134">
        <f>SUM('Apple juice:Prune juice'!H56)</f>
        <v>22.644695924688435</v>
      </c>
      <c r="F55" s="134">
        <f t="shared" si="1"/>
        <v>37.172350415476295</v>
      </c>
      <c r="G55" s="134">
        <f>SUM('Apple juice:Prune juice'!K56)</f>
        <v>20.360052767197015</v>
      </c>
      <c r="H55" s="134">
        <f>SUM('Apple juice:Prune juice'!L56)</f>
        <v>2.3101789840611602</v>
      </c>
      <c r="I55" s="134">
        <f>SUM('Apple juice:Prune juice'!M56)</f>
        <v>0.89249546376754041</v>
      </c>
      <c r="J55" s="134">
        <f>SUM('Apple juice:Prune juice'!N56)</f>
        <v>25.301800150077884</v>
      </c>
      <c r="K55" s="133">
        <f>SUM('Apple juice:Prune juice'!Q56)</f>
        <v>12.186399745340211</v>
      </c>
      <c r="L55" s="133">
        <f>SUM('Apple juice:Prune juice'!R56)</f>
        <v>0.10154746894979487</v>
      </c>
      <c r="M55" s="67"/>
      <c r="N55" s="67"/>
      <c r="O55" s="67"/>
      <c r="P55" s="67"/>
      <c r="Q55" s="67"/>
      <c r="R55" s="67"/>
      <c r="S55" s="67"/>
      <c r="U55" s="65"/>
      <c r="W55" s="24"/>
    </row>
    <row r="56" spans="1:23" ht="15" customHeight="1" thickTop="1" x14ac:dyDescent="0.25">
      <c r="A56" s="9" t="s">
        <v>209</v>
      </c>
      <c r="J56" s="9"/>
      <c r="K56" s="9"/>
      <c r="N56" s="67"/>
      <c r="O56" s="67"/>
      <c r="P56" s="67"/>
      <c r="Q56" s="67"/>
      <c r="R56" s="67"/>
      <c r="S56" s="67"/>
      <c r="U56" s="65"/>
      <c r="W56" s="24"/>
    </row>
    <row r="57" spans="1:23" x14ac:dyDescent="0.25">
      <c r="A57" s="9"/>
      <c r="J57" s="9"/>
      <c r="K57" s="9"/>
      <c r="N57" s="67"/>
      <c r="O57" s="67"/>
      <c r="P57" s="67"/>
      <c r="Q57" s="67"/>
      <c r="R57" s="67"/>
      <c r="S57" s="67"/>
      <c r="U57" s="65"/>
      <c r="W57" s="24"/>
    </row>
    <row r="58" spans="1:23" ht="15" customHeight="1" x14ac:dyDescent="0.25">
      <c r="A58" s="9" t="s">
        <v>97</v>
      </c>
      <c r="J58" s="9"/>
      <c r="K58" s="9"/>
      <c r="N58" s="103"/>
      <c r="O58" s="103"/>
      <c r="P58" s="103"/>
      <c r="Q58" s="103"/>
      <c r="R58" s="103"/>
      <c r="S58" s="103"/>
      <c r="T58" s="103"/>
      <c r="U58" s="103"/>
      <c r="V58" s="103"/>
    </row>
    <row r="59" spans="1:23" ht="15" customHeight="1" x14ac:dyDescent="0.25">
      <c r="A59" s="9" t="s">
        <v>104</v>
      </c>
      <c r="J59" s="9"/>
      <c r="K59" s="9"/>
      <c r="N59" s="103"/>
      <c r="O59" s="103"/>
      <c r="P59" s="103"/>
      <c r="Q59" s="103"/>
      <c r="R59" s="103"/>
      <c r="S59" s="103"/>
      <c r="T59" s="103"/>
      <c r="U59" s="103"/>
      <c r="V59" s="103"/>
    </row>
    <row r="60" spans="1:23" ht="15" customHeight="1" x14ac:dyDescent="0.25">
      <c r="A60" s="9" t="s">
        <v>111</v>
      </c>
      <c r="J60" s="9"/>
      <c r="K60" s="9"/>
    </row>
    <row r="61" spans="1:23" ht="15" customHeight="1" x14ac:dyDescent="0.25">
      <c r="A61" s="9" t="s">
        <v>134</v>
      </c>
      <c r="J61" s="9"/>
      <c r="K61" s="9"/>
    </row>
    <row r="62" spans="1:23" ht="13.2" customHeight="1" x14ac:dyDescent="0.25">
      <c r="A62" s="9"/>
      <c r="J62" s="9"/>
      <c r="K62" s="9"/>
    </row>
    <row r="63" spans="1:23" ht="15" customHeight="1" x14ac:dyDescent="0.25">
      <c r="A63" s="9" t="s">
        <v>192</v>
      </c>
      <c r="J63" s="9"/>
      <c r="K63" s="9"/>
    </row>
    <row r="64" spans="1:23" x14ac:dyDescent="0.25">
      <c r="A64" s="9"/>
      <c r="J64" s="9"/>
      <c r="K64" s="9"/>
    </row>
    <row r="65" s="9" customFormat="1" x14ac:dyDescent="0.25"/>
    <row r="66" s="9" customFormat="1" x14ac:dyDescent="0.25"/>
    <row r="67"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pageSetUpPr fitToPage="1"/>
  </sheetPr>
  <dimension ref="A1:AA70"/>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8" width="11.6640625" style="9" customWidth="1"/>
    <col min="9" max="9" width="11.109375" style="9" customWidth="1"/>
    <col min="10" max="10" width="10.5546875" style="67" customWidth="1"/>
    <col min="11" max="11" width="12.77734375" style="65" customWidth="1"/>
    <col min="12" max="12" width="13.33203125" style="9" customWidth="1"/>
    <col min="13" max="23" width="10.6640625" style="9" customWidth="1"/>
    <col min="24" max="16384" width="10.6640625" style="9"/>
  </cols>
  <sheetData>
    <row r="1" spans="1:27" ht="16.2" thickBot="1" x14ac:dyDescent="0.3">
      <c r="A1" s="52" t="s">
        <v>187</v>
      </c>
      <c r="B1" s="52"/>
      <c r="C1" s="52"/>
      <c r="D1" s="52"/>
      <c r="E1" s="52"/>
      <c r="F1" s="52"/>
      <c r="G1" s="52"/>
      <c r="H1" s="52"/>
      <c r="I1" s="52"/>
      <c r="J1" s="52"/>
      <c r="K1" s="52"/>
      <c r="L1" s="52"/>
    </row>
    <row r="2" spans="1:27" ht="60" customHeight="1" thickTop="1" x14ac:dyDescent="0.25">
      <c r="A2" s="59" t="s">
        <v>2</v>
      </c>
      <c r="B2" s="60" t="s">
        <v>92</v>
      </c>
      <c r="C2" s="179" t="s">
        <v>108</v>
      </c>
      <c r="D2" s="60" t="s">
        <v>5</v>
      </c>
      <c r="E2" s="61" t="s">
        <v>87</v>
      </c>
      <c r="F2" s="60" t="s">
        <v>6</v>
      </c>
      <c r="G2" s="93" t="s">
        <v>71</v>
      </c>
      <c r="H2" s="94"/>
      <c r="I2" s="94"/>
      <c r="J2" s="94"/>
      <c r="K2" s="95" t="s">
        <v>109</v>
      </c>
      <c r="L2" s="92" t="s">
        <v>110</v>
      </c>
      <c r="M2" s="130"/>
    </row>
    <row r="3" spans="1:27" ht="15" customHeight="1" x14ac:dyDescent="0.25">
      <c r="A3" s="17"/>
      <c r="B3" s="153" t="s">
        <v>77</v>
      </c>
      <c r="C3" s="153" t="s">
        <v>77</v>
      </c>
      <c r="D3" s="153" t="s">
        <v>77</v>
      </c>
      <c r="E3" s="153" t="s">
        <v>77</v>
      </c>
      <c r="F3" s="153" t="s">
        <v>78</v>
      </c>
      <c r="G3" s="153" t="s">
        <v>77</v>
      </c>
      <c r="H3" s="153" t="s">
        <v>89</v>
      </c>
      <c r="I3" s="153" t="s">
        <v>79</v>
      </c>
      <c r="J3" s="153" t="s">
        <v>80</v>
      </c>
      <c r="K3" s="153" t="s">
        <v>81</v>
      </c>
      <c r="L3" s="153" t="s">
        <v>83</v>
      </c>
      <c r="N3" s="18"/>
      <c r="O3" s="18"/>
      <c r="P3" s="18"/>
      <c r="Q3" s="18"/>
      <c r="R3" s="18"/>
      <c r="S3" s="18"/>
      <c r="T3" s="18"/>
      <c r="U3" s="18"/>
      <c r="V3" s="18"/>
      <c r="W3" s="18"/>
      <c r="X3" s="18"/>
      <c r="Y3" s="18"/>
      <c r="Z3" s="18"/>
      <c r="AA3" s="18"/>
    </row>
    <row r="4" spans="1:27" x14ac:dyDescent="0.25">
      <c r="A4" s="19">
        <v>1970</v>
      </c>
      <c r="B4" s="21">
        <f>SUM('Citrus juice'!B4,'Noncitrus juice'!B4)</f>
        <v>96.721430233450747</v>
      </c>
      <c r="C4" s="21">
        <f>SUM('Citrus juice'!C4,'Noncitrus juice'!C4)</f>
        <v>47.687785000850752</v>
      </c>
      <c r="D4" s="21">
        <f>SUM('Citrus juice'!D4,'Noncitrus juice'!D4)</f>
        <v>44.826517900799708</v>
      </c>
      <c r="E4" s="21">
        <f>SUM('Citrus juice'!E4,'Noncitrus juice'!E4)</f>
        <v>44.826517900799708</v>
      </c>
      <c r="F4" s="21">
        <f t="shared" ref="F4:F45" si="0">100-(G4/B4*100)</f>
        <v>58.549872128695675</v>
      </c>
      <c r="G4" s="21">
        <f>SUM('Citrus juice'!G4,'Noncitrus juice'!G4)</f>
        <v>40.091156510719735</v>
      </c>
      <c r="H4" s="21">
        <f>SUM('Citrus juice'!H4,'Noncitrus juice'!H4)</f>
        <v>4.5890012961242679</v>
      </c>
      <c r="I4" s="21">
        <f>SUM('Citrus juice'!I4,'Noncitrus juice'!I4)</f>
        <v>1.7574205593740155</v>
      </c>
      <c r="J4" s="21">
        <f>SUM('Citrus juice'!J4,'Noncitrus juice'!J4)</f>
        <v>49.821994147973655</v>
      </c>
      <c r="K4" s="20">
        <f>SUM('Citrus juice'!K4,'Noncitrus juice'!K4)</f>
        <v>22.769681261843701</v>
      </c>
      <c r="L4" s="20">
        <f>SUM('Citrus juice'!L4,'Noncitrus juice'!L4)</f>
        <v>0.20067149623393388</v>
      </c>
      <c r="U4" s="65"/>
      <c r="W4" s="24"/>
    </row>
    <row r="5" spans="1:27" x14ac:dyDescent="0.25">
      <c r="A5" s="25">
        <v>1971</v>
      </c>
      <c r="B5" s="27">
        <f>SUM('Citrus juice'!B5,'Noncitrus juice'!B5)</f>
        <v>100.45700307798124</v>
      </c>
      <c r="C5" s="27">
        <f>SUM('Citrus juice'!C5,'Noncitrus juice'!C5)</f>
        <v>50.555505804824278</v>
      </c>
      <c r="D5" s="27">
        <f>SUM('Citrus juice'!D5,'Noncitrus juice'!D5)</f>
        <v>47.522175456534811</v>
      </c>
      <c r="E5" s="27">
        <f>SUM('Citrus juice'!E5,'Noncitrus juice'!E5)</f>
        <v>47.522175456534811</v>
      </c>
      <c r="F5" s="27">
        <f t="shared" si="0"/>
        <v>57.656822115366502</v>
      </c>
      <c r="G5" s="27">
        <f>SUM('Citrus juice'!G5,'Noncitrus juice'!G5)</f>
        <v>42.536687510881343</v>
      </c>
      <c r="H5" s="27">
        <f>SUM('Citrus juice'!H5,'Noncitrus juice'!H5)</f>
        <v>4.8684443880719357</v>
      </c>
      <c r="I5" s="27">
        <f>SUM('Citrus juice'!I5,'Noncitrus juice'!I5)</f>
        <v>1.8646219182852093</v>
      </c>
      <c r="J5" s="27">
        <f>SUM('Citrus juice'!J5,'Noncitrus juice'!J5)</f>
        <v>52.861099072426541</v>
      </c>
      <c r="K5" s="26">
        <f>SUM('Citrus juice'!K5,'Noncitrus juice'!K5)</f>
        <v>24.150606191069109</v>
      </c>
      <c r="L5" s="26">
        <f>SUM('Citrus juice'!L5,'Noncitrus juice'!L5)</f>
        <v>0.21289958512689658</v>
      </c>
      <c r="U5" s="65"/>
      <c r="W5" s="24"/>
    </row>
    <row r="6" spans="1:27" x14ac:dyDescent="0.25">
      <c r="A6" s="25">
        <v>1972</v>
      </c>
      <c r="B6" s="27">
        <f>SUM('Citrus juice'!B6,'Noncitrus juice'!B6)</f>
        <v>101.67819798559378</v>
      </c>
      <c r="C6" s="27">
        <f>SUM('Citrus juice'!C6,'Noncitrus juice'!C6)</f>
        <v>51.106820968821879</v>
      </c>
      <c r="D6" s="27">
        <f>SUM('Citrus juice'!D6,'Noncitrus juice'!D6)</f>
        <v>48.040411710692567</v>
      </c>
      <c r="E6" s="27">
        <f>SUM('Citrus juice'!E6,'Noncitrus juice'!E6)</f>
        <v>48.040411710692567</v>
      </c>
      <c r="F6" s="27">
        <f t="shared" si="0"/>
        <v>57.687547387770458</v>
      </c>
      <c r="G6" s="27">
        <f>SUM('Citrus juice'!G6,'Noncitrus juice'!G6)</f>
        <v>43.022539339623307</v>
      </c>
      <c r="H6" s="27">
        <f>SUM('Citrus juice'!H6,'Noncitrus juice'!H6)</f>
        <v>4.9283648219554665</v>
      </c>
      <c r="I6" s="27">
        <f>SUM('Citrus juice'!I6,'Noncitrus juice'!I6)</f>
        <v>1.8859195326958162</v>
      </c>
      <c r="J6" s="27">
        <f>SUM('Citrus juice'!J6,'Noncitrus juice'!J6)</f>
        <v>53.464875792160043</v>
      </c>
      <c r="K6" s="26">
        <f>SUM('Citrus juice'!K6,'Noncitrus juice'!K6)</f>
        <v>24.222677233417681</v>
      </c>
      <c r="L6" s="26">
        <f>SUM('Citrus juice'!L6,'Noncitrus juice'!L6)</f>
        <v>0.2154332035037283</v>
      </c>
      <c r="U6" s="65"/>
      <c r="W6" s="24"/>
    </row>
    <row r="7" spans="1:27" x14ac:dyDescent="0.25">
      <c r="A7" s="25">
        <v>1973</v>
      </c>
      <c r="B7" s="27">
        <f>SUM('Citrus juice'!B7,'Noncitrus juice'!B7)</f>
        <v>99.985272921542375</v>
      </c>
      <c r="C7" s="27">
        <f>SUM('Citrus juice'!C7,'Noncitrus juice'!C7)</f>
        <v>51.343018268946025</v>
      </c>
      <c r="D7" s="27">
        <f>SUM('Citrus juice'!D7,'Noncitrus juice'!D7)</f>
        <v>48.262437172809257</v>
      </c>
      <c r="E7" s="27">
        <f>SUM('Citrus juice'!E7,'Noncitrus juice'!E7)</f>
        <v>48.262437172809257</v>
      </c>
      <c r="F7" s="27">
        <f t="shared" si="0"/>
        <v>56.693503162705191</v>
      </c>
      <c r="G7" s="27">
        <f>SUM('Citrus juice'!G7,'Noncitrus juice'!G7)</f>
        <v>43.300119055528334</v>
      </c>
      <c r="H7" s="27">
        <f>SUM('Citrus juice'!H7,'Noncitrus juice'!H7)</f>
        <v>4.962187561581465</v>
      </c>
      <c r="I7" s="27">
        <f>SUM('Citrus juice'!I7,'Noncitrus juice'!I7)</f>
        <v>1.8980874106532968</v>
      </c>
      <c r="J7" s="27">
        <f>SUM('Citrus juice'!J7,'Noncitrus juice'!J7)</f>
        <v>53.809829048315642</v>
      </c>
      <c r="K7" s="26">
        <f>SUM('Citrus juice'!K7,'Noncitrus juice'!K7)</f>
        <v>24.190648578046748</v>
      </c>
      <c r="L7" s="26">
        <f>SUM('Citrus juice'!L7,'Noncitrus juice'!L7)</f>
        <v>0.21687808857893501</v>
      </c>
      <c r="U7" s="65"/>
      <c r="W7" s="24"/>
    </row>
    <row r="8" spans="1:27" x14ac:dyDescent="0.25">
      <c r="A8" s="25">
        <v>1974</v>
      </c>
      <c r="B8" s="27">
        <f>SUM('Citrus juice'!B8,'Noncitrus juice'!B8)</f>
        <v>101.81489301963181</v>
      </c>
      <c r="C8" s="27">
        <f>SUM('Citrus juice'!C8,'Noncitrus juice'!C8)</f>
        <v>52.871983868193013</v>
      </c>
      <c r="D8" s="27">
        <f>SUM('Citrus juice'!D8,'Noncitrus juice'!D8)</f>
        <v>49.699664836101427</v>
      </c>
      <c r="E8" s="27">
        <f>SUM('Citrus juice'!E8,'Noncitrus juice'!E8)</f>
        <v>49.699664836101427</v>
      </c>
      <c r="F8" s="27">
        <f t="shared" si="0"/>
        <v>56.258554095908103</v>
      </c>
      <c r="G8" s="27">
        <f>SUM('Citrus juice'!G8,'Noncitrus juice'!G8)</f>
        <v>44.535306352491283</v>
      </c>
      <c r="H8" s="27">
        <f>SUM('Citrus juice'!H8,'Noncitrus juice'!H8)</f>
        <v>5.1018393334405747</v>
      </c>
      <c r="I8" s="27">
        <f>SUM('Citrus juice'!I8,'Noncitrus juice'!I8)</f>
        <v>1.9522326072324949</v>
      </c>
      <c r="J8" s="27">
        <f>SUM('Citrus juice'!J8,'Noncitrus juice'!J8)</f>
        <v>55.344818298737607</v>
      </c>
      <c r="K8" s="26">
        <f>SUM('Citrus juice'!K8,'Noncitrus juice'!K8)</f>
        <v>25.106929525314342</v>
      </c>
      <c r="L8" s="26">
        <f>SUM('Citrus juice'!L8,'Noncitrus juice'!L8)</f>
        <v>0.22299183552284232</v>
      </c>
      <c r="U8" s="65"/>
      <c r="W8" s="24"/>
    </row>
    <row r="9" spans="1:27" x14ac:dyDescent="0.25">
      <c r="A9" s="25">
        <v>1975</v>
      </c>
      <c r="B9" s="27">
        <f>SUM('Citrus juice'!B9,'Noncitrus juice'!B9)</f>
        <v>113.91476303159826</v>
      </c>
      <c r="C9" s="27">
        <f>SUM('Citrus juice'!C9,'Noncitrus juice'!C9)</f>
        <v>57.935156612438192</v>
      </c>
      <c r="D9" s="27">
        <f>SUM('Citrus juice'!D9,'Noncitrus juice'!D9)</f>
        <v>54.459047215691911</v>
      </c>
      <c r="E9" s="27">
        <f>SUM('Citrus juice'!E9,'Noncitrus juice'!E9)</f>
        <v>54.459047215691911</v>
      </c>
      <c r="F9" s="27">
        <f t="shared" si="0"/>
        <v>57.11036252555752</v>
      </c>
      <c r="G9" s="27">
        <f>SUM('Citrus juice'!G9,'Noncitrus juice'!G9)</f>
        <v>48.857628894122712</v>
      </c>
      <c r="H9" s="27">
        <f>SUM('Citrus juice'!H9,'Noncitrus juice'!H9)</f>
        <v>5.5983650129306133</v>
      </c>
      <c r="I9" s="27">
        <f>SUM('Citrus juice'!I9,'Noncitrus juice'!I9)</f>
        <v>2.1417042802903108</v>
      </c>
      <c r="J9" s="27">
        <f>SUM('Citrus juice'!J9,'Noncitrus juice'!J9)</f>
        <v>60.716245494090174</v>
      </c>
      <c r="K9" s="26">
        <f>SUM('Citrus juice'!K9,'Noncitrus juice'!K9)</f>
        <v>27.15196279186064</v>
      </c>
      <c r="L9" s="26">
        <f>SUM('Citrus juice'!L9,'Noncitrus juice'!L9)</f>
        <v>0.24477515257799315</v>
      </c>
      <c r="U9" s="65"/>
      <c r="W9" s="24"/>
    </row>
    <row r="10" spans="1:27" x14ac:dyDescent="0.25">
      <c r="A10" s="19">
        <v>1976</v>
      </c>
      <c r="B10" s="21">
        <f>SUM('Citrus juice'!B10,'Noncitrus juice'!B10)</f>
        <v>115.53636232007041</v>
      </c>
      <c r="C10" s="21">
        <f>SUM('Citrus juice'!C10,'Noncitrus juice'!C10)</f>
        <v>59.12235007166656</v>
      </c>
      <c r="D10" s="21">
        <f>SUM('Citrus juice'!D10,'Noncitrus juice'!D10)</f>
        <v>55.575009067366565</v>
      </c>
      <c r="E10" s="21">
        <f>SUM('Citrus juice'!E10,'Noncitrus juice'!E10)</f>
        <v>55.575009067366565</v>
      </c>
      <c r="F10" s="21">
        <f t="shared" si="0"/>
        <v>56.859854023661342</v>
      </c>
      <c r="G10" s="21">
        <f>SUM('Citrus juice'!G10,'Noncitrus juice'!G10)</f>
        <v>49.842555360629909</v>
      </c>
      <c r="H10" s="21">
        <f>SUM('Citrus juice'!H10,'Noncitrus juice'!H10)</f>
        <v>5.7124489248180401</v>
      </c>
      <c r="I10" s="21">
        <f>SUM('Citrus juice'!I10,'Noncitrus juice'!I10)</f>
        <v>2.1848791390961058</v>
      </c>
      <c r="J10" s="21">
        <f>SUM('Citrus juice'!J10,'Noncitrus juice'!J10)</f>
        <v>61.940231153805051</v>
      </c>
      <c r="K10" s="20">
        <f>SUM('Citrus juice'!K10,'Noncitrus juice'!K10)</f>
        <v>28.118069937247107</v>
      </c>
      <c r="L10" s="20">
        <f>SUM('Citrus juice'!L10,'Noncitrus juice'!L10)</f>
        <v>0.24959160538274799</v>
      </c>
      <c r="U10" s="65"/>
      <c r="W10" s="24"/>
    </row>
    <row r="11" spans="1:27" x14ac:dyDescent="0.25">
      <c r="A11" s="19">
        <v>1977</v>
      </c>
      <c r="B11" s="21">
        <f>SUM('Citrus juice'!B11,'Noncitrus juice'!B11)</f>
        <v>131.1675311745484</v>
      </c>
      <c r="C11" s="21">
        <f>SUM('Citrus juice'!C11,'Noncitrus juice'!C11)</f>
        <v>61.452420320492031</v>
      </c>
      <c r="D11" s="21">
        <f>SUM('Citrus juice'!D11,'Noncitrus juice'!D11)</f>
        <v>57.765275101262503</v>
      </c>
      <c r="E11" s="21">
        <f>SUM('Citrus juice'!E11,'Noncitrus juice'!E11)</f>
        <v>57.765275101262503</v>
      </c>
      <c r="F11" s="21">
        <f t="shared" si="0"/>
        <v>60.527642833928255</v>
      </c>
      <c r="G11" s="21">
        <f>SUM('Citrus juice'!G11,'Noncitrus juice'!G11)</f>
        <v>51.774916391136252</v>
      </c>
      <c r="H11" s="21">
        <f>SUM('Citrus juice'!H11,'Noncitrus juice'!H11)</f>
        <v>5.9324410321809262</v>
      </c>
      <c r="I11" s="21">
        <f>SUM('Citrus juice'!I11,'Noncitrus juice'!I11)</f>
        <v>2.2695853760498084</v>
      </c>
      <c r="J11" s="21">
        <f>SUM('Citrus juice'!J11,'Noncitrus juice'!J11)</f>
        <v>64.34161061832404</v>
      </c>
      <c r="K11" s="20">
        <f>SUM('Citrus juice'!K11,'Noncitrus juice'!K11)</f>
        <v>28.929710707990871</v>
      </c>
      <c r="L11" s="20">
        <f>SUM('Citrus juice'!L11,'Noncitrus juice'!L11)</f>
        <v>0.25935802761110566</v>
      </c>
      <c r="U11" s="65"/>
      <c r="W11" s="24"/>
    </row>
    <row r="12" spans="1:27" x14ac:dyDescent="0.25">
      <c r="A12" s="19">
        <v>1978</v>
      </c>
      <c r="B12" s="21">
        <f>SUM('Citrus juice'!B12,'Noncitrus juice'!B12)</f>
        <v>119.37074519377001</v>
      </c>
      <c r="C12" s="21">
        <f>SUM('Citrus juice'!C12,'Noncitrus juice'!C12)</f>
        <v>58.066665457440003</v>
      </c>
      <c r="D12" s="21">
        <f>SUM('Citrus juice'!D12,'Noncitrus juice'!D12)</f>
        <v>54.582665529993605</v>
      </c>
      <c r="E12" s="21">
        <f>SUM('Citrus juice'!E12,'Noncitrus juice'!E12)</f>
        <v>54.582665529993605</v>
      </c>
      <c r="F12" s="21">
        <f t="shared" si="0"/>
        <v>58.993766774651142</v>
      </c>
      <c r="G12" s="21">
        <f>SUM('Citrus juice'!G12,'Noncitrus juice'!G12)</f>
        <v>48.949446176994243</v>
      </c>
      <c r="H12" s="21">
        <f>SUM('Citrus juice'!H12,'Noncitrus juice'!H12)</f>
        <v>5.6046737909605771</v>
      </c>
      <c r="I12" s="21">
        <f>SUM('Citrus juice'!I12,'Noncitrus juice'!I12)</f>
        <v>2.1457291474846794</v>
      </c>
      <c r="J12" s="21">
        <f>SUM('Citrus juice'!J12,'Noncitrus juice'!J12)</f>
        <v>60.830348466616911</v>
      </c>
      <c r="K12" s="20">
        <f>SUM('Citrus juice'!K12,'Noncitrus juice'!K12)</f>
        <v>27.463658596139577</v>
      </c>
      <c r="L12" s="20">
        <f>SUM('Citrus juice'!L12,'Noncitrus juice'!L12)</f>
        <v>0.24512738217151431</v>
      </c>
      <c r="U12" s="65"/>
      <c r="W12" s="24"/>
    </row>
    <row r="13" spans="1:27" x14ac:dyDescent="0.25">
      <c r="A13" s="19">
        <v>1979</v>
      </c>
      <c r="B13" s="21">
        <f>SUM('Citrus juice'!B13,'Noncitrus juice'!B13)</f>
        <v>112.53376591921881</v>
      </c>
      <c r="C13" s="21">
        <f>SUM('Citrus juice'!C13,'Noncitrus juice'!C13)</f>
        <v>58.996258439667464</v>
      </c>
      <c r="D13" s="21">
        <f>SUM('Citrus juice'!D13,'Noncitrus juice'!D13)</f>
        <v>55.456482933287418</v>
      </c>
      <c r="E13" s="21">
        <f>SUM('Citrus juice'!E13,'Noncitrus juice'!E13)</f>
        <v>55.456482933287418</v>
      </c>
      <c r="F13" s="21">
        <f t="shared" si="0"/>
        <v>55.820866533830284</v>
      </c>
      <c r="G13" s="21">
        <f>SUM('Citrus juice'!G13,'Noncitrus juice'!G13)</f>
        <v>49.716442639958686</v>
      </c>
      <c r="H13" s="21">
        <f>SUM('Citrus juice'!H13,'Noncitrus juice'!H13)</f>
        <v>5.6928689425239032</v>
      </c>
      <c r="I13" s="21">
        <f>SUM('Citrus juice'!I13,'Noncitrus juice'!I13)</f>
        <v>2.1793509102447639</v>
      </c>
      <c r="J13" s="21">
        <f>SUM('Citrus juice'!J13,'Noncitrus juice'!J13)</f>
        <v>61.783508629983935</v>
      </c>
      <c r="K13" s="20">
        <f>SUM('Citrus juice'!K13,'Noncitrus juice'!K13)</f>
        <v>28.036204708600057</v>
      </c>
      <c r="L13" s="20">
        <f>SUM('Citrus juice'!L13,'Noncitrus juice'!L13)</f>
        <v>0.24895098487653017</v>
      </c>
      <c r="U13" s="65"/>
      <c r="W13" s="24"/>
    </row>
    <row r="14" spans="1:27" x14ac:dyDescent="0.25">
      <c r="A14" s="19">
        <v>1980</v>
      </c>
      <c r="B14" s="21">
        <f>SUM('Citrus juice'!B14,'Noncitrus juice'!B14)</f>
        <v>119.70094394200041</v>
      </c>
      <c r="C14" s="21">
        <f>SUM('Citrus juice'!C14,'Noncitrus juice'!C14)</f>
        <v>63.747946615194557</v>
      </c>
      <c r="D14" s="21">
        <f>SUM('Citrus juice'!D14,'Noncitrus juice'!D14)</f>
        <v>59.923069818282883</v>
      </c>
      <c r="E14" s="21">
        <f>SUM('Citrus juice'!E14,'Noncitrus juice'!E14)</f>
        <v>59.923069818282883</v>
      </c>
      <c r="F14" s="21">
        <f t="shared" si="0"/>
        <v>55.091573828773399</v>
      </c>
      <c r="G14" s="21">
        <f>SUM('Citrus juice'!G14,'Noncitrus juice'!G14)</f>
        <v>53.755810036454591</v>
      </c>
      <c r="H14" s="21">
        <f>SUM('Citrus juice'!H14,'Noncitrus juice'!H14)</f>
        <v>6.1550301564522822</v>
      </c>
      <c r="I14" s="21">
        <f>SUM('Citrus juice'!I14,'Noncitrus juice'!I14)</f>
        <v>2.3564190700911603</v>
      </c>
      <c r="J14" s="21">
        <f>SUM('Citrus juice'!J14,'Noncitrus juice'!J14)</f>
        <v>66.803302427549355</v>
      </c>
      <c r="K14" s="20">
        <f>SUM('Citrus juice'!K14,'Noncitrus juice'!K14)</f>
        <v>30.374645927436465</v>
      </c>
      <c r="L14" s="20">
        <f>SUM('Citrus juice'!L14,'Noncitrus juice'!L14)</f>
        <v>0.26917582994555656</v>
      </c>
      <c r="U14" s="65"/>
      <c r="W14" s="24"/>
    </row>
    <row r="15" spans="1:27" x14ac:dyDescent="0.25">
      <c r="A15" s="25">
        <v>1981</v>
      </c>
      <c r="B15" s="27">
        <f>SUM('Citrus juice'!B15,'Noncitrus juice'!B15)</f>
        <v>124.64389754590711</v>
      </c>
      <c r="C15" s="27">
        <f>SUM('Citrus juice'!C15,'Noncitrus juice'!C15)</f>
        <v>63.002737274732155</v>
      </c>
      <c r="D15" s="27">
        <f>SUM('Citrus juice'!D15,'Noncitrus juice'!D15)</f>
        <v>59.222573038248228</v>
      </c>
      <c r="E15" s="27">
        <f>SUM('Citrus juice'!E15,'Noncitrus juice'!E15)</f>
        <v>59.222573038248228</v>
      </c>
      <c r="F15" s="27">
        <f t="shared" si="0"/>
        <v>57.378288082770354</v>
      </c>
      <c r="G15" s="27">
        <f>SUM('Citrus juice'!G15,'Noncitrus juice'!G15)</f>
        <v>53.125362934423407</v>
      </c>
      <c r="H15" s="27">
        <f>SUM('Citrus juice'!H15,'Noncitrus juice'!H15)</f>
        <v>6.0836595385041274</v>
      </c>
      <c r="I15" s="27">
        <f>SUM('Citrus juice'!I15,'Noncitrus juice'!I15)</f>
        <v>2.3287830327418479</v>
      </c>
      <c r="J15" s="27">
        <f>SUM('Citrus juice'!J15,'Noncitrus juice'!J15)</f>
        <v>66.019834586715021</v>
      </c>
      <c r="K15" s="26">
        <f>SUM('Citrus juice'!K15,'Noncitrus juice'!K15)</f>
        <v>29.635116974294601</v>
      </c>
      <c r="L15" s="26">
        <f>SUM('Citrus juice'!L15,'Noncitrus juice'!L15)</f>
        <v>0.26612887371461552</v>
      </c>
      <c r="U15" s="65"/>
      <c r="W15" s="24"/>
    </row>
    <row r="16" spans="1:27" x14ac:dyDescent="0.25">
      <c r="A16" s="25">
        <v>1982</v>
      </c>
      <c r="B16" s="27">
        <f>SUM('Citrus juice'!B16,'Noncitrus juice'!B16)</f>
        <v>117.8428056625558</v>
      </c>
      <c r="C16" s="27">
        <f>SUM('Citrus juice'!C16,'Noncitrus juice'!C16)</f>
        <v>60.815674134704452</v>
      </c>
      <c r="D16" s="27">
        <f>SUM('Citrus juice'!D16,'Noncitrus juice'!D16)</f>
        <v>57.166733686622187</v>
      </c>
      <c r="E16" s="27">
        <f>SUM('Citrus juice'!E16,'Noncitrus juice'!E16)</f>
        <v>57.166733686622187</v>
      </c>
      <c r="F16" s="27">
        <f t="shared" si="0"/>
        <v>56.505050919501059</v>
      </c>
      <c r="G16" s="27">
        <f>SUM('Citrus juice'!G16,'Noncitrus juice'!G16)</f>
        <v>51.255668317959966</v>
      </c>
      <c r="H16" s="27">
        <f>SUM('Citrus juice'!H16,'Noncitrus juice'!H16)</f>
        <v>5.866018161376009</v>
      </c>
      <c r="I16" s="27">
        <f>SUM('Citrus juice'!I16,'Noncitrus juice'!I16)</f>
        <v>2.246823816677697</v>
      </c>
      <c r="J16" s="27">
        <f>SUM('Citrus juice'!J16,'Noncitrus juice'!J16)</f>
        <v>63.696331790904381</v>
      </c>
      <c r="K16" s="26">
        <f>SUM('Citrus juice'!K16,'Noncitrus juice'!K16)</f>
        <v>28.79671090640753</v>
      </c>
      <c r="L16" s="26">
        <f>SUM('Citrus juice'!L16,'Noncitrus juice'!L16)</f>
        <v>0.25670164732824829</v>
      </c>
      <c r="U16" s="65"/>
      <c r="W16" s="24"/>
    </row>
    <row r="17" spans="1:23" x14ac:dyDescent="0.25">
      <c r="A17" s="25">
        <v>1983</v>
      </c>
      <c r="B17" s="27">
        <f>SUM('Citrus juice'!B17,'Noncitrus juice'!B17)</f>
        <v>134.16350282192894</v>
      </c>
      <c r="C17" s="27">
        <f>SUM('Citrus juice'!C17,'Noncitrus juice'!C17)</f>
        <v>74.975663099829546</v>
      </c>
      <c r="D17" s="27">
        <f>SUM('Citrus juice'!D17,'Noncitrus juice'!D17)</f>
        <v>70.477123313839769</v>
      </c>
      <c r="E17" s="27">
        <f>SUM('Citrus juice'!E17,'Noncitrus juice'!E17)</f>
        <v>70.477123313839769</v>
      </c>
      <c r="F17" s="27">
        <f t="shared" si="0"/>
        <v>52.838219000261731</v>
      </c>
      <c r="G17" s="27">
        <f>SUM('Citrus juice'!G17,'Noncitrus juice'!G17)</f>
        <v>63.2738973824558</v>
      </c>
      <c r="H17" s="27">
        <f>SUM('Citrus juice'!H17,'Noncitrus juice'!H17)</f>
        <v>7.2457153460366435</v>
      </c>
      <c r="I17" s="27">
        <f>SUM('Citrus juice'!I17,'Noncitrus juice'!I17)</f>
        <v>2.7736502962172409</v>
      </c>
      <c r="J17" s="27">
        <f>SUM('Citrus juice'!J17,'Noncitrus juice'!J17)</f>
        <v>78.631599072610669</v>
      </c>
      <c r="K17" s="26">
        <f>SUM('Citrus juice'!K17,'Noncitrus juice'!K17)</f>
        <v>35.679232005459085</v>
      </c>
      <c r="L17" s="26">
        <f>SUM('Citrus juice'!L17,'Noncitrus juice'!L17)</f>
        <v>0.31686376392221438</v>
      </c>
      <c r="U17" s="65"/>
      <c r="W17" s="24"/>
    </row>
    <row r="18" spans="1:23" x14ac:dyDescent="0.25">
      <c r="A18" s="25">
        <v>1984</v>
      </c>
      <c r="B18" s="27">
        <f>SUM('Citrus juice'!B18,'Noncitrus juice'!B18)</f>
        <v>118.2414923894968</v>
      </c>
      <c r="C18" s="27">
        <f>SUM('Citrus juice'!C18,'Noncitrus juice'!C18)</f>
        <v>64.702189078874738</v>
      </c>
      <c r="D18" s="27">
        <f>SUM('Citrus juice'!D18,'Noncitrus juice'!D18)</f>
        <v>60.820057734142267</v>
      </c>
      <c r="E18" s="27">
        <f>SUM('Citrus juice'!E18,'Noncitrus juice'!E18)</f>
        <v>60.820057734142267</v>
      </c>
      <c r="F18" s="27">
        <f t="shared" si="0"/>
        <v>53.805203522972469</v>
      </c>
      <c r="G18" s="27">
        <f>SUM('Citrus juice'!G18,'Noncitrus juice'!G18)</f>
        <v>54.621416760728039</v>
      </c>
      <c r="H18" s="27">
        <f>SUM('Citrus juice'!H18,'Noncitrus juice'!H18)</f>
        <v>6.2513601155346512</v>
      </c>
      <c r="I18" s="27">
        <f>SUM('Citrus juice'!I18,'Noncitrus juice'!I18)</f>
        <v>2.3943634744428728</v>
      </c>
      <c r="J18" s="27">
        <f>SUM('Citrus juice'!J18,'Noncitrus juice'!J18)</f>
        <v>67.879007318718223</v>
      </c>
      <c r="K18" s="26">
        <f>SUM('Citrus juice'!K18,'Noncitrus juice'!K18)</f>
        <v>31.024835223138844</v>
      </c>
      <c r="L18" s="26">
        <f>SUM('Citrus juice'!L18,'Noncitrus juice'!L18)</f>
        <v>0.27348233956199058</v>
      </c>
      <c r="U18" s="65"/>
      <c r="W18" s="24"/>
    </row>
    <row r="19" spans="1:23" x14ac:dyDescent="0.25">
      <c r="A19" s="25">
        <v>1985</v>
      </c>
      <c r="B19" s="27">
        <f>SUM('Citrus juice'!B19,'Noncitrus juice'!B19)</f>
        <v>122.47536975609506</v>
      </c>
      <c r="C19" s="27">
        <f>SUM('Citrus juice'!C19,'Noncitrus juice'!C19)</f>
        <v>67.385355690617331</v>
      </c>
      <c r="D19" s="27">
        <f>SUM('Citrus juice'!D19,'Noncitrus juice'!D19)</f>
        <v>63.342234349180288</v>
      </c>
      <c r="E19" s="27">
        <f>SUM('Citrus juice'!E19,'Noncitrus juice'!E19)</f>
        <v>63.342234349180288</v>
      </c>
      <c r="F19" s="27">
        <f t="shared" si="0"/>
        <v>53.564592923850313</v>
      </c>
      <c r="G19" s="27">
        <f>SUM('Citrus juice'!G19,'Noncitrus juice'!G19)</f>
        <v>56.871936514262259</v>
      </c>
      <c r="H19" s="27">
        <f>SUM('Citrus juice'!H19,'Noncitrus juice'!H19)</f>
        <v>6.5097495015103126</v>
      </c>
      <c r="I19" s="27">
        <f>SUM('Citrus juice'!I19,'Noncitrus juice'!I19)</f>
        <v>2.4930163951457427</v>
      </c>
      <c r="J19" s="27">
        <f>SUM('Citrus juice'!J19,'Noncitrus juice'!J19)</f>
        <v>70.675768294184238</v>
      </c>
      <c r="K19" s="26">
        <f>SUM('Citrus juice'!K19,'Noncitrus juice'!K19)</f>
        <v>32.052580197325462</v>
      </c>
      <c r="L19" s="26">
        <f>SUM('Citrus juice'!L19,'Noncitrus juice'!L19)</f>
        <v>0.28483232814120946</v>
      </c>
      <c r="U19" s="65"/>
      <c r="W19" s="24"/>
    </row>
    <row r="20" spans="1:23" x14ac:dyDescent="0.25">
      <c r="A20" s="19">
        <v>1986</v>
      </c>
      <c r="B20" s="21">
        <f>SUM('Citrus juice'!B20,'Noncitrus juice'!B20)</f>
        <v>123.36511152199463</v>
      </c>
      <c r="C20" s="21">
        <f>SUM('Citrus juice'!C20,'Noncitrus juice'!C20)</f>
        <v>68.286322973240772</v>
      </c>
      <c r="D20" s="21">
        <f>SUM('Citrus juice'!D20,'Noncitrus juice'!D20)</f>
        <v>64.189143594846328</v>
      </c>
      <c r="E20" s="21">
        <f>SUM('Citrus juice'!E20,'Noncitrus juice'!E20)</f>
        <v>64.189143594846328</v>
      </c>
      <c r="F20" s="21">
        <f t="shared" si="0"/>
        <v>53.281641685959023</v>
      </c>
      <c r="G20" s="21">
        <f>SUM('Citrus juice'!G20,'Noncitrus juice'!G20)</f>
        <v>57.634154835361699</v>
      </c>
      <c r="H20" s="21">
        <f>SUM('Citrus juice'!H20,'Noncitrus juice'!H20)</f>
        <v>6.597437306013437</v>
      </c>
      <c r="I20" s="21">
        <f>SUM('Citrus juice'!I20,'Noncitrus juice'!I20)</f>
        <v>2.526428705111746</v>
      </c>
      <c r="J20" s="21">
        <f>SUM('Citrus juice'!J20,'Noncitrus juice'!J20)</f>
        <v>71.622990575565439</v>
      </c>
      <c r="K20" s="20">
        <f>SUM('Citrus juice'!K20,'Noncitrus juice'!K20)</f>
        <v>32.651253928828908</v>
      </c>
      <c r="L20" s="20">
        <f>SUM('Citrus juice'!L20,'Noncitrus juice'!L20)</f>
        <v>0.28860442969825395</v>
      </c>
      <c r="U20" s="65"/>
      <c r="W20" s="24"/>
    </row>
    <row r="21" spans="1:23" x14ac:dyDescent="0.25">
      <c r="A21" s="19">
        <v>1987</v>
      </c>
      <c r="B21" s="21">
        <f>SUM('Citrus juice'!B21,'Noncitrus juice'!B21)</f>
        <v>117.66815658782585</v>
      </c>
      <c r="C21" s="21">
        <f>SUM('Citrus juice'!C21,'Noncitrus juice'!C21)</f>
        <v>68.99308373950052</v>
      </c>
      <c r="D21" s="21">
        <f>SUM('Citrus juice'!D21,'Noncitrus juice'!D21)</f>
        <v>64.853498715130485</v>
      </c>
      <c r="E21" s="21">
        <f>SUM('Citrus juice'!E21,'Noncitrus juice'!E21)</f>
        <v>64.853498715130485</v>
      </c>
      <c r="F21" s="21">
        <f t="shared" si="0"/>
        <v>50.511611524946566</v>
      </c>
      <c r="G21" s="21">
        <f>SUM('Citrus juice'!G21,'Noncitrus juice'!G21)</f>
        <v>58.232074443617435</v>
      </c>
      <c r="H21" s="21">
        <f>SUM('Citrus juice'!H21,'Noncitrus juice'!H21)</f>
        <v>6.6627272322909619</v>
      </c>
      <c r="I21" s="21">
        <f>SUM('Citrus juice'!I21,'Noncitrus juice'!I21)</f>
        <v>2.5526388797202162</v>
      </c>
      <c r="J21" s="21">
        <f>SUM('Citrus juice'!J21,'Noncitrus juice'!J21)</f>
        <v>72.366035920628264</v>
      </c>
      <c r="K21" s="20">
        <f>SUM('Citrus juice'!K21,'Noncitrus juice'!K21)</f>
        <v>32.805988363712927</v>
      </c>
      <c r="L21" s="20">
        <f>SUM('Citrus juice'!L21,'Noncitrus juice'!L21)</f>
        <v>0.29162018329203732</v>
      </c>
      <c r="U21" s="65"/>
      <c r="W21" s="24"/>
    </row>
    <row r="22" spans="1:23" x14ac:dyDescent="0.25">
      <c r="A22" s="19">
        <v>1988</v>
      </c>
      <c r="B22" s="21">
        <f>SUM('Citrus juice'!B22,'Noncitrus juice'!B22)</f>
        <v>105.6546954282356</v>
      </c>
      <c r="C22" s="21">
        <f>SUM('Citrus juice'!C22,'Noncitrus juice'!C22)</f>
        <v>64.1729964608204</v>
      </c>
      <c r="D22" s="21">
        <f>SUM('Citrus juice'!D22,'Noncitrus juice'!D22)</f>
        <v>60.322616673171183</v>
      </c>
      <c r="E22" s="21">
        <f>SUM('Citrus juice'!E22,'Noncitrus juice'!E22)</f>
        <v>60.322616673171183</v>
      </c>
      <c r="F22" s="21">
        <f t="shared" si="0"/>
        <v>48.725686457871845</v>
      </c>
      <c r="G22" s="21">
        <f>SUM('Citrus juice'!G22,'Noncitrus juice'!G22)</f>
        <v>54.173719805854063</v>
      </c>
      <c r="H22" s="21">
        <f>SUM('Citrus juice'!H22,'Noncitrus juice'!H22)</f>
        <v>6.1982188655249297</v>
      </c>
      <c r="I22" s="21">
        <f>SUM('Citrus juice'!I22,'Noncitrus juice'!I22)</f>
        <v>2.3747384024483971</v>
      </c>
      <c r="J22" s="21">
        <f>SUM('Citrus juice'!J22,'Noncitrus juice'!J22)</f>
        <v>67.322646340210838</v>
      </c>
      <c r="K22" s="20">
        <f>SUM('Citrus juice'!K22,'Noncitrus juice'!K22)</f>
        <v>30.874297107730385</v>
      </c>
      <c r="L22" s="20">
        <f>SUM('Citrus juice'!L22,'Noncitrus juice'!L22)</f>
        <v>0.27120214065638459</v>
      </c>
      <c r="U22" s="65"/>
      <c r="W22" s="24"/>
    </row>
    <row r="23" spans="1:23" x14ac:dyDescent="0.25">
      <c r="A23" s="19">
        <v>1989</v>
      </c>
      <c r="B23" s="21">
        <f>SUM('Citrus juice'!B23,'Noncitrus juice'!B23)</f>
        <v>111.39371277286162</v>
      </c>
      <c r="C23" s="21">
        <f>SUM('Citrus juice'!C23,'Noncitrus juice'!C23)</f>
        <v>67.734205128403502</v>
      </c>
      <c r="D23" s="21">
        <f>SUM('Citrus juice'!D23,'Noncitrus juice'!D23)</f>
        <v>63.670152820699286</v>
      </c>
      <c r="E23" s="21">
        <f>SUM('Citrus juice'!E23,'Noncitrus juice'!E23)</f>
        <v>63.670152820699286</v>
      </c>
      <c r="F23" s="21">
        <f t="shared" si="0"/>
        <v>48.62643061075412</v>
      </c>
      <c r="G23" s="21">
        <f>SUM('Citrus juice'!G23,'Noncitrus juice'!G23)</f>
        <v>57.226926326623314</v>
      </c>
      <c r="H23" s="21">
        <f>SUM('Citrus juice'!H23,'Noncitrus juice'!H23)</f>
        <v>6.5493426018293253</v>
      </c>
      <c r="I23" s="21">
        <f>SUM('Citrus juice'!I23,'Noncitrus juice'!I23)</f>
        <v>2.5085775923999258</v>
      </c>
      <c r="J23" s="21">
        <f>SUM('Citrus juice'!J23,'Noncitrus juice'!J23)</f>
        <v>71.116920455741706</v>
      </c>
      <c r="K23" s="20">
        <f>SUM('Citrus juice'!K23,'Noncitrus juice'!K23)</f>
        <v>32.466969095324174</v>
      </c>
      <c r="L23" s="20">
        <f>SUM('Citrus juice'!L23,'Noncitrus juice'!L23)</f>
        <v>0.28641854305901177</v>
      </c>
      <c r="U23" s="65"/>
      <c r="W23" s="24"/>
    </row>
    <row r="24" spans="1:23" x14ac:dyDescent="0.25">
      <c r="A24" s="19">
        <v>1990</v>
      </c>
      <c r="B24" s="21">
        <f>SUM('Citrus juice'!B24,'Noncitrus juice'!B24)</f>
        <v>115.77027364842144</v>
      </c>
      <c r="C24" s="21">
        <f>SUM('Citrus juice'!C24,'Noncitrus juice'!C24)</f>
        <v>65.151668449581678</v>
      </c>
      <c r="D24" s="21">
        <f>SUM('Citrus juice'!D24,'Noncitrus juice'!D24)</f>
        <v>61.242568342606781</v>
      </c>
      <c r="E24" s="21">
        <f>SUM('Citrus juice'!E24,'Noncitrus juice'!E24)</f>
        <v>61.242568342606781</v>
      </c>
      <c r="F24" s="21">
        <f t="shared" si="0"/>
        <v>52.456731464457299</v>
      </c>
      <c r="G24" s="21">
        <f>SUM('Citrus juice'!G24,'Noncitrus juice'!G24)</f>
        <v>55.040972085001627</v>
      </c>
      <c r="H24" s="21">
        <f>SUM('Citrus juice'!H24,'Noncitrus juice'!H24)</f>
        <v>6.295053435664105</v>
      </c>
      <c r="I24" s="21">
        <f>SUM('Citrus juice'!I24,'Noncitrus juice'!I24)</f>
        <v>2.4127549407124</v>
      </c>
      <c r="J24" s="21">
        <f>SUM('Citrus juice'!J24,'Noncitrus juice'!J24)</f>
        <v>68.400396191726188</v>
      </c>
      <c r="K24" s="20">
        <f>SUM('Citrus juice'!K24,'Noncitrus juice'!K24)</f>
        <v>30.99384457915864</v>
      </c>
      <c r="L24" s="20">
        <f>SUM('Citrus juice'!L24,'Noncitrus juice'!L24)</f>
        <v>0.27554843453607142</v>
      </c>
      <c r="U24" s="65"/>
      <c r="W24" s="24"/>
    </row>
    <row r="25" spans="1:23" x14ac:dyDescent="0.25">
      <c r="A25" s="25">
        <v>1991</v>
      </c>
      <c r="B25" s="27">
        <f>SUM('Citrus juice'!B25,'Noncitrus juice'!B25)</f>
        <v>118.93646989118631</v>
      </c>
      <c r="C25" s="27">
        <f>SUM('Citrus juice'!C25,'Noncitrus juice'!C25)</f>
        <v>68.853697948893185</v>
      </c>
      <c r="D25" s="27">
        <f>SUM('Citrus juice'!D25,'Noncitrus juice'!D25)</f>
        <v>64.722476071959591</v>
      </c>
      <c r="E25" s="27">
        <f>SUM('Citrus juice'!E25,'Noncitrus juice'!E25)</f>
        <v>64.722476071959591</v>
      </c>
      <c r="F25" s="27">
        <f t="shared" si="0"/>
        <v>51.081578302083066</v>
      </c>
      <c r="G25" s="27">
        <f>SUM('Citrus juice'!G25,'Noncitrus juice'!G25)</f>
        <v>58.181843893986525</v>
      </c>
      <c r="H25" s="27">
        <f>SUM('Citrus juice'!H25,'Noncitrus juice'!H25)</f>
        <v>6.6567156622368788</v>
      </c>
      <c r="I25" s="27">
        <f>SUM('Citrus juice'!I25,'Noncitrus juice'!I25)</f>
        <v>2.5504369926131081</v>
      </c>
      <c r="J25" s="27">
        <f>SUM('Citrus juice'!J25,'Noncitrus juice'!J25)</f>
        <v>72.3036135220853</v>
      </c>
      <c r="K25" s="26">
        <f>SUM('Citrus juice'!K25,'Noncitrus juice'!K25)</f>
        <v>33.080361963578042</v>
      </c>
      <c r="L25" s="26">
        <f>SUM('Citrus juice'!L25,'Noncitrus juice'!L25)</f>
        <v>0.29114985867933363</v>
      </c>
      <c r="U25" s="65"/>
      <c r="W25" s="24"/>
    </row>
    <row r="26" spans="1:23" x14ac:dyDescent="0.25">
      <c r="A26" s="25">
        <v>1992</v>
      </c>
      <c r="B26" s="27">
        <f>SUM('Citrus juice'!B26,'Noncitrus juice'!B26)</f>
        <v>106.94011512473108</v>
      </c>
      <c r="C26" s="27">
        <f>SUM('Citrus juice'!C26,'Noncitrus juice'!C26)</f>
        <v>65.069018804900509</v>
      </c>
      <c r="D26" s="27">
        <f>SUM('Citrus juice'!D26,'Noncitrus juice'!D26)</f>
        <v>61.16487767660648</v>
      </c>
      <c r="E26" s="27">
        <f>SUM('Citrus juice'!E26,'Noncitrus juice'!E26)</f>
        <v>61.16487767660648</v>
      </c>
      <c r="F26" s="27">
        <f t="shared" si="0"/>
        <v>48.582920564375087</v>
      </c>
      <c r="G26" s="27">
        <f>SUM('Citrus juice'!G26,'Noncitrus juice'!G26)</f>
        <v>54.98548394223171</v>
      </c>
      <c r="H26" s="27">
        <f>SUM('Citrus juice'!H26,'Noncitrus juice'!H26)</f>
        <v>6.2888323364045107</v>
      </c>
      <c r="I26" s="27">
        <f>SUM('Citrus juice'!I26,'Noncitrus juice'!I26)</f>
        <v>2.4103225837690609</v>
      </c>
      <c r="J26" s="27">
        <f>SUM('Citrus juice'!J26,'Noncitrus juice'!J26)</f>
        <v>68.331440088560996</v>
      </c>
      <c r="K26" s="26">
        <f>SUM('Citrus juice'!K26,'Noncitrus juice'!K26)</f>
        <v>31.397372874116975</v>
      </c>
      <c r="L26" s="26">
        <f>SUM('Citrus juice'!L26,'Noncitrus juice'!L26)</f>
        <v>0.27510080485529864</v>
      </c>
      <c r="U26" s="65"/>
      <c r="W26" s="24"/>
    </row>
    <row r="27" spans="1:23" x14ac:dyDescent="0.25">
      <c r="A27" s="25">
        <v>1993</v>
      </c>
      <c r="B27" s="27">
        <f>SUM('Citrus juice'!B27,'Noncitrus juice'!B27)</f>
        <v>122.06154914907799</v>
      </c>
      <c r="C27" s="27">
        <f>SUM('Citrus juice'!C27,'Noncitrus juice'!C27)</f>
        <v>74.028490567523761</v>
      </c>
      <c r="D27" s="27">
        <f>SUM('Citrus juice'!D27,'Noncitrus juice'!D27)</f>
        <v>69.586781133472329</v>
      </c>
      <c r="E27" s="27">
        <f>SUM('Citrus juice'!E27,'Noncitrus juice'!E27)</f>
        <v>69.586781133472329</v>
      </c>
      <c r="F27" s="27">
        <f t="shared" si="0"/>
        <v>48.756665502291632</v>
      </c>
      <c r="G27" s="27">
        <f>SUM('Citrus juice'!G27,'Noncitrus juice'!G27)</f>
        <v>62.548407923546741</v>
      </c>
      <c r="H27" s="27">
        <f>SUM('Citrus juice'!H27,'Noncitrus juice'!H27)</f>
        <v>7.1567622167673219</v>
      </c>
      <c r="I27" s="27">
        <f>SUM('Citrus juice'!I27,'Noncitrus juice'!I27)</f>
        <v>2.7418480185664325</v>
      </c>
      <c r="J27" s="27">
        <f>SUM('Citrus juice'!J27,'Noncitrus juice'!J27)</f>
        <v>77.730020402349083</v>
      </c>
      <c r="K27" s="26">
        <f>SUM('Citrus juice'!K27,'Noncitrus juice'!K27)</f>
        <v>35.441371654564108</v>
      </c>
      <c r="L27" s="26">
        <f>SUM('Citrus juice'!L27,'Noncitrus juice'!L27)</f>
        <v>0.31308097513491112</v>
      </c>
      <c r="U27" s="65"/>
      <c r="W27" s="24"/>
    </row>
    <row r="28" spans="1:23" x14ac:dyDescent="0.25">
      <c r="A28" s="25">
        <v>1994</v>
      </c>
      <c r="B28" s="27">
        <f>SUM('Citrus juice'!B28,'Noncitrus juice'!B28)</f>
        <v>124.02197862235386</v>
      </c>
      <c r="C28" s="27">
        <f>SUM('Citrus juice'!C28,'Noncitrus juice'!C28)</f>
        <v>74.796581953107818</v>
      </c>
      <c r="D28" s="27">
        <f>SUM('Citrus juice'!D28,'Noncitrus juice'!D28)</f>
        <v>70.308787035921341</v>
      </c>
      <c r="E28" s="27">
        <f>SUM('Citrus juice'!E28,'Noncitrus juice'!E28)</f>
        <v>70.308787035921341</v>
      </c>
      <c r="F28" s="27">
        <f t="shared" si="0"/>
        <v>49.041934967889901</v>
      </c>
      <c r="G28" s="27">
        <f>SUM('Citrus juice'!G28,'Noncitrus juice'!G28)</f>
        <v>63.199200520488759</v>
      </c>
      <c r="H28" s="27">
        <f>SUM('Citrus juice'!H28,'Noncitrus juice'!H28)</f>
        <v>7.2330142217127236</v>
      </c>
      <c r="I28" s="27">
        <f>SUM('Citrus juice'!I28,'Noncitrus juice'!I28)</f>
        <v>2.7703759132269048</v>
      </c>
      <c r="J28" s="27">
        <f>SUM('Citrus juice'!J28,'Noncitrus juice'!J28)</f>
        <v>78.538771952026138</v>
      </c>
      <c r="K28" s="26">
        <f>SUM('Citrus juice'!K28,'Noncitrus juice'!K28)</f>
        <v>35.584568460133688</v>
      </c>
      <c r="L28" s="26">
        <f>SUM('Citrus juice'!L28,'Noncitrus juice'!L28)</f>
        <v>0.31640476416061458</v>
      </c>
      <c r="U28" s="65"/>
      <c r="W28" s="24"/>
    </row>
    <row r="29" spans="1:23" x14ac:dyDescent="0.25">
      <c r="A29" s="25">
        <v>1995</v>
      </c>
      <c r="B29" s="27">
        <f>SUM('Citrus juice'!B29,'Noncitrus juice'!B29)</f>
        <v>116.39237713504426</v>
      </c>
      <c r="C29" s="27">
        <f>SUM('Citrus juice'!C29,'Noncitrus juice'!C29)</f>
        <v>72.172097584675981</v>
      </c>
      <c r="D29" s="27">
        <f>SUM('Citrus juice'!D29,'Noncitrus juice'!D29)</f>
        <v>67.841771729595422</v>
      </c>
      <c r="E29" s="27">
        <f>SUM('Citrus juice'!E29,'Noncitrus juice'!E29)</f>
        <v>67.841771729595422</v>
      </c>
      <c r="F29" s="27">
        <f t="shared" si="0"/>
        <v>47.601612099587328</v>
      </c>
      <c r="G29" s="27">
        <f>SUM('Citrus juice'!G29,'Noncitrus juice'!G29)</f>
        <v>60.987729257731715</v>
      </c>
      <c r="H29" s="27">
        <f>SUM('Citrus juice'!H29,'Noncitrus juice'!H29)</f>
        <v>6.9779271552336475</v>
      </c>
      <c r="I29" s="27">
        <f>SUM('Citrus juice'!I29,'Noncitrus juice'!I29)</f>
        <v>2.6734347071882394</v>
      </c>
      <c r="J29" s="27">
        <f>SUM('Citrus juice'!J29,'Noncitrus juice'!J29)</f>
        <v>75.790537231432978</v>
      </c>
      <c r="K29" s="26">
        <f>SUM('Citrus juice'!K29,'Noncitrus juice'!K29)</f>
        <v>34.694516711386918</v>
      </c>
      <c r="L29" s="26">
        <f>SUM('Citrus juice'!L29,'Noncitrus juice'!L29)</f>
        <v>0.3051806787690533</v>
      </c>
      <c r="U29" s="65"/>
      <c r="W29" s="24"/>
    </row>
    <row r="30" spans="1:23" x14ac:dyDescent="0.25">
      <c r="A30" s="19">
        <v>1996</v>
      </c>
      <c r="B30" s="21">
        <f>SUM('Citrus juice'!B30,'Noncitrus juice'!B30)</f>
        <v>125.4298665057113</v>
      </c>
      <c r="C30" s="21">
        <f>SUM('Citrus juice'!C30,'Noncitrus juice'!C30)</f>
        <v>74.552647231504437</v>
      </c>
      <c r="D30" s="21">
        <f>SUM('Citrus juice'!D30,'Noncitrus juice'!D30)</f>
        <v>70.079488397614156</v>
      </c>
      <c r="E30" s="21">
        <f>SUM('Citrus juice'!E30,'Noncitrus juice'!E30)</f>
        <v>70.079488397614156</v>
      </c>
      <c r="F30" s="21">
        <f t="shared" si="0"/>
        <v>49.766262359780015</v>
      </c>
      <c r="G30" s="21">
        <f>SUM('Citrus juice'!G30,'Noncitrus juice'!G30)</f>
        <v>63.008110062957186</v>
      </c>
      <c r="H30" s="21">
        <f>SUM('Citrus juice'!H30,'Noncitrus juice'!H30)</f>
        <v>7.2103813974154622</v>
      </c>
      <c r="I30" s="21">
        <f>SUM('Citrus juice'!I30,'Noncitrus juice'!I30)</f>
        <v>2.7619993452255209</v>
      </c>
      <c r="J30" s="21">
        <f>SUM('Citrus juice'!J30,'Noncitrus juice'!J30)</f>
        <v>78.3013004374709</v>
      </c>
      <c r="K30" s="20">
        <f>SUM('Citrus juice'!K30,'Noncitrus juice'!K30)</f>
        <v>35.695034131281574</v>
      </c>
      <c r="L30" s="20">
        <f>SUM('Citrus juice'!L30,'Noncitrus juice'!L30)</f>
        <v>0.31536203034057819</v>
      </c>
      <c r="U30" s="65"/>
      <c r="W30" s="24"/>
    </row>
    <row r="31" spans="1:23" x14ac:dyDescent="0.25">
      <c r="A31" s="19">
        <v>1997</v>
      </c>
      <c r="B31" s="21">
        <f>SUM('Citrus juice'!B31,'Noncitrus juice'!B31)</f>
        <v>120.5763174484899</v>
      </c>
      <c r="C31" s="21">
        <f>SUM('Citrus juice'!C31,'Noncitrus juice'!C31)</f>
        <v>74.552057717999972</v>
      </c>
      <c r="D31" s="21">
        <f>SUM('Citrus juice'!D31,'Noncitrus juice'!D31)</f>
        <v>70.078934254919972</v>
      </c>
      <c r="E31" s="21">
        <f>SUM('Citrus juice'!E31,'Noncitrus juice'!E31)</f>
        <v>70.078934254919972</v>
      </c>
      <c r="F31" s="21">
        <f t="shared" si="0"/>
        <v>47.738730563282985</v>
      </c>
      <c r="G31" s="21">
        <f>SUM('Citrus juice'!G31,'Noncitrus juice'!G31)</f>
        <v>63.014714138626545</v>
      </c>
      <c r="H31" s="21">
        <f>SUM('Citrus juice'!H31,'Noncitrus juice'!H31)</f>
        <v>7.2123962496185658</v>
      </c>
      <c r="I31" s="21">
        <f>SUM('Citrus juice'!I31,'Noncitrus juice'!I31)</f>
        <v>2.7622888389534919</v>
      </c>
      <c r="J31" s="21">
        <f>SUM('Citrus juice'!J31,'Noncitrus juice'!J31)</f>
        <v>78.309507439912039</v>
      </c>
      <c r="K31" s="20">
        <f>SUM('Citrus juice'!K31,'Noncitrus juice'!K31)</f>
        <v>35.663518274580696</v>
      </c>
      <c r="L31" s="20">
        <f>SUM('Citrus juice'!L31,'Noncitrus juice'!L31)</f>
        <v>0.31538233756024825</v>
      </c>
      <c r="U31" s="65"/>
      <c r="W31" s="24"/>
    </row>
    <row r="32" spans="1:23" x14ac:dyDescent="0.25">
      <c r="A32" s="19">
        <v>1998</v>
      </c>
      <c r="B32" s="21">
        <f>SUM('Citrus juice'!B32,'Noncitrus juice'!B32)</f>
        <v>136.42628926060985</v>
      </c>
      <c r="C32" s="21">
        <f>SUM('Citrus juice'!C32,'Noncitrus juice'!C32)</f>
        <v>79.391118874145633</v>
      </c>
      <c r="D32" s="21">
        <f>SUM('Citrus juice'!D32,'Noncitrus juice'!D32)</f>
        <v>74.627651741696894</v>
      </c>
      <c r="E32" s="21">
        <f>SUM('Citrus juice'!E32,'Noncitrus juice'!E32)</f>
        <v>74.627651741696894</v>
      </c>
      <c r="F32" s="21">
        <f t="shared" si="0"/>
        <v>50.809172167085038</v>
      </c>
      <c r="G32" s="21">
        <f>SUM('Citrus juice'!G32,'Noncitrus juice'!G32)</f>
        <v>67.109221069021146</v>
      </c>
      <c r="H32" s="21">
        <f>SUM('Citrus juice'!H32,'Noncitrus juice'!H32)</f>
        <v>7.6836265994664465</v>
      </c>
      <c r="I32" s="21">
        <f>SUM('Citrus juice'!I32,'Noncitrus juice'!I32)</f>
        <v>2.9417740742584613</v>
      </c>
      <c r="J32" s="21">
        <f>SUM('Citrus juice'!J32,'Noncitrus juice'!J32)</f>
        <v>83.397824118190243</v>
      </c>
      <c r="K32" s="20">
        <f>SUM('Citrus juice'!K32,'Noncitrus juice'!K32)</f>
        <v>37.738842864087744</v>
      </c>
      <c r="L32" s="20">
        <f>SUM('Citrus juice'!L32,'Noncitrus juice'!L32)</f>
        <v>0.33601093010115363</v>
      </c>
      <c r="U32" s="65"/>
      <c r="W32" s="24"/>
    </row>
    <row r="33" spans="1:23" x14ac:dyDescent="0.25">
      <c r="A33" s="19">
        <v>1999</v>
      </c>
      <c r="B33" s="21">
        <f>SUM('Citrus juice'!B33,'Noncitrus juice'!B33)</f>
        <v>120.18671114629487</v>
      </c>
      <c r="C33" s="21">
        <f>SUM('Citrus juice'!C33,'Noncitrus juice'!C33)</f>
        <v>80.388520513509036</v>
      </c>
      <c r="D33" s="21">
        <f>SUM('Citrus juice'!D33,'Noncitrus juice'!D33)</f>
        <v>75.565209282698504</v>
      </c>
      <c r="E33" s="21">
        <f>SUM('Citrus juice'!E33,'Noncitrus juice'!E33)</f>
        <v>75.565209282698504</v>
      </c>
      <c r="F33" s="21">
        <f t="shared" si="0"/>
        <v>43.457507549505216</v>
      </c>
      <c r="G33" s="21">
        <f>SUM('Citrus juice'!G33,'Noncitrus juice'!G33)</f>
        <v>67.956562076391748</v>
      </c>
      <c r="H33" s="21">
        <f>SUM('Citrus juice'!H33,'Noncitrus juice'!H33)</f>
        <v>7.7776647354741204</v>
      </c>
      <c r="I33" s="21">
        <f>SUM('Citrus juice'!I33,'Noncitrus juice'!I33)</f>
        <v>2.9789177896500489</v>
      </c>
      <c r="J33" s="21">
        <f>SUM('Citrus juice'!J33,'Noncitrus juice'!J33)</f>
        <v>84.450829877684058</v>
      </c>
      <c r="K33" s="20">
        <f>SUM('Citrus juice'!K33,'Noncitrus juice'!K33)</f>
        <v>38.585069443687026</v>
      </c>
      <c r="L33" s="20">
        <f>SUM('Citrus juice'!L33,'Noncitrus juice'!L33)</f>
        <v>0.34007103441395825</v>
      </c>
      <c r="U33" s="65"/>
      <c r="W33" s="24"/>
    </row>
    <row r="34" spans="1:23" x14ac:dyDescent="0.25">
      <c r="A34" s="19">
        <v>2000</v>
      </c>
      <c r="B34" s="21">
        <f>SUM('Citrus juice'!B34,'Noncitrus juice'!B34)</f>
        <v>126.49851792037629</v>
      </c>
      <c r="C34" s="21">
        <f>SUM('Citrus juice'!C34,'Noncitrus juice'!C34)</f>
        <v>78.101923254011325</v>
      </c>
      <c r="D34" s="21">
        <f>SUM('Citrus juice'!D34,'Noncitrus juice'!D34)</f>
        <v>73.415807858770648</v>
      </c>
      <c r="E34" s="21">
        <f>SUM('Citrus juice'!E34,'Noncitrus juice'!E34)</f>
        <v>73.415807858770648</v>
      </c>
      <c r="F34" s="21">
        <f t="shared" si="0"/>
        <v>47.803371341059098</v>
      </c>
      <c r="G34" s="21">
        <f>SUM('Citrus juice'!G34,'Noncitrus juice'!G34)</f>
        <v>66.027961657962621</v>
      </c>
      <c r="H34" s="21">
        <f>SUM('Citrus juice'!H34,'Noncitrus juice'!H34)</f>
        <v>7.5583430683601405</v>
      </c>
      <c r="I34" s="21">
        <f>SUM('Citrus juice'!I34,'Noncitrus juice'!I34)</f>
        <v>2.8943764014449371</v>
      </c>
      <c r="J34" s="21">
        <f>SUM('Citrus juice'!J34,'Noncitrus juice'!J34)</f>
        <v>82.054123792763235</v>
      </c>
      <c r="K34" s="20">
        <f>SUM('Citrus juice'!K34,'Noncitrus juice'!K34)</f>
        <v>37.283830876641652</v>
      </c>
      <c r="L34" s="20">
        <f>SUM('Citrus juice'!L34,'Noncitrus juice'!L34)</f>
        <v>0.33053589126951732</v>
      </c>
      <c r="U34" s="65"/>
      <c r="W34" s="24"/>
    </row>
    <row r="35" spans="1:23" x14ac:dyDescent="0.25">
      <c r="A35" s="25">
        <v>2001</v>
      </c>
      <c r="B35" s="27">
        <f>SUM('Citrus juice'!B35,'Noncitrus juice'!B35)</f>
        <v>122.40959135515192</v>
      </c>
      <c r="C35" s="27">
        <f>SUM('Citrus juice'!C35,'Noncitrus juice'!C35)</f>
        <v>74.673760959916081</v>
      </c>
      <c r="D35" s="27">
        <f>SUM('Citrus juice'!D35,'Noncitrus juice'!D35)</f>
        <v>70.193335302321131</v>
      </c>
      <c r="E35" s="27">
        <f>SUM('Citrus juice'!E35,'Noncitrus juice'!E35)</f>
        <v>70.193335302321131</v>
      </c>
      <c r="F35" s="27">
        <f t="shared" si="0"/>
        <v>48.434079449998748</v>
      </c>
      <c r="G35" s="27">
        <f>SUM('Citrus juice'!G35,'Noncitrus juice'!G35)</f>
        <v>63.121632623778844</v>
      </c>
      <c r="H35" s="27">
        <f>SUM('Citrus juice'!H35,'Noncitrus juice'!H35)</f>
        <v>7.2243730078868262</v>
      </c>
      <c r="I35" s="27">
        <f>SUM('Citrus juice'!I35,'Noncitrus juice'!I35)</f>
        <v>2.7669756766587987</v>
      </c>
      <c r="J35" s="27">
        <f>SUM('Citrus juice'!J35,'Noncitrus juice'!J35)</f>
        <v>78.44237694543861</v>
      </c>
      <c r="K35" s="26">
        <f>SUM('Citrus juice'!K35,'Noncitrus juice'!K35)</f>
        <v>35.524311261155454</v>
      </c>
      <c r="L35" s="26">
        <f>SUM('Citrus juice'!L35,'Noncitrus juice'!L35)</f>
        <v>0.31603361776039907</v>
      </c>
      <c r="U35" s="65"/>
      <c r="W35" s="24"/>
    </row>
    <row r="36" spans="1:23" x14ac:dyDescent="0.25">
      <c r="A36" s="25">
        <v>2002</v>
      </c>
      <c r="B36" s="27">
        <f>SUM('Citrus juice'!B36,'Noncitrus juice'!B36)</f>
        <v>117.20575427466824</v>
      </c>
      <c r="C36" s="27">
        <f>SUM('Citrus juice'!C36,'Noncitrus juice'!C36)</f>
        <v>73.190395869986517</v>
      </c>
      <c r="D36" s="27">
        <f>SUM('Citrus juice'!D36,'Noncitrus juice'!D36)</f>
        <v>68.798972117787315</v>
      </c>
      <c r="E36" s="27">
        <f>SUM('Citrus juice'!E36,'Noncitrus juice'!E36)</f>
        <v>68.798972117787315</v>
      </c>
      <c r="F36" s="27">
        <f t="shared" si="0"/>
        <v>47.209052398782688</v>
      </c>
      <c r="G36" s="27">
        <f>SUM('Citrus juice'!G36,'Noncitrus juice'!G36)</f>
        <v>61.87402832475162</v>
      </c>
      <c r="H36" s="27">
        <f>SUM('Citrus juice'!H36,'Noncitrus juice'!H36)</f>
        <v>7.0802225737355577</v>
      </c>
      <c r="I36" s="27">
        <f>SUM('Citrus juice'!I36,'Noncitrus juice'!I36)</f>
        <v>2.7122861731397974</v>
      </c>
      <c r="J36" s="27">
        <f>SUM('Citrus juice'!J36,'Noncitrus juice'!J36)</f>
        <v>76.891956865426693</v>
      </c>
      <c r="K36" s="26">
        <f>SUM('Citrus juice'!K36,'Noncitrus juice'!K36)</f>
        <v>35.093479237788138</v>
      </c>
      <c r="L36" s="26">
        <f>SUM('Citrus juice'!L36,'Noncitrus juice'!L36)</f>
        <v>0.30966140151848121</v>
      </c>
      <c r="U36" s="65"/>
      <c r="W36" s="24"/>
    </row>
    <row r="37" spans="1:23" x14ac:dyDescent="0.25">
      <c r="A37" s="25">
        <v>2003</v>
      </c>
      <c r="B37" s="27">
        <f>SUM('Citrus juice'!B37,'Noncitrus juice'!B37)</f>
        <v>119.26031665779061</v>
      </c>
      <c r="C37" s="27">
        <f>SUM('Citrus juice'!C37,'Noncitrus juice'!C37)</f>
        <v>73.732940184525063</v>
      </c>
      <c r="D37" s="27">
        <f>SUM('Citrus juice'!D37,'Noncitrus juice'!D37)</f>
        <v>69.30896377345357</v>
      </c>
      <c r="E37" s="27">
        <f>SUM('Citrus juice'!E37,'Noncitrus juice'!E37)</f>
        <v>69.30896377345357</v>
      </c>
      <c r="F37" s="27">
        <f t="shared" si="0"/>
        <v>47.740166860655897</v>
      </c>
      <c r="G37" s="27">
        <f>SUM('Citrus juice'!G37,'Noncitrus juice'!G37)</f>
        <v>62.325242486814773</v>
      </c>
      <c r="H37" s="27">
        <f>SUM('Citrus juice'!H37,'Noncitrus juice'!H37)</f>
        <v>7.1291073523945627</v>
      </c>
      <c r="I37" s="27">
        <f>SUM('Citrus juice'!I37,'Noncitrus juice'!I37)</f>
        <v>2.7320654240795514</v>
      </c>
      <c r="J37" s="27">
        <f>SUM('Citrus juice'!J37,'Noncitrus juice'!J37)</f>
        <v>77.452688739943241</v>
      </c>
      <c r="K37" s="26">
        <f>SUM('Citrus juice'!K37,'Noncitrus juice'!K37)</f>
        <v>35.305536801608028</v>
      </c>
      <c r="L37" s="26">
        <f>SUM('Citrus juice'!L37,'Noncitrus juice'!L37)</f>
        <v>0.31190857989574727</v>
      </c>
      <c r="U37" s="65"/>
      <c r="W37" s="24"/>
    </row>
    <row r="38" spans="1:23" x14ac:dyDescent="0.25">
      <c r="A38" s="25">
        <v>2004</v>
      </c>
      <c r="B38" s="27">
        <f>SUM('Citrus juice'!B38,'Noncitrus juice'!B38)</f>
        <v>120.34388037736522</v>
      </c>
      <c r="C38" s="27">
        <f>SUM('Citrus juice'!C38,'Noncitrus juice'!C38)</f>
        <v>74.46744325418986</v>
      </c>
      <c r="D38" s="27">
        <f>SUM('Citrus juice'!D38,'Noncitrus juice'!D38)</f>
        <v>69.999396658938466</v>
      </c>
      <c r="E38" s="27">
        <f>SUM('Citrus juice'!E38,'Noncitrus juice'!E38)</f>
        <v>69.999396658938466</v>
      </c>
      <c r="F38" s="27">
        <f t="shared" si="0"/>
        <v>47.697996629700704</v>
      </c>
      <c r="G38" s="27">
        <f>SUM('Citrus juice'!G38,'Noncitrus juice'!G38)</f>
        <v>62.942260370918518</v>
      </c>
      <c r="H38" s="27">
        <f>SUM('Citrus juice'!H38,'Noncitrus juice'!H38)</f>
        <v>7.1995165493143327</v>
      </c>
      <c r="I38" s="27">
        <f>SUM('Citrus juice'!I38,'Noncitrus juice'!I38)</f>
        <v>2.7591127833827294</v>
      </c>
      <c r="J38" s="27">
        <f>SUM('Citrus juice'!J38,'Noncitrus juice'!J38)</f>
        <v>78.219467852508686</v>
      </c>
      <c r="K38" s="26">
        <f>SUM('Citrus juice'!K38,'Noncitrus juice'!K38)</f>
        <v>35.735909952681908</v>
      </c>
      <c r="L38" s="26">
        <f>SUM('Citrus juice'!L38,'Noncitrus juice'!L38)</f>
        <v>0.31500040653044864</v>
      </c>
      <c r="U38" s="65"/>
      <c r="W38" s="24"/>
    </row>
    <row r="39" spans="1:23" x14ac:dyDescent="0.25">
      <c r="A39" s="25">
        <v>2005</v>
      </c>
      <c r="B39" s="27">
        <f>SUM('Citrus juice'!B39,'Noncitrus juice'!B39)</f>
        <v>112.9432850050799</v>
      </c>
      <c r="C39" s="27">
        <f>SUM('Citrus juice'!C39,'Noncitrus juice'!C39)</f>
        <v>70.610097246561054</v>
      </c>
      <c r="D39" s="27">
        <f>SUM('Citrus juice'!D39,'Noncitrus juice'!D39)</f>
        <v>66.37349141176739</v>
      </c>
      <c r="E39" s="27">
        <f>SUM('Citrus juice'!E39,'Noncitrus juice'!E39)</f>
        <v>66.37349141176739</v>
      </c>
      <c r="F39" s="27">
        <f t="shared" si="0"/>
        <v>47.1649979350764</v>
      </c>
      <c r="G39" s="27">
        <f>SUM('Citrus juice'!G39,'Noncitrus juice'!G39)</f>
        <v>59.673586964626509</v>
      </c>
      <c r="H39" s="27">
        <f>SUM('Citrus juice'!H39,'Noncitrus juice'!H39)</f>
        <v>6.8235987746351787</v>
      </c>
      <c r="I39" s="27">
        <f>SUM('Citrus juice'!I39,'Noncitrus juice'!I39)</f>
        <v>2.6158284696822576</v>
      </c>
      <c r="J39" s="27">
        <f>SUM('Citrus juice'!J39,'Noncitrus juice'!J39)</f>
        <v>74.157429201257159</v>
      </c>
      <c r="K39" s="26">
        <f>SUM('Citrus juice'!K39,'Noncitrus juice'!K39)</f>
        <v>34.075704819696796</v>
      </c>
      <c r="L39" s="26">
        <f>SUM('Citrus juice'!L39,'Noncitrus juice'!L39)</f>
        <v>0.29852429882412751</v>
      </c>
      <c r="U39" s="65"/>
      <c r="W39" s="24"/>
    </row>
    <row r="40" spans="1:23" x14ac:dyDescent="0.25">
      <c r="A40" s="19">
        <v>2006</v>
      </c>
      <c r="B40" s="21">
        <f>SUM('Citrus juice'!B40,'Noncitrus juice'!B40)</f>
        <v>109.85688640928817</v>
      </c>
      <c r="C40" s="21">
        <f>SUM('Citrus juice'!C40,'Noncitrus juice'!C40)</f>
        <v>69.787500834918859</v>
      </c>
      <c r="D40" s="21">
        <f>SUM('Citrus juice'!D40,'Noncitrus juice'!D40)</f>
        <v>65.600250784823714</v>
      </c>
      <c r="E40" s="21">
        <f>SUM('Citrus juice'!E40,'Noncitrus juice'!E40)</f>
        <v>65.600250784823714</v>
      </c>
      <c r="F40" s="21">
        <f t="shared" si="0"/>
        <v>46.314595540602596</v>
      </c>
      <c r="G40" s="21">
        <f>SUM('Citrus juice'!G40,'Noncitrus juice'!G40)</f>
        <v>58.977113795327128</v>
      </c>
      <c r="H40" s="21">
        <f>SUM('Citrus juice'!H40,'Noncitrus juice'!H40)</f>
        <v>6.7412640142883387</v>
      </c>
      <c r="I40" s="21">
        <f>SUM('Citrus juice'!I40,'Noncitrus juice'!I40)</f>
        <v>2.5852981389732439</v>
      </c>
      <c r="J40" s="21">
        <f>SUM('Citrus juice'!J40,'Noncitrus juice'!J40)</f>
        <v>73.291909590821973</v>
      </c>
      <c r="K40" s="20">
        <f>SUM('Citrus juice'!K40,'Noncitrus juice'!K40)</f>
        <v>33.667613383579202</v>
      </c>
      <c r="L40" s="20">
        <f>SUM('Citrus juice'!L40,'Noncitrus juice'!L40)</f>
        <v>0.29505707497370581</v>
      </c>
      <c r="M40" s="67"/>
      <c r="N40" s="67"/>
      <c r="O40" s="67"/>
      <c r="P40" s="67"/>
      <c r="Q40" s="67"/>
      <c r="R40" s="67"/>
      <c r="S40" s="67"/>
      <c r="U40" s="65"/>
      <c r="W40" s="24"/>
    </row>
    <row r="41" spans="1:23" x14ac:dyDescent="0.25">
      <c r="A41" s="19">
        <v>2007</v>
      </c>
      <c r="B41" s="21">
        <f>SUM('Citrus juice'!B41,'Noncitrus juice'!B41)</f>
        <v>106.98385017228564</v>
      </c>
      <c r="C41" s="21">
        <f>SUM('Citrus juice'!C41,'Noncitrus juice'!C41)</f>
        <v>69.310592582671262</v>
      </c>
      <c r="D41" s="21">
        <f>SUM('Citrus juice'!D41,'Noncitrus juice'!D41)</f>
        <v>65.151957027710978</v>
      </c>
      <c r="E41" s="21">
        <f>SUM('Citrus juice'!E41,'Noncitrus juice'!E41)</f>
        <v>65.151957027710978</v>
      </c>
      <c r="F41" s="21">
        <f t="shared" si="0"/>
        <v>45.267382362847954</v>
      </c>
      <c r="G41" s="21">
        <f>SUM('Citrus juice'!G41,'Noncitrus juice'!G41)</f>
        <v>58.555061648300736</v>
      </c>
      <c r="H41" s="21">
        <f>SUM('Citrus juice'!H41,'Noncitrus juice'!H41)</f>
        <v>6.6900046304605958</v>
      </c>
      <c r="I41" s="21">
        <f>SUM('Citrus juice'!I41,'Noncitrus juice'!I41)</f>
        <v>2.5667972229392104</v>
      </c>
      <c r="J41" s="21">
        <f>SUM('Citrus juice'!J41,'Noncitrus juice'!J41)</f>
        <v>72.767417871715139</v>
      </c>
      <c r="K41" s="20">
        <f>SUM('Citrus juice'!K41,'Noncitrus juice'!K41)</f>
        <v>33.566975275898315</v>
      </c>
      <c r="L41" s="20">
        <f>SUM('Citrus juice'!L41,'Noncitrus juice'!L41)</f>
        <v>0.29286885468885682</v>
      </c>
      <c r="M41" s="67"/>
      <c r="N41" s="67"/>
      <c r="O41" s="67"/>
      <c r="P41" s="67"/>
      <c r="Q41" s="67"/>
      <c r="R41" s="67"/>
      <c r="S41" s="67"/>
      <c r="U41" s="65"/>
      <c r="W41" s="24"/>
    </row>
    <row r="42" spans="1:23" x14ac:dyDescent="0.25">
      <c r="A42" s="19">
        <v>2008</v>
      </c>
      <c r="B42" s="21">
        <f>SUM('Citrus juice'!B42,'Noncitrus juice'!B42)</f>
        <v>99.367911328171459</v>
      </c>
      <c r="C42" s="21">
        <f>SUM('Citrus juice'!C42,'Noncitrus juice'!C42)</f>
        <v>64.512217031848181</v>
      </c>
      <c r="D42" s="21">
        <f>SUM('Citrus juice'!D42,'Noncitrus juice'!D42)</f>
        <v>60.641484009937301</v>
      </c>
      <c r="E42" s="21">
        <f>SUM('Citrus juice'!E42,'Noncitrus juice'!E42)</f>
        <v>60.641484009937301</v>
      </c>
      <c r="F42" s="21">
        <f t="shared" si="0"/>
        <v>45.15211094662962</v>
      </c>
      <c r="G42" s="21">
        <f>SUM('Citrus juice'!G42,'Noncitrus juice'!G42)</f>
        <v>54.501201759926943</v>
      </c>
      <c r="H42" s="21">
        <f>SUM('Citrus juice'!H42,'Noncitrus juice'!H42)</f>
        <v>6.2272210787534554</v>
      </c>
      <c r="I42" s="21">
        <f>SUM('Citrus juice'!I42,'Noncitrus juice'!I42)</f>
        <v>2.3890937757776194</v>
      </c>
      <c r="J42" s="21">
        <f>SUM('Citrus juice'!J42,'Noncitrus juice'!J42)</f>
        <v>67.729613996407622</v>
      </c>
      <c r="K42" s="20">
        <f>SUM('Citrus juice'!K42,'Noncitrus juice'!K42)</f>
        <v>31.173855264553847</v>
      </c>
      <c r="L42" s="20">
        <f>SUM('Citrus juice'!L42,'Noncitrus juice'!L42)</f>
        <v>0.27259434100016533</v>
      </c>
      <c r="M42" s="67"/>
      <c r="N42" s="67"/>
      <c r="O42" s="67"/>
      <c r="P42" s="67"/>
      <c r="Q42" s="67"/>
      <c r="R42" s="67"/>
      <c r="S42" s="67"/>
      <c r="U42" s="65"/>
      <c r="W42" s="24"/>
    </row>
    <row r="43" spans="1:23" x14ac:dyDescent="0.25">
      <c r="A43" s="19">
        <v>2009</v>
      </c>
      <c r="B43" s="21">
        <f>SUM('Citrus juice'!B43,'Noncitrus juice'!B43)</f>
        <v>100.31993509952142</v>
      </c>
      <c r="C43" s="21">
        <f>SUM('Citrus juice'!C43,'Noncitrus juice'!C43)</f>
        <v>65.192453056274516</v>
      </c>
      <c r="D43" s="21">
        <f>SUM('Citrus juice'!D43,'Noncitrus juice'!D43)</f>
        <v>61.280905872898039</v>
      </c>
      <c r="E43" s="21">
        <f>SUM('Citrus juice'!E43,'Noncitrus juice'!E43)</f>
        <v>61.280905872898039</v>
      </c>
      <c r="F43" s="21">
        <f t="shared" si="0"/>
        <v>45.083435344680147</v>
      </c>
      <c r="G43" s="21">
        <f>SUM('Citrus juice'!G43,'Noncitrus juice'!G43)</f>
        <v>55.092262021103593</v>
      </c>
      <c r="H43" s="21">
        <f>SUM('Citrus juice'!H43,'Noncitrus juice'!H43)</f>
        <v>6.2971574097030896</v>
      </c>
      <c r="I43" s="21">
        <f>SUM('Citrus juice'!I43,'Noncitrus juice'!I43)</f>
        <v>2.4150032666785135</v>
      </c>
      <c r="J43" s="21">
        <f>SUM('Citrus juice'!J43,'Noncitrus juice'!J43)</f>
        <v>68.464135108702521</v>
      </c>
      <c r="K43" s="20">
        <f>SUM('Citrus juice'!K43,'Noncitrus juice'!K43)</f>
        <v>31.298643729518716</v>
      </c>
      <c r="L43" s="20">
        <f>SUM('Citrus juice'!L43,'Noncitrus juice'!L43)</f>
        <v>0.27567117842631073</v>
      </c>
      <c r="M43" s="67"/>
      <c r="N43" s="67"/>
      <c r="O43" s="67"/>
      <c r="P43" s="67"/>
      <c r="Q43" s="67"/>
      <c r="R43" s="67"/>
      <c r="S43" s="67"/>
      <c r="U43" s="65"/>
      <c r="W43" s="24"/>
    </row>
    <row r="44" spans="1:23" x14ac:dyDescent="0.25">
      <c r="A44" s="19">
        <v>2010</v>
      </c>
      <c r="B44" s="21">
        <f>SUM('Citrus juice'!B44,'Noncitrus juice'!B44)</f>
        <v>97.219604399164325</v>
      </c>
      <c r="C44" s="21">
        <f>SUM('Citrus juice'!C44,'Noncitrus juice'!C44)</f>
        <v>62.698597014069357</v>
      </c>
      <c r="D44" s="21">
        <f>SUM('Citrus juice'!D44,'Noncitrus juice'!D44)</f>
        <v>58.936681193225198</v>
      </c>
      <c r="E44" s="21">
        <f>SUM('Citrus juice'!E44,'Noncitrus juice'!E44)</f>
        <v>58.936681193225198</v>
      </c>
      <c r="F44" s="21">
        <f t="shared" si="0"/>
        <v>45.505088178585773</v>
      </c>
      <c r="G44" s="21">
        <f>SUM('Citrus juice'!G44,'Noncitrus juice'!G44)</f>
        <v>52.979737690452346</v>
      </c>
      <c r="H44" s="21">
        <f>SUM('Citrus juice'!H44,'Noncitrus juice'!H44)</f>
        <v>6.0539157336981795</v>
      </c>
      <c r="I44" s="21">
        <f>SUM('Citrus juice'!I44,'Noncitrus juice'!I44)</f>
        <v>2.3223994604033908</v>
      </c>
      <c r="J44" s="21">
        <f>SUM('Citrus juice'!J44,'Noncitrus juice'!J44)</f>
        <v>65.838863502705919</v>
      </c>
      <c r="K44" s="20">
        <f>SUM('Citrus juice'!K44,'Noncitrus juice'!K44)</f>
        <v>30.132274121660934</v>
      </c>
      <c r="L44" s="20">
        <f>SUM('Citrus juice'!L44,'Noncitrus juice'!L44)</f>
        <v>0.26509286596903314</v>
      </c>
      <c r="M44" s="67"/>
      <c r="N44" s="67"/>
      <c r="O44" s="67"/>
      <c r="P44" s="67"/>
      <c r="Q44" s="67"/>
      <c r="R44" s="67"/>
      <c r="S44" s="67"/>
      <c r="U44" s="65"/>
      <c r="W44" s="24"/>
    </row>
    <row r="45" spans="1:23" x14ac:dyDescent="0.25">
      <c r="A45" s="31">
        <v>2011</v>
      </c>
      <c r="B45" s="32">
        <f>SUM('Citrus juice'!B45,'Noncitrus juice'!B45)</f>
        <v>95.521684934014786</v>
      </c>
      <c r="C45" s="32">
        <f>SUM('Citrus juice'!C45,'Noncitrus juice'!C45)</f>
        <v>59.579558750565866</v>
      </c>
      <c r="D45" s="32">
        <f>SUM('Citrus juice'!D45,'Noncitrus juice'!D45)</f>
        <v>56.004785225531911</v>
      </c>
      <c r="E45" s="27">
        <f>SUM('Citrus juice'!E45,'Noncitrus juice'!E45)</f>
        <v>56.004785225531911</v>
      </c>
      <c r="F45" s="32">
        <f t="shared" si="0"/>
        <v>47.285228616698838</v>
      </c>
      <c r="G45" s="32">
        <f>SUM('Citrus juice'!G45,'Noncitrus juice'!G45)</f>
        <v>50.354037834443119</v>
      </c>
      <c r="H45" s="32">
        <f>SUM('Citrus juice'!H45,'Noncitrus juice'!H45)</f>
        <v>5.7554784852336889</v>
      </c>
      <c r="I45" s="32">
        <f>SUM('Citrus juice'!I45,'Noncitrus juice'!I45)</f>
        <v>2.2073002886331232</v>
      </c>
      <c r="J45" s="32">
        <f>SUM('Citrus juice'!J45,'Noncitrus juice'!J45)</f>
        <v>62.575859532604724</v>
      </c>
      <c r="K45" s="33">
        <f>SUM('Citrus juice'!K45,'Noncitrus juice'!K45)</f>
        <v>28.577139291242876</v>
      </c>
      <c r="L45" s="33">
        <f>SUM('Citrus juice'!L45,'Noncitrus juice'!L45)</f>
        <v>0.25191216127161858</v>
      </c>
      <c r="M45" s="67"/>
      <c r="N45" s="67"/>
      <c r="O45" s="67"/>
      <c r="P45" s="67"/>
      <c r="Q45" s="67"/>
      <c r="R45" s="67"/>
      <c r="S45" s="67"/>
      <c r="U45" s="65"/>
      <c r="W45" s="24"/>
    </row>
    <row r="46" spans="1:23" x14ac:dyDescent="0.25">
      <c r="A46" s="25">
        <v>2012</v>
      </c>
      <c r="B46" s="27">
        <f>SUM('Citrus juice'!B46,'Noncitrus juice'!B46)</f>
        <v>85.109140103005714</v>
      </c>
      <c r="C46" s="27">
        <f>SUM('Citrus juice'!C46,'Noncitrus juice'!C46)</f>
        <v>54.481206700535509</v>
      </c>
      <c r="D46" s="27">
        <f>SUM('Citrus juice'!D46,'Noncitrus juice'!D46)</f>
        <v>51.212334298503379</v>
      </c>
      <c r="E46" s="27">
        <f>SUM('Citrus juice'!E46,'Noncitrus juice'!E46)</f>
        <v>51.212334298503379</v>
      </c>
      <c r="F46" s="27">
        <f t="shared" ref="F46:F55" si="1">100-(G46/B46*100)</f>
        <v>45.89127426855034</v>
      </c>
      <c r="G46" s="27">
        <f>SUM('Citrus juice'!G46,'Noncitrus juice'!G46)</f>
        <v>46.051471190730595</v>
      </c>
      <c r="H46" s="27">
        <f>SUM('Citrus juice'!H46,'Noncitrus juice'!H46)</f>
        <v>5.2614452844444788</v>
      </c>
      <c r="I46" s="27">
        <f>SUM('Citrus juice'!I46,'Noncitrus juice'!I46)</f>
        <v>2.0186946275388751</v>
      </c>
      <c r="J46" s="27">
        <f>SUM('Citrus juice'!J46,'Noncitrus juice'!J46)</f>
        <v>57.228983343413347</v>
      </c>
      <c r="K46" s="26">
        <f>SUM('Citrus juice'!K46,'Noncitrus juice'!K46)</f>
        <v>26.152002769335887</v>
      </c>
      <c r="L46" s="26">
        <f>SUM('Citrus juice'!L46,'Noncitrus juice'!L46)</f>
        <v>0.2303774883115427</v>
      </c>
      <c r="M46" s="67"/>
      <c r="N46" s="67"/>
      <c r="O46" s="67"/>
      <c r="P46" s="67"/>
      <c r="Q46" s="67"/>
      <c r="R46" s="67"/>
      <c r="S46" s="67"/>
      <c r="U46" s="65"/>
      <c r="W46" s="24"/>
    </row>
    <row r="47" spans="1:23" x14ac:dyDescent="0.25">
      <c r="A47" s="25">
        <v>2013</v>
      </c>
      <c r="B47" s="27">
        <f>SUM('Citrus juice'!B47,'Noncitrus juice'!B47)</f>
        <v>87.599407099989321</v>
      </c>
      <c r="C47" s="27">
        <f>SUM('Citrus juice'!C47,'Noncitrus juice'!C47)</f>
        <v>56.169959789515829</v>
      </c>
      <c r="D47" s="27">
        <f>SUM('Citrus juice'!D47,'Noncitrus juice'!D47)</f>
        <v>52.799762202144876</v>
      </c>
      <c r="E47" s="27">
        <f>SUM('Citrus juice'!E47,'Noncitrus juice'!E47)</f>
        <v>52.799762202144876</v>
      </c>
      <c r="F47" s="27">
        <f t="shared" si="1"/>
        <v>45.796558345894042</v>
      </c>
      <c r="G47" s="27">
        <f>SUM('Citrus juice'!G47,'Noncitrus juice'!G47)</f>
        <v>47.481893516785462</v>
      </c>
      <c r="H47" s="27">
        <f>SUM('Citrus juice'!H47,'Noncitrus juice'!H47)</f>
        <v>5.4247905823330109</v>
      </c>
      <c r="I47" s="27">
        <f>SUM('Citrus juice'!I47,'Noncitrus juice'!I47)</f>
        <v>2.0813980719686782</v>
      </c>
      <c r="J47" s="27">
        <f>SUM('Citrus juice'!J47,'Noncitrus juice'!J47)</f>
        <v>59.006594641276024</v>
      </c>
      <c r="K47" s="26">
        <f>SUM('Citrus juice'!K47,'Noncitrus juice'!K47)</f>
        <v>27.029008773753752</v>
      </c>
      <c r="L47" s="26">
        <f>SUM('Citrus juice'!L47,'Noncitrus juice'!L47)</f>
        <v>0.23747117130815357</v>
      </c>
      <c r="M47" s="67"/>
      <c r="N47" s="67"/>
      <c r="O47" s="67"/>
      <c r="P47" s="67"/>
      <c r="Q47" s="67"/>
      <c r="R47" s="67"/>
      <c r="S47" s="67"/>
      <c r="U47" s="65"/>
      <c r="W47" s="24"/>
    </row>
    <row r="48" spans="1:23" x14ac:dyDescent="0.25">
      <c r="A48" s="25">
        <v>2014</v>
      </c>
      <c r="B48" s="27">
        <f>SUM('Citrus juice'!B48,'Noncitrus juice'!B48)</f>
        <v>84.266246436207496</v>
      </c>
      <c r="C48" s="27">
        <f>SUM('Citrus juice'!C48,'Noncitrus juice'!C48)</f>
        <v>53.380562000269649</v>
      </c>
      <c r="D48" s="27">
        <f>SUM('Citrus juice'!D48,'Noncitrus juice'!D48)</f>
        <v>50.177728280253461</v>
      </c>
      <c r="E48" s="27">
        <f>SUM('Citrus juice'!E48,'Noncitrus juice'!E48)</f>
        <v>50.177728280253461</v>
      </c>
      <c r="F48" s="27">
        <f t="shared" si="1"/>
        <v>46.462018411411691</v>
      </c>
      <c r="G48" s="27">
        <f>SUM('Citrus juice'!G48,'Noncitrus juice'!G48)</f>
        <v>45.114447502411224</v>
      </c>
      <c r="H48" s="27">
        <f>SUM('Citrus juice'!H48,'Noncitrus juice'!H48)</f>
        <v>5.1533525394306325</v>
      </c>
      <c r="I48" s="27">
        <f>SUM('Citrus juice'!I48,'Noncitrus juice'!I48)</f>
        <v>1.9776196165440538</v>
      </c>
      <c r="J48" s="27">
        <f>SUM('Citrus juice'!J48,'Noncitrus juice'!J48)</f>
        <v>56.064527319215649</v>
      </c>
      <c r="K48" s="26">
        <f>SUM('Citrus juice'!K48,'Noncitrus juice'!K48)</f>
        <v>25.798796277525142</v>
      </c>
      <c r="L48" s="26">
        <f>SUM('Citrus juice'!L48,'Noncitrus juice'!L48)</f>
        <v>0.22559097221128505</v>
      </c>
      <c r="M48" s="67"/>
      <c r="N48" s="67"/>
      <c r="O48" s="67"/>
      <c r="P48" s="67"/>
      <c r="Q48" s="67"/>
      <c r="R48" s="67"/>
      <c r="S48" s="67"/>
      <c r="U48" s="65"/>
      <c r="W48" s="24"/>
    </row>
    <row r="49" spans="1:23" x14ac:dyDescent="0.25">
      <c r="A49" s="31">
        <v>2015</v>
      </c>
      <c r="B49" s="32">
        <f>SUM('Citrus juice'!B49,'Noncitrus juice'!B49)</f>
        <v>84.842829827199594</v>
      </c>
      <c r="C49" s="32">
        <f>SUM('Citrus juice'!C49,'Noncitrus juice'!C49)</f>
        <v>52.715213144312429</v>
      </c>
      <c r="D49" s="32">
        <f>SUM('Citrus juice'!D49,'Noncitrus juice'!D49)</f>
        <v>49.552300355653685</v>
      </c>
      <c r="E49" s="32">
        <f>SUM('Citrus juice'!E49,'Noncitrus juice'!E49)</f>
        <v>49.552300355653685</v>
      </c>
      <c r="F49" s="32">
        <f t="shared" si="1"/>
        <v>47.482799133711595</v>
      </c>
      <c r="G49" s="32">
        <f>SUM('Citrus juice'!G49,'Noncitrus juice'!G49)</f>
        <v>44.557079360993662</v>
      </c>
      <c r="H49" s="32">
        <f>SUM('Citrus juice'!H49,'Noncitrus juice'!H49)</f>
        <v>5.0889451733734967</v>
      </c>
      <c r="I49" s="32">
        <f>SUM('Citrus juice'!I49,'Noncitrus juice'!I49)</f>
        <v>1.953187040481914</v>
      </c>
      <c r="J49" s="32">
        <f>SUM('Citrus juice'!J49,'Noncitrus juice'!J49)</f>
        <v>55.371876004142017</v>
      </c>
      <c r="K49" s="33">
        <f>SUM('Citrus juice'!K49,'Noncitrus juice'!K49)</f>
        <v>25.289501530299098</v>
      </c>
      <c r="L49" s="33">
        <f>SUM('Citrus juice'!L49,'Noncitrus juice'!L49)</f>
        <v>0.22288238399160132</v>
      </c>
      <c r="M49" s="67"/>
      <c r="N49" s="67"/>
      <c r="O49" s="67"/>
      <c r="P49" s="67"/>
      <c r="Q49" s="67"/>
      <c r="R49" s="67"/>
      <c r="S49" s="67"/>
      <c r="U49" s="65"/>
      <c r="W49" s="24"/>
    </row>
    <row r="50" spans="1:23" x14ac:dyDescent="0.25">
      <c r="A50" s="36">
        <v>2016</v>
      </c>
      <c r="B50" s="38">
        <f>SUM('Citrus juice'!B50,'Noncitrus juice'!B50)</f>
        <v>85.488446134125937</v>
      </c>
      <c r="C50" s="38">
        <f>SUM('Citrus juice'!C50,'Noncitrus juice'!C50)</f>
        <v>51.340450379871683</v>
      </c>
      <c r="D50" s="38">
        <f>SUM('Citrus juice'!D50,'Noncitrus juice'!D50)</f>
        <v>48.26002335707939</v>
      </c>
      <c r="E50" s="38">
        <f>SUM('Citrus juice'!E50,'Noncitrus juice'!E50)</f>
        <v>48.26002335707939</v>
      </c>
      <c r="F50" s="38">
        <f t="shared" si="1"/>
        <v>49.235519366445736</v>
      </c>
      <c r="G50" s="38">
        <f>SUM('Citrus juice'!G50,'Noncitrus juice'!G50)</f>
        <v>43.397765681684831</v>
      </c>
      <c r="H50" s="38">
        <f>SUM('Citrus juice'!H50,'Noncitrus juice'!H50)</f>
        <v>4.9557771327084907</v>
      </c>
      <c r="I50" s="38">
        <f>SUM('Citrus juice'!I50,'Noncitrus juice'!I50)</f>
        <v>1.9023678107039927</v>
      </c>
      <c r="J50" s="38">
        <f>SUM('Citrus juice'!J50,'Noncitrus juice'!J50)</f>
        <v>53.931176249552834</v>
      </c>
      <c r="K50" s="37">
        <f>SUM('Citrus juice'!K50,'Noncitrus juice'!K50)</f>
        <v>24.650080226681681</v>
      </c>
      <c r="L50" s="37">
        <f>SUM('Citrus juice'!L50,'Noncitrus juice'!L50)</f>
        <v>0.21705415670307748</v>
      </c>
      <c r="M50" s="67"/>
      <c r="N50" s="67"/>
      <c r="O50" s="67"/>
      <c r="P50" s="67"/>
      <c r="Q50" s="67"/>
      <c r="R50" s="67"/>
      <c r="S50" s="67"/>
      <c r="U50" s="65"/>
      <c r="W50" s="24"/>
    </row>
    <row r="51" spans="1:23" x14ac:dyDescent="0.25">
      <c r="A51" s="41">
        <v>2017</v>
      </c>
      <c r="B51" s="43">
        <f>SUM('Citrus juice'!B51,'Noncitrus juice'!B51)</f>
        <v>81.133389619656981</v>
      </c>
      <c r="C51" s="43">
        <f>SUM('Citrus juice'!C51,'Noncitrus juice'!C51)</f>
        <v>48.237811838253272</v>
      </c>
      <c r="D51" s="43">
        <f>SUM('Citrus juice'!D51,'Noncitrus juice'!D51)</f>
        <v>45.343543127958078</v>
      </c>
      <c r="E51" s="43">
        <f>SUM('Citrus juice'!E51,'Noncitrus juice'!E51)</f>
        <v>45.343543127958078</v>
      </c>
      <c r="F51" s="43">
        <f t="shared" si="1"/>
        <v>49.743231870171456</v>
      </c>
      <c r="G51" s="43">
        <f>SUM('Citrus juice'!G51,'Noncitrus juice'!G51)</f>
        <v>40.77501949702139</v>
      </c>
      <c r="H51" s="43">
        <f>SUM('Citrus juice'!H51,'Noncitrus juice'!H51)</f>
        <v>4.65580839177463</v>
      </c>
      <c r="I51" s="43">
        <f>SUM('Citrus juice'!I51,'Noncitrus juice'!I51)</f>
        <v>1.7873981149379239</v>
      </c>
      <c r="J51" s="43">
        <f>SUM('Citrus juice'!J51,'Noncitrus juice'!J51)</f>
        <v>50.671842859432672</v>
      </c>
      <c r="K51" s="42">
        <f>SUM('Citrus juice'!K51,'Noncitrus juice'!K51)</f>
        <v>23.078881747261676</v>
      </c>
      <c r="L51" s="42">
        <f>SUM('Citrus juice'!L51,'Noncitrus juice'!L51)</f>
        <v>0.20398550061689114</v>
      </c>
      <c r="M51" s="67"/>
      <c r="N51" s="67"/>
      <c r="O51" s="67"/>
      <c r="P51" s="67"/>
      <c r="Q51" s="67"/>
      <c r="R51" s="67"/>
      <c r="S51" s="67"/>
      <c r="U51" s="65"/>
      <c r="W51" s="24"/>
    </row>
    <row r="52" spans="1:23" x14ac:dyDescent="0.25">
      <c r="A52" s="41">
        <v>2018</v>
      </c>
      <c r="B52" s="43">
        <f>SUM('Citrus juice'!B52,'Noncitrus juice'!B52)</f>
        <v>79.976398131427644</v>
      </c>
      <c r="C52" s="43">
        <f>SUM('Citrus juice'!C52,'Noncitrus juice'!C52)</f>
        <v>47.70492747861951</v>
      </c>
      <c r="D52" s="43">
        <f>SUM('Citrus juice'!D52,'Noncitrus juice'!D52)</f>
        <v>44.842631829902345</v>
      </c>
      <c r="E52" s="43">
        <f>SUM('Citrus juice'!E52,'Noncitrus juice'!E52)</f>
        <v>44.842631829902345</v>
      </c>
      <c r="F52" s="43">
        <f t="shared" si="1"/>
        <v>49.577658584592967</v>
      </c>
      <c r="G52" s="43">
        <f>SUM('Citrus juice'!G52,'Noncitrus juice'!G52)</f>
        <v>40.325972517573661</v>
      </c>
      <c r="H52" s="43">
        <f>SUM('Citrus juice'!H52,'Noncitrus juice'!H52)</f>
        <v>4.6040791431040979</v>
      </c>
      <c r="I52" s="43">
        <f>SUM('Citrus juice'!I52,'Noncitrus juice'!I52)</f>
        <v>1.7677138637840506</v>
      </c>
      <c r="J52" s="43">
        <f>SUM('Citrus juice'!J52,'Noncitrus juice'!J52)</f>
        <v>50.113804181345941</v>
      </c>
      <c r="K52" s="42">
        <f>SUM('Citrus juice'!K52,'Noncitrus juice'!K52)</f>
        <v>22.866732637638982</v>
      </c>
      <c r="L52" s="42">
        <f>SUM('Citrus juice'!L52,'Noncitrus juice'!L52)</f>
        <v>0.20169446561919796</v>
      </c>
      <c r="M52" s="67"/>
      <c r="N52" s="67"/>
      <c r="O52" s="67"/>
      <c r="P52" s="67"/>
      <c r="Q52" s="67"/>
      <c r="R52" s="67"/>
      <c r="S52" s="67"/>
      <c r="U52" s="65"/>
      <c r="W52" s="24"/>
    </row>
    <row r="53" spans="1:23" ht="13.2" customHeight="1" x14ac:dyDescent="0.25">
      <c r="A53" s="41">
        <v>2019</v>
      </c>
      <c r="B53" s="43">
        <f>SUM('Citrus juice'!B53,'Noncitrus juice'!B53)</f>
        <v>77.389225938850657</v>
      </c>
      <c r="C53" s="43">
        <f>SUM('Citrus juice'!C53,'Noncitrus juice'!C53)</f>
        <v>45.115094060020098</v>
      </c>
      <c r="D53" s="43">
        <f>SUM('Citrus juice'!D53,'Noncitrus juice'!D53)</f>
        <v>42.408188416418895</v>
      </c>
      <c r="E53" s="43">
        <f>SUM('Citrus juice'!E53,'Noncitrus juice'!E53)</f>
        <v>42.408188416418895</v>
      </c>
      <c r="F53" s="43">
        <f t="shared" si="1"/>
        <v>50.72449963505403</v>
      </c>
      <c r="G53" s="43">
        <f>SUM('Citrus juice'!G53,'Noncitrus juice'!G53)</f>
        <v>38.133928309927214</v>
      </c>
      <c r="H53" s="43">
        <f>SUM('Citrus juice'!H53,'Noncitrus juice'!H53)</f>
        <v>4.3533685167108445</v>
      </c>
      <c r="I53" s="43">
        <f>SUM('Citrus juice'!I53,'Noncitrus juice'!I53)</f>
        <v>1.6716242546817408</v>
      </c>
      <c r="J53" s="43">
        <f>SUM('Citrus juice'!J53,'Noncitrus juice'!J53)</f>
        <v>47.389711808100017</v>
      </c>
      <c r="K53" s="42">
        <f>SUM('Citrus juice'!K53,'Noncitrus juice'!K53)</f>
        <v>21.589910454258757</v>
      </c>
      <c r="L53" s="42">
        <f>SUM('Citrus juice'!L53,'Noncitrus juice'!L53)</f>
        <v>0.19076267433576938</v>
      </c>
      <c r="M53" s="103"/>
      <c r="N53" s="103"/>
      <c r="O53" s="67"/>
      <c r="P53" s="67"/>
      <c r="Q53" s="67"/>
      <c r="R53" s="67"/>
      <c r="S53" s="67"/>
      <c r="U53" s="65"/>
      <c r="W53" s="24"/>
    </row>
    <row r="54" spans="1:23" ht="13.2" customHeight="1" x14ac:dyDescent="0.25">
      <c r="A54" s="41">
        <v>2020</v>
      </c>
      <c r="B54" s="43">
        <f>SUM('Citrus juice'!B54,'Noncitrus juice'!B54)</f>
        <v>72.159264886224065</v>
      </c>
      <c r="C54" s="43">
        <f>SUM('Citrus juice'!C54,'Noncitrus juice'!C54)</f>
        <v>42.014437914142221</v>
      </c>
      <c r="D54" s="43">
        <f>SUM('Citrus juice'!D54,'Noncitrus juice'!D54)</f>
        <v>39.493571639293684</v>
      </c>
      <c r="E54" s="43">
        <f>SUM('Citrus juice'!E54,'Noncitrus juice'!E54)</f>
        <v>39.493571639293684</v>
      </c>
      <c r="F54" s="43">
        <f t="shared" si="1"/>
        <v>50.787313128656976</v>
      </c>
      <c r="G54" s="43">
        <f>SUM('Citrus juice'!G54,'Noncitrus juice'!G54)</f>
        <v>35.511513077120426</v>
      </c>
      <c r="H54" s="43">
        <f>SUM('Citrus juice'!H54,'Noncitrus juice'!H54)</f>
        <v>4.0558783442870423</v>
      </c>
      <c r="I54" s="43">
        <f>SUM('Citrus juice'!I54,'Noncitrus juice'!I54)</f>
        <v>1.5566690663943201</v>
      </c>
      <c r="J54" s="43">
        <f>SUM('Citrus juice'!J54,'Noncitrus juice'!J54)</f>
        <v>44.130789697745776</v>
      </c>
      <c r="K54" s="42">
        <f>SUM('Citrus juice'!K54,'Noncitrus juice'!K54)</f>
        <v>20.101475989470146</v>
      </c>
      <c r="L54" s="42">
        <f>SUM('Citrus juice'!L54,'Noncitrus juice'!L54)</f>
        <v>0.17761897265546428</v>
      </c>
      <c r="M54" s="103"/>
      <c r="N54" s="103"/>
      <c r="O54" s="67"/>
      <c r="P54" s="67"/>
      <c r="Q54" s="67"/>
      <c r="R54" s="67"/>
      <c r="S54" s="67"/>
      <c r="U54" s="65"/>
      <c r="W54" s="24"/>
    </row>
    <row r="55" spans="1:23" ht="13.8" customHeight="1" thickBot="1" x14ac:dyDescent="0.3">
      <c r="A55" s="132">
        <v>2021</v>
      </c>
      <c r="B55" s="134">
        <f>SUM('Citrus juice'!B55,'Noncitrus juice'!B55)</f>
        <v>78.993005250071846</v>
      </c>
      <c r="C55" s="134">
        <f>SUM('Citrus juice'!C55,'Noncitrus juice'!C55)</f>
        <v>46.012337356908134</v>
      </c>
      <c r="D55" s="134">
        <f>SUM('Citrus juice'!D55,'Noncitrus juice'!D55)</f>
        <v>43.251597115493645</v>
      </c>
      <c r="E55" s="134">
        <f>SUM('Citrus juice'!E55,'Noncitrus juice'!E55)</f>
        <v>43.251597115493645</v>
      </c>
      <c r="F55" s="134">
        <f t="shared" si="1"/>
        <v>50.747203862222577</v>
      </c>
      <c r="G55" s="134">
        <f>SUM('Citrus juice'!G55,'Noncitrus juice'!G55)</f>
        <v>38.906263838921703</v>
      </c>
      <c r="H55" s="134">
        <f>SUM('Citrus juice'!H55,'Noncitrus juice'!H55)</f>
        <v>4.4409237725975768</v>
      </c>
      <c r="I55" s="134">
        <f>SUM('Citrus juice'!I55,'Noncitrus juice'!I55)</f>
        <v>1.7054800586924586</v>
      </c>
      <c r="J55" s="134">
        <f>SUM('Citrus juice'!J55,'Noncitrus juice'!J55)</f>
        <v>48.349506923901849</v>
      </c>
      <c r="K55" s="133">
        <f>SUM('Citrus juice'!K55,'Noncitrus juice'!K55)</f>
        <v>22.13165307849982</v>
      </c>
      <c r="L55" s="133">
        <f>SUM('Citrus juice'!L55,'Noncitrus juice'!L55)</f>
        <v>0.19462957997253599</v>
      </c>
      <c r="M55" s="103"/>
      <c r="N55" s="103"/>
      <c r="O55" s="67"/>
      <c r="P55" s="67"/>
      <c r="Q55" s="67"/>
      <c r="R55" s="67"/>
      <c r="S55" s="67"/>
      <c r="U55" s="65"/>
      <c r="W55" s="24"/>
    </row>
    <row r="56" spans="1:23" ht="15" customHeight="1" thickTop="1" x14ac:dyDescent="0.25">
      <c r="A56" s="9" t="s">
        <v>209</v>
      </c>
      <c r="J56" s="9"/>
      <c r="K56" s="9"/>
      <c r="N56" s="103"/>
      <c r="O56" s="67"/>
      <c r="P56" s="67"/>
      <c r="Q56" s="67"/>
      <c r="R56" s="67"/>
      <c r="S56" s="67"/>
      <c r="U56" s="65"/>
      <c r="W56" s="24"/>
    </row>
    <row r="57" spans="1:23" ht="13.2" customHeight="1" x14ac:dyDescent="0.25">
      <c r="A57" s="9"/>
      <c r="J57" s="9"/>
      <c r="K57" s="9"/>
      <c r="N57" s="103"/>
      <c r="O57" s="67"/>
      <c r="P57" s="67"/>
      <c r="Q57" s="67"/>
      <c r="R57" s="67"/>
      <c r="S57" s="67"/>
      <c r="U57" s="65"/>
      <c r="W57" s="24"/>
    </row>
    <row r="58" spans="1:23" ht="15" customHeight="1" x14ac:dyDescent="0.25">
      <c r="A58" s="9" t="s">
        <v>97</v>
      </c>
      <c r="J58" s="9"/>
      <c r="K58" s="9"/>
      <c r="N58" s="103"/>
      <c r="O58" s="103"/>
      <c r="P58" s="103"/>
      <c r="Q58" s="103"/>
      <c r="R58" s="103"/>
      <c r="S58" s="103"/>
      <c r="T58" s="103"/>
      <c r="U58" s="103"/>
      <c r="V58" s="103"/>
    </row>
    <row r="59" spans="1:23" ht="15" customHeight="1" x14ac:dyDescent="0.25">
      <c r="A59" s="9" t="s">
        <v>104</v>
      </c>
      <c r="J59" s="9"/>
      <c r="K59" s="9"/>
      <c r="N59" s="103"/>
      <c r="O59" s="103"/>
      <c r="P59" s="103"/>
      <c r="Q59" s="103"/>
      <c r="R59" s="103"/>
      <c r="S59" s="103"/>
      <c r="T59" s="103"/>
      <c r="U59" s="103"/>
      <c r="V59" s="103"/>
    </row>
    <row r="60" spans="1:23" ht="15" customHeight="1" x14ac:dyDescent="0.25">
      <c r="A60" s="9" t="s">
        <v>111</v>
      </c>
      <c r="J60" s="9"/>
      <c r="K60" s="9"/>
    </row>
    <row r="61" spans="1:23" ht="15" customHeight="1" x14ac:dyDescent="0.25">
      <c r="A61" s="9" t="s">
        <v>134</v>
      </c>
      <c r="J61" s="9"/>
      <c r="K61" s="9"/>
    </row>
    <row r="62" spans="1:23" x14ac:dyDescent="0.25">
      <c r="A62" s="9"/>
      <c r="J62" s="9"/>
      <c r="K62" s="9"/>
    </row>
    <row r="63" spans="1:23" ht="15" customHeight="1" x14ac:dyDescent="0.25">
      <c r="A63" s="9" t="s">
        <v>192</v>
      </c>
      <c r="J63" s="9"/>
      <c r="K63" s="9"/>
    </row>
    <row r="64" spans="1:23" x14ac:dyDescent="0.25">
      <c r="A64" s="9"/>
      <c r="J64" s="9"/>
      <c r="K64" s="9"/>
    </row>
    <row r="65" s="9" customFormat="1" x14ac:dyDescent="0.25"/>
    <row r="66" s="9" customFormat="1" x14ac:dyDescent="0.25"/>
    <row r="67" s="9" customFormat="1" x14ac:dyDescent="0.25"/>
    <row r="68" s="9" customFormat="1" x14ac:dyDescent="0.25"/>
    <row r="69" s="9" customFormat="1" x14ac:dyDescent="0.25"/>
    <row r="70"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pageSetUpPr fitToPage="1"/>
  </sheetPr>
  <dimension ref="A1:AB67"/>
  <sheetViews>
    <sheetView zoomScaleNormal="100" workbookViewId="0">
      <pane ySplit="3" topLeftCell="A4" activePane="bottomLeft" state="frozen"/>
      <selection sqref="A1:P1"/>
      <selection pane="bottomLeft"/>
    </sheetView>
  </sheetViews>
  <sheetFormatPr defaultColWidth="10.6640625" defaultRowHeight="13.2" x14ac:dyDescent="0.25"/>
  <cols>
    <col min="1" max="1" width="10.88671875" style="51" customWidth="1"/>
    <col min="2" max="6" width="12.21875" style="9" customWidth="1"/>
    <col min="7" max="7" width="11.6640625" style="9" customWidth="1"/>
    <col min="8" max="8" width="11.109375" style="9" customWidth="1"/>
    <col min="9" max="9" width="10.6640625" style="9" customWidth="1"/>
    <col min="10" max="10" width="12.77734375" style="67" customWidth="1"/>
    <col min="11" max="11" width="13.33203125" style="65" customWidth="1"/>
    <col min="12" max="28" width="10.6640625" style="9" customWidth="1"/>
    <col min="29" max="16384" width="10.6640625" style="9"/>
  </cols>
  <sheetData>
    <row r="1" spans="1:28" ht="16.2" thickBot="1" x14ac:dyDescent="0.3">
      <c r="A1" s="117" t="s">
        <v>188</v>
      </c>
      <c r="B1" s="117"/>
      <c r="C1" s="117"/>
      <c r="D1" s="117"/>
      <c r="E1" s="117"/>
      <c r="F1" s="117"/>
      <c r="G1" s="117"/>
      <c r="H1" s="117"/>
      <c r="I1" s="117"/>
      <c r="J1" s="117"/>
      <c r="K1" s="117"/>
    </row>
    <row r="2" spans="1:28" ht="60" customHeight="1" thickTop="1" x14ac:dyDescent="0.25">
      <c r="A2" s="59" t="s">
        <v>2</v>
      </c>
      <c r="B2" s="60" t="s">
        <v>92</v>
      </c>
      <c r="C2" s="179" t="s">
        <v>108</v>
      </c>
      <c r="D2" s="60" t="s">
        <v>5</v>
      </c>
      <c r="E2" s="61" t="s">
        <v>87</v>
      </c>
      <c r="F2" s="60" t="s">
        <v>6</v>
      </c>
      <c r="G2" s="62" t="s">
        <v>71</v>
      </c>
      <c r="H2" s="63"/>
      <c r="I2" s="63"/>
      <c r="J2" s="64" t="s">
        <v>109</v>
      </c>
      <c r="K2" s="60" t="s">
        <v>110</v>
      </c>
      <c r="L2" s="130"/>
    </row>
    <row r="3" spans="1:28" ht="15" customHeight="1" x14ac:dyDescent="0.25">
      <c r="A3" s="17"/>
      <c r="B3" s="153" t="s">
        <v>77</v>
      </c>
      <c r="C3" s="153" t="s">
        <v>77</v>
      </c>
      <c r="D3" s="153" t="s">
        <v>77</v>
      </c>
      <c r="E3" s="153" t="s">
        <v>77</v>
      </c>
      <c r="F3" s="153" t="s">
        <v>78</v>
      </c>
      <c r="G3" s="153" t="s">
        <v>77</v>
      </c>
      <c r="H3" s="153" t="s">
        <v>79</v>
      </c>
      <c r="I3" s="153" t="s">
        <v>80</v>
      </c>
      <c r="J3" s="153" t="s">
        <v>81</v>
      </c>
      <c r="K3" s="153" t="s">
        <v>83</v>
      </c>
      <c r="M3" s="18"/>
      <c r="N3" s="18"/>
      <c r="O3" s="18"/>
      <c r="P3" s="18"/>
      <c r="Q3" s="18"/>
      <c r="R3" s="18"/>
      <c r="S3" s="18"/>
      <c r="T3" s="18"/>
      <c r="U3" s="18"/>
      <c r="V3" s="18"/>
      <c r="W3" s="18"/>
      <c r="X3" s="18"/>
      <c r="Y3" s="18"/>
      <c r="Z3" s="18"/>
      <c r="AA3" s="18"/>
      <c r="AB3" s="18"/>
    </row>
    <row r="4" spans="1:28" x14ac:dyDescent="0.25">
      <c r="A4" s="19">
        <v>1970</v>
      </c>
      <c r="B4" s="21">
        <f>SUM('Fresh fruit'!B4,'Canned fruit'!B4,'Frozen fruit'!B4,'Dried fruit'!B4,Juice!B4)</f>
        <v>236.82016609619274</v>
      </c>
      <c r="C4" s="21">
        <f>SUM('Fresh fruit'!C4,'Canned fruit'!C4,'Frozen fruit'!C4,'Dried fruit'!C4,Juice!C4)</f>
        <v>173.34310009631747</v>
      </c>
      <c r="D4" s="21">
        <f>SUM('Fresh fruit'!D4,'Canned fruit'!D4,'Frozen fruit'!D4,'Dried fruit'!D4,Juice!D4)</f>
        <v>157.65079487521254</v>
      </c>
      <c r="E4" s="21">
        <f>SUM('Fresh fruit'!E4,'Canned fruit'!E4,'Frozen fruit'!E4,'Dried fruit'!E4,Juice!E4)</f>
        <v>132.69056156771728</v>
      </c>
      <c r="F4" s="21">
        <f t="shared" ref="F4:F45" si="0">100-(G4/B4*100)</f>
        <v>54.513357675408351</v>
      </c>
      <c r="G4" s="21">
        <f>SUM('Fresh fruit'!G4,'Canned fruit'!G4,'Frozen fruit'!G4,'Dried fruit'!G4,Juice!G4)</f>
        <v>107.72154190467904</v>
      </c>
      <c r="H4" s="21">
        <f>SUM('Fresh fruit'!H4,'Canned fruit'!H4,'Frozen fruit'!H4,'Dried fruit'!H4,Juice!I4)</f>
        <v>4.7220401930818197</v>
      </c>
      <c r="I4" s="21">
        <f>SUM('Fresh fruit'!I4,'Canned fruit'!I4,'Frozen fruit'!I4,'Dried fruit'!I4,Juice!J4)</f>
        <v>133.86747845377306</v>
      </c>
      <c r="J4" s="21">
        <f>SUM('Fresh fruit'!J4,'Canned fruit'!J4,'Frozen fruit'!J4,'Dried fruit'!J4,Juice!K4)</f>
        <v>72.436277322351543</v>
      </c>
      <c r="K4" s="20">
        <f>SUM('Fresh fruit'!K4,'Canned fruit'!K4,'Frozen fruit'!K4,'Dried fruit'!K4,Juice!L4)</f>
        <v>0.78831527195509843</v>
      </c>
      <c r="T4" s="65"/>
      <c r="V4" s="24"/>
    </row>
    <row r="5" spans="1:28" x14ac:dyDescent="0.25">
      <c r="A5" s="25">
        <v>1971</v>
      </c>
      <c r="B5" s="27">
        <f>SUM('Fresh fruit'!B5,'Canned fruit'!B5,'Frozen fruit'!B5,'Dried fruit'!B5,Juice!B5)</f>
        <v>241.19714539606957</v>
      </c>
      <c r="C5" s="27">
        <f>SUM('Fresh fruit'!C5,'Canned fruit'!C5,'Frozen fruit'!C5,'Dried fruit'!C5,Juice!C5)</f>
        <v>176.83738283417051</v>
      </c>
      <c r="D5" s="27">
        <f>SUM('Fresh fruit'!D5,'Canned fruit'!D5,'Frozen fruit'!D5,'Dried fruit'!D5,Juice!D5)</f>
        <v>160.91834090825603</v>
      </c>
      <c r="E5" s="27">
        <f>SUM('Fresh fruit'!E5,'Canned fruit'!E5,'Frozen fruit'!E5,'Dried fruit'!E5,Juice!E5)</f>
        <v>135.79772633973073</v>
      </c>
      <c r="F5" s="27">
        <f t="shared" si="0"/>
        <v>54.165703330584329</v>
      </c>
      <c r="G5" s="27">
        <f>SUM('Fresh fruit'!G5,'Canned fruit'!G5,'Frozen fruit'!G5,'Dried fruit'!G5,Juice!G5)</f>
        <v>110.55101517899638</v>
      </c>
      <c r="H5" s="27">
        <f>SUM('Fresh fruit'!H5,'Canned fruit'!H5,'Frozen fruit'!H5,'Dried fruit'!H5,Juice!I5)</f>
        <v>4.8460718982573745</v>
      </c>
      <c r="I5" s="27">
        <f>SUM('Fresh fruit'!I5,'Canned fruit'!I5,'Frozen fruit'!I5,'Dried fruit'!I5,Juice!J5)</f>
        <v>137.38371527964745</v>
      </c>
      <c r="J5" s="27">
        <f>SUM('Fresh fruit'!J5,'Canned fruit'!J5,'Frozen fruit'!J5,'Dried fruit'!J5,Juice!K5)</f>
        <v>74.236475189286438</v>
      </c>
      <c r="K5" s="26">
        <f>SUM('Fresh fruit'!K5,'Canned fruit'!K5,'Frozen fruit'!K5,'Dried fruit'!K5,Juice!L5)</f>
        <v>0.80095774978087508</v>
      </c>
      <c r="T5" s="65"/>
      <c r="V5" s="24"/>
    </row>
    <row r="6" spans="1:28" x14ac:dyDescent="0.25">
      <c r="A6" s="25">
        <v>1972</v>
      </c>
      <c r="B6" s="27">
        <f>SUM('Fresh fruit'!B6,'Canned fruit'!B6,'Frozen fruit'!B6,'Dried fruit'!B6,Juice!B6)</f>
        <v>230.91261531715037</v>
      </c>
      <c r="C6" s="27">
        <f>SUM('Fresh fruit'!C6,'Canned fruit'!C6,'Frozen fruit'!C6,'Dried fruit'!C6,Juice!C6)</f>
        <v>168.3150217434883</v>
      </c>
      <c r="D6" s="27">
        <f>SUM('Fresh fruit'!D6,'Canned fruit'!D6,'Frozen fruit'!D6,'Dried fruit'!D6,Juice!D6)</f>
        <v>153.24395688366769</v>
      </c>
      <c r="E6" s="27">
        <f>SUM('Fresh fruit'!E6,'Canned fruit'!E6,'Frozen fruit'!E6,'Dried fruit'!E6,Juice!E6)</f>
        <v>129.11799327960637</v>
      </c>
      <c r="F6" s="27">
        <f t="shared" si="0"/>
        <v>54.220935012076502</v>
      </c>
      <c r="G6" s="27">
        <f>SUM('Fresh fruit'!G6,'Canned fruit'!G6,'Frozen fruit'!G6,'Dried fruit'!G6,Juice!G6)</f>
        <v>105.70963623135205</v>
      </c>
      <c r="H6" s="27">
        <f>SUM('Fresh fruit'!H6,'Canned fruit'!H6,'Frozen fruit'!H6,'Dried fruit'!H6,Juice!I6)</f>
        <v>4.6338470676757062</v>
      </c>
      <c r="I6" s="27">
        <f>SUM('Fresh fruit'!I6,'Canned fruit'!I6,'Frozen fruit'!I6,'Dried fruit'!I6,Juice!J6)</f>
        <v>131.36724744507245</v>
      </c>
      <c r="J6" s="27">
        <f>SUM('Fresh fruit'!J6,'Canned fruit'!J6,'Frozen fruit'!J6,'Dried fruit'!J6,Juice!K6)</f>
        <v>69.562966688989178</v>
      </c>
      <c r="K6" s="26">
        <f>SUM('Fresh fruit'!K6,'Canned fruit'!K6,'Frozen fruit'!K6,'Dried fruit'!K6,Juice!L6)</f>
        <v>0.75555924301651856</v>
      </c>
      <c r="T6" s="65"/>
      <c r="V6" s="24"/>
    </row>
    <row r="7" spans="1:28" x14ac:dyDescent="0.25">
      <c r="A7" s="25">
        <v>1973</v>
      </c>
      <c r="B7" s="27">
        <f>SUM('Fresh fruit'!B7,'Canned fruit'!B7,'Frozen fruit'!B7,'Dried fruit'!B7,Juice!B7)</f>
        <v>234.84193162288813</v>
      </c>
      <c r="C7" s="27">
        <f>SUM('Fresh fruit'!C7,'Canned fruit'!C7,'Frozen fruit'!C7,'Dried fruit'!C7,Juice!C7)</f>
        <v>171.94606689286979</v>
      </c>
      <c r="D7" s="27">
        <f>SUM('Fresh fruit'!D7,'Canned fruit'!D7,'Frozen fruit'!D7,'Dried fruit'!D7,Juice!D7)</f>
        <v>156.54733940893976</v>
      </c>
      <c r="E7" s="27">
        <f>SUM('Fresh fruit'!E7,'Canned fruit'!E7,'Frozen fruit'!E7,'Dried fruit'!E7,Juice!E7)</f>
        <v>132.22921853918825</v>
      </c>
      <c r="F7" s="27">
        <f t="shared" si="0"/>
        <v>53.925345625016512</v>
      </c>
      <c r="G7" s="27">
        <f>SUM('Fresh fruit'!G7,'Canned fruit'!G7,'Frozen fruit'!G7,'Dried fruit'!G7,Juice!G7)</f>
        <v>108.20260832278075</v>
      </c>
      <c r="H7" s="27">
        <f>SUM('Fresh fruit'!H7,'Canned fruit'!H7,'Frozen fruit'!H7,'Dried fruit'!H7,Juice!I7)</f>
        <v>4.7431280360671018</v>
      </c>
      <c r="I7" s="27">
        <f>SUM('Fresh fruit'!I7,'Canned fruit'!I7,'Frozen fruit'!I7,'Dried fruit'!I7,Juice!J7)</f>
        <v>134.4653082584843</v>
      </c>
      <c r="J7" s="27">
        <f>SUM('Fresh fruit'!J7,'Canned fruit'!J7,'Frozen fruit'!J7,'Dried fruit'!J7,Juice!K7)</f>
        <v>72.733464655965889</v>
      </c>
      <c r="K7" s="26">
        <f>SUM('Fresh fruit'!K7,'Canned fruit'!K7,'Frozen fruit'!K7,'Dried fruit'!K7,Juice!L7)</f>
        <v>0.78126591875835238</v>
      </c>
      <c r="T7" s="65"/>
      <c r="V7" s="24"/>
    </row>
    <row r="8" spans="1:28" x14ac:dyDescent="0.25">
      <c r="A8" s="25">
        <v>1974</v>
      </c>
      <c r="B8" s="27">
        <f>SUM('Fresh fruit'!B8,'Canned fruit'!B8,'Frozen fruit'!B8,'Dried fruit'!B8,Juice!B8)</f>
        <v>234.29791754565031</v>
      </c>
      <c r="C8" s="27">
        <f>SUM('Fresh fruit'!C8,'Canned fruit'!C8,'Frozen fruit'!C8,'Dried fruit'!C8,Juice!C8)</f>
        <v>172.01061556812829</v>
      </c>
      <c r="D8" s="27">
        <f>SUM('Fresh fruit'!D8,'Canned fruit'!D8,'Frozen fruit'!D8,'Dried fruit'!D8,Juice!D8)</f>
        <v>156.72183529825332</v>
      </c>
      <c r="E8" s="27">
        <f>SUM('Fresh fruit'!E8,'Canned fruit'!E8,'Frozen fruit'!E8,'Dried fruit'!E8,Juice!E8)</f>
        <v>133.06695759840679</v>
      </c>
      <c r="F8" s="27">
        <f t="shared" si="0"/>
        <v>53.480791719413482</v>
      </c>
      <c r="G8" s="27">
        <f>SUM('Fresh fruit'!G8,'Canned fruit'!G8,'Frozen fruit'!G8,'Dried fruit'!G8,Juice!G8)</f>
        <v>108.99353626013794</v>
      </c>
      <c r="H8" s="27">
        <f>SUM('Fresh fruit'!H8,'Canned fruit'!H8,'Frozen fruit'!H8,'Dried fruit'!H8,Juice!I8)</f>
        <v>4.7777988497594723</v>
      </c>
      <c r="I8" s="27">
        <f>SUM('Fresh fruit'!I8,'Canned fruit'!I8,'Frozen fruit'!I8,'Dried fruit'!I8,Juice!J8)</f>
        <v>135.44820849125614</v>
      </c>
      <c r="J8" s="27">
        <f>SUM('Fresh fruit'!J8,'Canned fruit'!J8,'Frozen fruit'!J8,'Dried fruit'!J8,Juice!K8)</f>
        <v>73.584351334916363</v>
      </c>
      <c r="K8" s="26">
        <f>SUM('Fresh fruit'!K8,'Canned fruit'!K8,'Frozen fruit'!K8,'Dried fruit'!K8,Juice!L8)</f>
        <v>0.78315942142976103</v>
      </c>
      <c r="T8" s="65"/>
      <c r="V8" s="24"/>
    </row>
    <row r="9" spans="1:28" x14ac:dyDescent="0.25">
      <c r="A9" s="25">
        <v>1975</v>
      </c>
      <c r="B9" s="27">
        <f>SUM('Fresh fruit'!B9,'Canned fruit'!B9,'Frozen fruit'!B9,'Dried fruit'!B9,Juice!B9)</f>
        <v>251.56098639221918</v>
      </c>
      <c r="C9" s="27">
        <f>SUM('Fresh fruit'!C9,'Canned fruit'!C9,'Frozen fruit'!C9,'Dried fruit'!C9,Juice!C9)</f>
        <v>181.53986704982043</v>
      </c>
      <c r="D9" s="27">
        <f>SUM('Fresh fruit'!D9,'Canned fruit'!D9,'Frozen fruit'!D9,'Dried fruit'!D9,Juice!D9)</f>
        <v>165.41838057729689</v>
      </c>
      <c r="E9" s="27">
        <f>SUM('Fresh fruit'!E9,'Canned fruit'!E9,'Frozen fruit'!E9,'Dried fruit'!E9,Juice!E9)</f>
        <v>141.27242525097975</v>
      </c>
      <c r="F9" s="27">
        <f t="shared" si="0"/>
        <v>54.036163932034292</v>
      </c>
      <c r="G9" s="27">
        <f>SUM('Fresh fruit'!G9,'Canned fruit'!G9,'Frozen fruit'!G9,'Dried fruit'!G9,Juice!G9)</f>
        <v>115.62707939627714</v>
      </c>
      <c r="H9" s="27">
        <f>SUM('Fresh fruit'!H9,'Canned fruit'!H9,'Frozen fruit'!H9,'Dried fruit'!H9,Juice!I9)</f>
        <v>5.0685843023025603</v>
      </c>
      <c r="I9" s="27">
        <f>SUM('Fresh fruit'!I9,'Canned fruit'!I9,'Frozen fruit'!I9,'Dried fruit'!I9,Juice!J9)</f>
        <v>143.69183067812642</v>
      </c>
      <c r="J9" s="27">
        <f>SUM('Fresh fruit'!J9,'Canned fruit'!J9,'Frozen fruit'!J9,'Dried fruit'!J9,Juice!K9)</f>
        <v>76.985490066616876</v>
      </c>
      <c r="K9" s="26">
        <f>SUM('Fresh fruit'!K9,'Canned fruit'!K9,'Frozen fruit'!K9,'Dried fruit'!K9,Juice!L9)</f>
        <v>0.83160766793950547</v>
      </c>
      <c r="T9" s="65"/>
      <c r="V9" s="24"/>
    </row>
    <row r="10" spans="1:28" x14ac:dyDescent="0.25">
      <c r="A10" s="19">
        <v>1976</v>
      </c>
      <c r="B10" s="21">
        <f>SUM('Fresh fruit'!B10,'Canned fruit'!B10,'Frozen fruit'!B10,'Dried fruit'!B10,Juice!B10)</f>
        <v>257.29874274660199</v>
      </c>
      <c r="C10" s="21">
        <f>SUM('Fresh fruit'!C10,'Canned fruit'!C10,'Frozen fruit'!C10,'Dried fruit'!C10,Juice!C10)</f>
        <v>183.36216575391433</v>
      </c>
      <c r="D10" s="21">
        <f>SUM('Fresh fruit'!D10,'Canned fruit'!D10,'Frozen fruit'!D10,'Dried fruit'!D10,Juice!D10)</f>
        <v>167.03049288205455</v>
      </c>
      <c r="E10" s="21">
        <f>SUM('Fresh fruit'!E10,'Canned fruit'!E10,'Frozen fruit'!E10,'Dried fruit'!E10,Juice!E10)</f>
        <v>141.91908026566449</v>
      </c>
      <c r="F10" s="21">
        <f t="shared" si="0"/>
        <v>54.779774921290205</v>
      </c>
      <c r="G10" s="21">
        <f>SUM('Fresh fruit'!G10,'Canned fruit'!G10,'Frozen fruit'!G10,'Dried fruit'!G10,Juice!G10)</f>
        <v>116.35107059470391</v>
      </c>
      <c r="H10" s="21">
        <f>SUM('Fresh fruit'!H10,'Canned fruit'!H10,'Frozen fruit'!H10,'Dried fruit'!H10,Juice!I10)</f>
        <v>5.1003209027815419</v>
      </c>
      <c r="I10" s="21">
        <f>SUM('Fresh fruit'!I10,'Canned fruit'!I10,'Frozen fruit'!I10,'Dried fruit'!I10,Juice!J10)</f>
        <v>144.59154743340531</v>
      </c>
      <c r="J10" s="21">
        <f>SUM('Fresh fruit'!J10,'Canned fruit'!J10,'Frozen fruit'!J10,'Dried fruit'!J10,Juice!K10)</f>
        <v>78.157836551267906</v>
      </c>
      <c r="K10" s="20">
        <f>SUM('Fresh fruit'!K10,'Canned fruit'!K10,'Frozen fruit'!K10,'Dried fruit'!K10,Juice!L10)</f>
        <v>0.82922686465714746</v>
      </c>
      <c r="T10" s="65"/>
      <c r="V10" s="24"/>
    </row>
    <row r="11" spans="1:28" x14ac:dyDescent="0.25">
      <c r="A11" s="19">
        <v>1977</v>
      </c>
      <c r="B11" s="21">
        <f>SUM('Fresh fruit'!B11,'Canned fruit'!B11,'Frozen fruit'!B11,'Dried fruit'!B11,Juice!B11)</f>
        <v>267.90500796404763</v>
      </c>
      <c r="C11" s="21">
        <f>SUM('Fresh fruit'!C11,'Canned fruit'!C11,'Frozen fruit'!C11,'Dried fruit'!C11,Juice!C11)</f>
        <v>184.16900249589139</v>
      </c>
      <c r="D11" s="21">
        <f>SUM('Fresh fruit'!D11,'Canned fruit'!D11,'Frozen fruit'!D11,'Dried fruit'!D11,Juice!D11)</f>
        <v>167.86801088566236</v>
      </c>
      <c r="E11" s="21">
        <f>SUM('Fresh fruit'!E11,'Canned fruit'!E11,'Frozen fruit'!E11,'Dried fruit'!E11,Juice!E11)</f>
        <v>143.35607975673224</v>
      </c>
      <c r="F11" s="21">
        <f t="shared" si="0"/>
        <v>56.053194735152076</v>
      </c>
      <c r="G11" s="21">
        <f>SUM('Fresh fruit'!G11,'Canned fruit'!G11,'Frozen fruit'!G11,'Dried fruit'!G11,Juice!G11)</f>
        <v>117.73569214473534</v>
      </c>
      <c r="H11" s="21">
        <f>SUM('Fresh fruit'!H11,'Canned fruit'!H11,'Frozen fruit'!H11,'Dried fruit'!H11,Juice!I11)</f>
        <v>5.1610166419610017</v>
      </c>
      <c r="I11" s="21">
        <f>SUM('Fresh fruit'!I11,'Canned fruit'!I11,'Frozen fruit'!I11,'Dried fruit'!I11,Juice!J11)</f>
        <v>146.31224129127344</v>
      </c>
      <c r="J11" s="21">
        <f>SUM('Fresh fruit'!J11,'Canned fruit'!J11,'Frozen fruit'!J11,'Dried fruit'!J11,Juice!K11)</f>
        <v>78.634764664621201</v>
      </c>
      <c r="K11" s="20">
        <f>SUM('Fresh fruit'!K11,'Canned fruit'!K11,'Frozen fruit'!K11,'Dried fruit'!K11,Juice!L11)</f>
        <v>0.83497381453878239</v>
      </c>
      <c r="T11" s="65"/>
      <c r="V11" s="24"/>
    </row>
    <row r="12" spans="1:28" x14ac:dyDescent="0.25">
      <c r="A12" s="19">
        <v>1978</v>
      </c>
      <c r="B12" s="21">
        <f>SUM('Fresh fruit'!B12,'Canned fruit'!B12,'Frozen fruit'!B12,'Dried fruit'!B12,Juice!B12)</f>
        <v>258.92515276384756</v>
      </c>
      <c r="C12" s="21">
        <f>SUM('Fresh fruit'!C12,'Canned fruit'!C12,'Frozen fruit'!C12,'Dried fruit'!C12,Juice!C12)</f>
        <v>184.30195819146314</v>
      </c>
      <c r="D12" s="21">
        <f>SUM('Fresh fruit'!D12,'Canned fruit'!D12,'Frozen fruit'!D12,'Dried fruit'!D12,Juice!D12)</f>
        <v>167.85790405398978</v>
      </c>
      <c r="E12" s="21">
        <f>SUM('Fresh fruit'!E12,'Canned fruit'!E12,'Frozen fruit'!E12,'Dried fruit'!E12,Juice!E12)</f>
        <v>142.29941996528501</v>
      </c>
      <c r="F12" s="21">
        <f t="shared" si="0"/>
        <v>55.097083233249563</v>
      </c>
      <c r="G12" s="21">
        <f>SUM('Fresh fruit'!G12,'Canned fruit'!G12,'Frozen fruit'!G12,'Dried fruit'!G12,Juice!G12)</f>
        <v>116.2649458337319</v>
      </c>
      <c r="H12" s="21">
        <f>SUM('Fresh fruit'!H12,'Canned fruit'!H12,'Frozen fruit'!H12,'Dried fruit'!H12,Juice!I12)</f>
        <v>5.0965455707937277</v>
      </c>
      <c r="I12" s="21">
        <f>SUM('Fresh fruit'!I12,'Canned fruit'!I12,'Frozen fruit'!I12,'Dried fruit'!I12,Juice!J12)</f>
        <v>144.4845186592168</v>
      </c>
      <c r="J12" s="21">
        <f>SUM('Fresh fruit'!J12,'Canned fruit'!J12,'Frozen fruit'!J12,'Dried fruit'!J12,Juice!K12)</f>
        <v>78.62475312497331</v>
      </c>
      <c r="K12" s="20">
        <f>SUM('Fresh fruit'!K12,'Canned fruit'!K12,'Frozen fruit'!K12,'Dried fruit'!K12,Juice!L12)</f>
        <v>0.83610319615282724</v>
      </c>
      <c r="T12" s="65"/>
      <c r="V12" s="24"/>
    </row>
    <row r="13" spans="1:28" x14ac:dyDescent="0.25">
      <c r="A13" s="19">
        <v>1979</v>
      </c>
      <c r="B13" s="21">
        <f>SUM('Fresh fruit'!B13,'Canned fruit'!B13,'Frozen fruit'!B13,'Dried fruit'!B13,Juice!B13)</f>
        <v>250.11404921039602</v>
      </c>
      <c r="C13" s="21">
        <f>SUM('Fresh fruit'!C13,'Canned fruit'!C13,'Frozen fruit'!C13,'Dried fruit'!C13,Juice!C13)</f>
        <v>181.86353833277138</v>
      </c>
      <c r="D13" s="21">
        <f>SUM('Fresh fruit'!D13,'Canned fruit'!D13,'Frozen fruit'!D13,'Dried fruit'!D13,Juice!D13)</f>
        <v>165.83406693377236</v>
      </c>
      <c r="E13" s="21">
        <f>SUM('Fresh fruit'!E13,'Canned fruit'!E13,'Frozen fruit'!E13,'Dried fruit'!E13,Juice!E13)</f>
        <v>141.47951282893263</v>
      </c>
      <c r="F13" s="21">
        <f t="shared" si="0"/>
        <v>53.587759468472321</v>
      </c>
      <c r="G13" s="21">
        <f>SUM('Fresh fruit'!G13,'Canned fruit'!G13,'Frozen fruit'!G13,'Dried fruit'!G13,Juice!G13)</f>
        <v>116.08353412267252</v>
      </c>
      <c r="H13" s="21">
        <f>SUM('Fresh fruit'!H13,'Canned fruit'!H13,'Frozen fruit'!H13,'Dried fruit'!H13,Juice!I13)</f>
        <v>5.0885932766103021</v>
      </c>
      <c r="I13" s="21">
        <f>SUM('Fresh fruit'!I13,'Canned fruit'!I13,'Frozen fruit'!I13,'Dried fruit'!I13,Juice!J13)</f>
        <v>144.25907509526377</v>
      </c>
      <c r="J13" s="21">
        <f>SUM('Fresh fruit'!J13,'Canned fruit'!J13,'Frozen fruit'!J13,'Dried fruit'!J13,Juice!K13)</f>
        <v>77.969386679836617</v>
      </c>
      <c r="K13" s="20">
        <f>SUM('Fresh fruit'!K13,'Canned fruit'!K13,'Frozen fruit'!K13,'Dried fruit'!K13,Juice!L13)</f>
        <v>0.82986128297136386</v>
      </c>
      <c r="T13" s="65"/>
      <c r="V13" s="24"/>
    </row>
    <row r="14" spans="1:28" x14ac:dyDescent="0.25">
      <c r="A14" s="19">
        <v>1980</v>
      </c>
      <c r="B14" s="21">
        <f>SUM('Fresh fruit'!B14,'Canned fruit'!B14,'Frozen fruit'!B14,'Dried fruit'!B14,Juice!B14)</f>
        <v>263.98013696756959</v>
      </c>
      <c r="C14" s="21">
        <f>SUM('Fresh fruit'!C14,'Canned fruit'!C14,'Frozen fruit'!C14,'Dried fruit'!C14,Juice!C14)</f>
        <v>191.98638207971942</v>
      </c>
      <c r="D14" s="21">
        <f>SUM('Fresh fruit'!D14,'Canned fruit'!D14,'Frozen fruit'!D14,'Dried fruit'!D14,Juice!D14)</f>
        <v>175.12672701664133</v>
      </c>
      <c r="E14" s="21">
        <f>SUM('Fresh fruit'!E14,'Canned fruit'!E14,'Frozen fruit'!E14,'Dried fruit'!E14,Juice!E14)</f>
        <v>150.05568290143924</v>
      </c>
      <c r="F14" s="21">
        <f t="shared" si="0"/>
        <v>53.464897509585604</v>
      </c>
      <c r="G14" s="21">
        <f>SUM('Fresh fruit'!G14,'Canned fruit'!G14,'Frozen fruit'!G14,'Dried fruit'!G14,Juice!G14)</f>
        <v>122.8434272921948</v>
      </c>
      <c r="H14" s="21">
        <f>SUM('Fresh fruit'!H14,'Canned fruit'!H14,'Frozen fruit'!H14,'Dried fruit'!H14,Juice!I14)</f>
        <v>5.3849173607537448</v>
      </c>
      <c r="I14" s="21">
        <f>SUM('Fresh fruit'!I14,'Canned fruit'!I14,'Frozen fruit'!I14,'Dried fruit'!I14,Juice!J14)</f>
        <v>152.65971471868832</v>
      </c>
      <c r="J14" s="21">
        <f>SUM('Fresh fruit'!J14,'Canned fruit'!J14,'Frozen fruit'!J14,'Dried fruit'!J14,Juice!K14)</f>
        <v>82.295344803153327</v>
      </c>
      <c r="K14" s="20">
        <f>SUM('Fresh fruit'!K14,'Canned fruit'!K14,'Frozen fruit'!K14,'Dried fruit'!K14,Juice!L14)</f>
        <v>0.87368297718169408</v>
      </c>
      <c r="T14" s="65"/>
      <c r="V14" s="24"/>
    </row>
    <row r="15" spans="1:28" x14ac:dyDescent="0.25">
      <c r="A15" s="25">
        <v>1981</v>
      </c>
      <c r="B15" s="27">
        <f>SUM('Fresh fruit'!B15,'Canned fruit'!B15,'Frozen fruit'!B15,'Dried fruit'!B15,Juice!B15)</f>
        <v>261.10627504946456</v>
      </c>
      <c r="C15" s="27">
        <f>SUM('Fresh fruit'!C15,'Canned fruit'!C15,'Frozen fruit'!C15,'Dried fruit'!C15,Juice!C15)</f>
        <v>185.45680915882377</v>
      </c>
      <c r="D15" s="27">
        <f>SUM('Fresh fruit'!D15,'Canned fruit'!D15,'Frozen fruit'!D15,'Dried fruit'!D15,Juice!D15)</f>
        <v>169.03847436808113</v>
      </c>
      <c r="E15" s="27">
        <f>SUM('Fresh fruit'!E15,'Canned fruit'!E15,'Frozen fruit'!E15,'Dried fruit'!E15,Juice!E15)</f>
        <v>144.21321451306511</v>
      </c>
      <c r="F15" s="27">
        <f t="shared" si="0"/>
        <v>54.756012816066729</v>
      </c>
      <c r="G15" s="27">
        <f>SUM('Fresh fruit'!G15,'Canned fruit'!G15,'Frozen fruit'!G15,'Dried fruit'!G15,Juice!G15)</f>
        <v>118.1348896198253</v>
      </c>
      <c r="H15" s="27">
        <f>SUM('Fresh fruit'!H15,'Canned fruit'!H15,'Frozen fruit'!H15,'Dried fruit'!H15,Juice!I15)</f>
        <v>5.1785157093622054</v>
      </c>
      <c r="I15" s="27">
        <f>SUM('Fresh fruit'!I15,'Canned fruit'!I15,'Frozen fruit'!I15,'Dried fruit'!I15,Juice!J15)</f>
        <v>146.80833110256384</v>
      </c>
      <c r="J15" s="27">
        <f>SUM('Fresh fruit'!J15,'Canned fruit'!J15,'Frozen fruit'!J15,'Dried fruit'!J15,Juice!K15)</f>
        <v>79.30002624385682</v>
      </c>
      <c r="K15" s="26">
        <f>SUM('Fresh fruit'!K15,'Canned fruit'!K15,'Frozen fruit'!K15,'Dried fruit'!K15,Juice!L15)</f>
        <v>0.83643149716173282</v>
      </c>
      <c r="T15" s="65"/>
      <c r="V15" s="24"/>
    </row>
    <row r="16" spans="1:28" x14ac:dyDescent="0.25">
      <c r="A16" s="25">
        <v>1982</v>
      </c>
      <c r="B16" s="27">
        <f>SUM('Fresh fruit'!B16,'Canned fruit'!B16,'Frozen fruit'!B16,'Dried fruit'!B16,Juice!B16)</f>
        <v>262.89368803009029</v>
      </c>
      <c r="C16" s="27">
        <f>SUM('Fresh fruit'!C16,'Canned fruit'!C16,'Frozen fruit'!C16,'Dried fruit'!C16,Juice!C16)</f>
        <v>188.93508526516644</v>
      </c>
      <c r="D16" s="27">
        <f>SUM('Fresh fruit'!D16,'Canned fruit'!D16,'Frozen fruit'!D16,'Dried fruit'!D16,Juice!D16)</f>
        <v>172.17566861920466</v>
      </c>
      <c r="E16" s="27">
        <f>SUM('Fresh fruit'!E16,'Canned fruit'!E16,'Frozen fruit'!E16,'Dried fruit'!E16,Juice!E16)</f>
        <v>145.72707929273471</v>
      </c>
      <c r="F16" s="27">
        <f t="shared" si="0"/>
        <v>54.718701249647481</v>
      </c>
      <c r="G16" s="27">
        <f>SUM('Fresh fruit'!G16,'Canned fruit'!G16,'Frozen fruit'!G16,'Dried fruit'!G16,Juice!G16)</f>
        <v>119.04167627272491</v>
      </c>
      <c r="H16" s="27">
        <f>SUM('Fresh fruit'!H16,'Canned fruit'!H16,'Frozen fruit'!H16,'Dried fruit'!H16,Juice!I16)</f>
        <v>5.2182652612701323</v>
      </c>
      <c r="I16" s="27">
        <f>SUM('Fresh fruit'!I16,'Canned fruit'!I16,'Frozen fruit'!I16,'Dried fruit'!I16,Juice!J16)</f>
        <v>147.93521102437765</v>
      </c>
      <c r="J16" s="27">
        <f>SUM('Fresh fruit'!J16,'Canned fruit'!J16,'Frozen fruit'!J16,'Dried fruit'!J16,Juice!K16)</f>
        <v>81.991607997824019</v>
      </c>
      <c r="K16" s="26">
        <f>SUM('Fresh fruit'!K16,'Canned fruit'!K16,'Frozen fruit'!K16,'Dried fruit'!K16,Juice!L16)</f>
        <v>0.85479422981860065</v>
      </c>
      <c r="T16" s="65"/>
      <c r="V16" s="24"/>
    </row>
    <row r="17" spans="1:22" x14ac:dyDescent="0.25">
      <c r="A17" s="25">
        <v>1983</v>
      </c>
      <c r="B17" s="27">
        <f>SUM('Fresh fruit'!B17,'Canned fruit'!B17,'Frozen fruit'!B17,'Dried fruit'!B17,Juice!B17)</f>
        <v>279.38047612732498</v>
      </c>
      <c r="C17" s="27">
        <f>SUM('Fresh fruit'!C17,'Canned fruit'!C17,'Frozen fruit'!C17,'Dried fruit'!C17,Juice!C17)</f>
        <v>203.54788890086547</v>
      </c>
      <c r="D17" s="27">
        <f>SUM('Fresh fruit'!D17,'Canned fruit'!D17,'Frozen fruit'!D17,'Dried fruit'!D17,Juice!D17)</f>
        <v>185.80513598655864</v>
      </c>
      <c r="E17" s="27">
        <f>SUM('Fresh fruit'!E17,'Canned fruit'!E17,'Frozen fruit'!E17,'Dried fruit'!E17,Juice!E17)</f>
        <v>159.29294430421299</v>
      </c>
      <c r="F17" s="27">
        <f t="shared" si="0"/>
        <v>53.187119101040196</v>
      </c>
      <c r="G17" s="27">
        <f>SUM('Fresh fruit'!G17,'Canned fruit'!G17,'Frozen fruit'!G17,'Dried fruit'!G17,Juice!G17)</f>
        <v>130.78604954443148</v>
      </c>
      <c r="H17" s="27">
        <f>SUM('Fresh fruit'!H17,'Canned fruit'!H17,'Frozen fruit'!H17,'Dried fruit'!H17,Juice!I17)</f>
        <v>5.7330871033175441</v>
      </c>
      <c r="I17" s="27">
        <f>SUM('Fresh fruit'!I17,'Canned fruit'!I17,'Frozen fruit'!I17,'Dried fruit'!I17,Juice!J17)</f>
        <v>162.5301528355007</v>
      </c>
      <c r="J17" s="27">
        <f>SUM('Fresh fruit'!J17,'Canned fruit'!J17,'Frozen fruit'!J17,'Dried fruit'!J17,Juice!K17)</f>
        <v>88.703711217820725</v>
      </c>
      <c r="K17" s="26">
        <f>SUM('Fresh fruit'!K17,'Canned fruit'!K17,'Frozen fruit'!K17,'Dried fruit'!K17,Juice!L17)</f>
        <v>0.91224271091765285</v>
      </c>
      <c r="T17" s="65"/>
      <c r="V17" s="24"/>
    </row>
    <row r="18" spans="1:22" x14ac:dyDescent="0.25">
      <c r="A18" s="25">
        <v>1984</v>
      </c>
      <c r="B18" s="27">
        <f>SUM('Fresh fruit'!B18,'Canned fruit'!B18,'Frozen fruit'!B18,'Dried fruit'!B18,Juice!B18)</f>
        <v>266.34660775269469</v>
      </c>
      <c r="C18" s="27">
        <f>SUM('Fresh fruit'!C18,'Canned fruit'!C18,'Frozen fruit'!C18,'Dried fruit'!C18,Juice!C18)</f>
        <v>195.4657454623989</v>
      </c>
      <c r="D18" s="27">
        <f>SUM('Fresh fruit'!D18,'Canned fruit'!D18,'Frozen fruit'!D18,'Dried fruit'!D18,Juice!D18)</f>
        <v>177.99443090824263</v>
      </c>
      <c r="E18" s="27">
        <f>SUM('Fresh fruit'!E18,'Canned fruit'!E18,'Frozen fruit'!E18,'Dried fruit'!E18,Juice!E18)</f>
        <v>151.20395146728737</v>
      </c>
      <c r="F18" s="27">
        <f t="shared" si="0"/>
        <v>53.718577051849529</v>
      </c>
      <c r="G18" s="27">
        <f>SUM('Fresh fruit'!G18,'Canned fruit'!G18,'Frozen fruit'!G18,'Dried fruit'!G18,Juice!G18)</f>
        <v>123.26900004207596</v>
      </c>
      <c r="H18" s="27">
        <f>SUM('Fresh fruit'!H18,'Canned fruit'!H18,'Frozen fruit'!H18,'Dried fruit'!H18,Juice!I18)</f>
        <v>5.4035726045841521</v>
      </c>
      <c r="I18" s="27">
        <f>SUM('Fresh fruit'!I18,'Canned fruit'!I18,'Frozen fruit'!I18,'Dried fruit'!I18,Juice!J18)</f>
        <v>153.18858155365842</v>
      </c>
      <c r="J18" s="27">
        <f>SUM('Fresh fruit'!J18,'Canned fruit'!J18,'Frozen fruit'!J18,'Dried fruit'!J18,Juice!K18)</f>
        <v>85.523208638602142</v>
      </c>
      <c r="K18" s="26">
        <f>SUM('Fresh fruit'!K18,'Canned fruit'!K18,'Frozen fruit'!K18,'Dried fruit'!K18,Juice!L18)</f>
        <v>0.88527952981295721</v>
      </c>
      <c r="T18" s="65"/>
      <c r="V18" s="24"/>
    </row>
    <row r="19" spans="1:22" x14ac:dyDescent="0.25">
      <c r="A19" s="25">
        <v>1985</v>
      </c>
      <c r="B19" s="27">
        <f>SUM('Fresh fruit'!B19,'Canned fruit'!B19,'Frozen fruit'!B19,'Dried fruit'!B19,Juice!B19)</f>
        <v>270.00998274756125</v>
      </c>
      <c r="C19" s="27">
        <f>SUM('Fresh fruit'!C19,'Canned fruit'!C19,'Frozen fruit'!C19,'Dried fruit'!C19,Juice!C19)</f>
        <v>197.17685935617678</v>
      </c>
      <c r="D19" s="27">
        <f>SUM('Fresh fruit'!D19,'Canned fruit'!D19,'Frozen fruit'!D19,'Dried fruit'!D19,Juice!D19)</f>
        <v>179.81198158481158</v>
      </c>
      <c r="E19" s="27">
        <f>SUM('Fresh fruit'!E19,'Canned fruit'!E19,'Frozen fruit'!E19,'Dried fruit'!E19,Juice!E19)</f>
        <v>153.02987863019382</v>
      </c>
      <c r="F19" s="27">
        <f t="shared" si="0"/>
        <v>53.630514092876922</v>
      </c>
      <c r="G19" s="27">
        <f>SUM('Fresh fruit'!G19,'Canned fruit'!G19,'Frozen fruit'!G19,'Dried fruit'!G19,Juice!G19)</f>
        <v>125.20224089795586</v>
      </c>
      <c r="H19" s="27">
        <f>SUM('Fresh fruit'!H19,'Canned fruit'!H19,'Frozen fruit'!H19,'Dried fruit'!H19,Juice!I19)</f>
        <v>5.4883174092254627</v>
      </c>
      <c r="I19" s="27">
        <f>SUM('Fresh fruit'!I19,'Canned fruit'!I19,'Frozen fruit'!I19,'Dried fruit'!I19,Juice!J19)</f>
        <v>155.59105439283724</v>
      </c>
      <c r="J19" s="27">
        <f>SUM('Fresh fruit'!J19,'Canned fruit'!J19,'Frozen fruit'!J19,'Dried fruit'!J19,Juice!K19)</f>
        <v>86.568022604087105</v>
      </c>
      <c r="K19" s="26">
        <f>SUM('Fresh fruit'!K19,'Canned fruit'!K19,'Frozen fruit'!K19,'Dried fruit'!K19,Juice!L19)</f>
        <v>0.89234767333902187</v>
      </c>
      <c r="T19" s="65"/>
      <c r="V19" s="24"/>
    </row>
    <row r="20" spans="1:22" x14ac:dyDescent="0.25">
      <c r="A20" s="19">
        <v>1986</v>
      </c>
      <c r="B20" s="21">
        <f>SUM('Fresh fruit'!B20,'Canned fruit'!B20,'Frozen fruit'!B20,'Dried fruit'!B20,Juice!B20)</f>
        <v>278.43299305484959</v>
      </c>
      <c r="C20" s="21">
        <f>SUM('Fresh fruit'!C20,'Canned fruit'!C20,'Frozen fruit'!C20,'Dried fruit'!C20,Juice!C20)</f>
        <v>206.21104867358594</v>
      </c>
      <c r="D20" s="21">
        <f>SUM('Fresh fruit'!D20,'Canned fruit'!D20,'Frozen fruit'!D20,'Dried fruit'!D20,Juice!D20)</f>
        <v>187.98571151835469</v>
      </c>
      <c r="E20" s="21">
        <f>SUM('Fresh fruit'!E20,'Canned fruit'!E20,'Frozen fruit'!E20,'Dried fruit'!E20,Juice!E20)</f>
        <v>159.00487219893753</v>
      </c>
      <c r="F20" s="21">
        <f t="shared" si="0"/>
        <v>53.462441441330107</v>
      </c>
      <c r="G20" s="21">
        <f>SUM('Fresh fruit'!G20,'Canned fruit'!G20,'Frozen fruit'!G20,'Dried fruit'!G20,Juice!G20)</f>
        <v>129.57591718955791</v>
      </c>
      <c r="H20" s="21">
        <f>SUM('Fresh fruit'!H20,'Canned fruit'!H20,'Frozen fruit'!H20,'Dried fruit'!H20,Juice!I20)</f>
        <v>5.6800402055696626</v>
      </c>
      <c r="I20" s="21">
        <f>SUM('Fresh fruit'!I20,'Canned fruit'!I20,'Frozen fruit'!I20,'Dried fruit'!I20,Juice!J20)</f>
        <v>161.02629980779713</v>
      </c>
      <c r="J20" s="21">
        <f>SUM('Fresh fruit'!J20,'Canned fruit'!J20,'Frozen fruit'!J20,'Dried fruit'!J20,Juice!K20)</f>
        <v>90.049021437246523</v>
      </c>
      <c r="K20" s="20">
        <f>SUM('Fresh fruit'!K20,'Canned fruit'!K20,'Frozen fruit'!K20,'Dried fruit'!K20,Juice!L20)</f>
        <v>0.92408869519252268</v>
      </c>
      <c r="T20" s="65"/>
      <c r="V20" s="24"/>
    </row>
    <row r="21" spans="1:22" x14ac:dyDescent="0.25">
      <c r="A21" s="19">
        <v>1987</v>
      </c>
      <c r="B21" s="21">
        <f>SUM('Fresh fruit'!B21,'Canned fruit'!B21,'Frozen fruit'!B21,'Dried fruit'!B21,Juice!B21)</f>
        <v>275.93908191390005</v>
      </c>
      <c r="C21" s="21">
        <f>SUM('Fresh fruit'!C21,'Canned fruit'!C21,'Frozen fruit'!C21,'Dried fruit'!C21,Juice!C21)</f>
        <v>210.00896306315826</v>
      </c>
      <c r="D21" s="21">
        <f>SUM('Fresh fruit'!D21,'Canned fruit'!D21,'Frozen fruit'!D21,'Dried fruit'!D21,Juice!D21)</f>
        <v>191.39771669951756</v>
      </c>
      <c r="E21" s="21">
        <f>SUM('Fresh fruit'!E21,'Canned fruit'!E21,'Frozen fruit'!E21,'Dried fruit'!E21,Juice!E21)</f>
        <v>162.63095513378147</v>
      </c>
      <c r="F21" s="21">
        <f t="shared" si="0"/>
        <v>51.961067617964098</v>
      </c>
      <c r="G21" s="21">
        <f>SUM('Fresh fruit'!G21,'Canned fruit'!G21,'Frozen fruit'!G21,'Dried fruit'!G21,Juice!G21)</f>
        <v>132.5581889762291</v>
      </c>
      <c r="H21" s="21">
        <f>SUM('Fresh fruit'!H21,'Canned fruit'!H21,'Frozen fruit'!H21,'Dried fruit'!H21,Juice!I21)</f>
        <v>5.8107699277251115</v>
      </c>
      <c r="I21" s="21">
        <f>SUM('Fresh fruit'!I21,'Canned fruit'!I21,'Frozen fruit'!I21,'Dried fruit'!I21,Juice!J21)</f>
        <v>164.73242206604306</v>
      </c>
      <c r="J21" s="21">
        <f>SUM('Fresh fruit'!J21,'Canned fruit'!J21,'Frozen fruit'!J21,'Dried fruit'!J21,Juice!K21)</f>
        <v>91.610113023215561</v>
      </c>
      <c r="K21" s="20">
        <f>SUM('Fresh fruit'!K21,'Canned fruit'!K21,'Frozen fruit'!K21,'Dried fruit'!K21,Juice!L21)</f>
        <v>0.95386577642464965</v>
      </c>
      <c r="T21" s="65"/>
      <c r="V21" s="24"/>
    </row>
    <row r="22" spans="1:22" x14ac:dyDescent="0.25">
      <c r="A22" s="19">
        <v>1988</v>
      </c>
      <c r="B22" s="21">
        <f>SUM('Fresh fruit'!B22,'Canned fruit'!B22,'Frozen fruit'!B22,'Dried fruit'!B22,Juice!B22)</f>
        <v>266.71158554817475</v>
      </c>
      <c r="C22" s="21">
        <f>SUM('Fresh fruit'!C22,'Canned fruit'!C22,'Frozen fruit'!C22,'Dried fruit'!C22,Juice!C22)</f>
        <v>205.17521421139546</v>
      </c>
      <c r="D22" s="21">
        <f>SUM('Fresh fruit'!D22,'Canned fruit'!D22,'Frozen fruit'!D22,'Dried fruit'!D22,Juice!D22)</f>
        <v>186.79187279995537</v>
      </c>
      <c r="E22" s="21">
        <f>SUM('Fresh fruit'!E22,'Canned fruit'!E22,'Frozen fruit'!E22,'Dried fruit'!E22,Juice!E22)</f>
        <v>158.15629790035723</v>
      </c>
      <c r="F22" s="21">
        <f t="shared" si="0"/>
        <v>51.867615371741159</v>
      </c>
      <c r="G22" s="21">
        <f>SUM('Fresh fruit'!G22,'Canned fruit'!G22,'Frozen fruit'!G22,'Dried fruit'!G22,Juice!G22)</f>
        <v>128.37464620417509</v>
      </c>
      <c r="H22" s="21">
        <f>SUM('Fresh fruit'!H22,'Canned fruit'!H22,'Frozen fruit'!H22,'Dried fruit'!H22,Juice!I22)</f>
        <v>5.6273817514158946</v>
      </c>
      <c r="I22" s="21">
        <f>SUM('Fresh fruit'!I22,'Canned fruit'!I22,'Frozen fruit'!I22,'Dried fruit'!I22,Juice!J22)</f>
        <v>159.53345896176492</v>
      </c>
      <c r="J22" s="21">
        <f>SUM('Fresh fruit'!J22,'Canned fruit'!J22,'Frozen fruit'!J22,'Dried fruit'!J22,Juice!K22)</f>
        <v>89.765292331250507</v>
      </c>
      <c r="K22" s="20">
        <f>SUM('Fresh fruit'!K22,'Canned fruit'!K22,'Frozen fruit'!K22,'Dried fruit'!K22,Juice!L22)</f>
        <v>0.93079119032849</v>
      </c>
      <c r="T22" s="65"/>
      <c r="V22" s="24"/>
    </row>
    <row r="23" spans="1:22" x14ac:dyDescent="0.25">
      <c r="A23" s="19">
        <v>1989</v>
      </c>
      <c r="B23" s="21">
        <f>SUM('Fresh fruit'!B23,'Canned fruit'!B23,'Frozen fruit'!B23,'Dried fruit'!B23,Juice!B23)</f>
        <v>273.23405081055546</v>
      </c>
      <c r="C23" s="21">
        <f>SUM('Fresh fruit'!C23,'Canned fruit'!C23,'Frozen fruit'!C23,'Dried fruit'!C23,Juice!C23)</f>
        <v>210.88219493160477</v>
      </c>
      <c r="D23" s="21">
        <f>SUM('Fresh fruit'!D23,'Canned fruit'!D23,'Frozen fruit'!D23,'Dried fruit'!D23,Juice!D23)</f>
        <v>192.13653865667081</v>
      </c>
      <c r="E23" s="21">
        <f>SUM('Fresh fruit'!E23,'Canned fruit'!E23,'Frozen fruit'!E23,'Dried fruit'!E23,Juice!E23)</f>
        <v>162.67477685769177</v>
      </c>
      <c r="F23" s="21">
        <f t="shared" si="0"/>
        <v>51.548410878999576</v>
      </c>
      <c r="G23" s="21">
        <f>SUM('Fresh fruit'!G23,'Canned fruit'!G23,'Frozen fruit'!G23,'Dried fruit'!G23,Juice!G23)</f>
        <v>132.38623963739587</v>
      </c>
      <c r="H23" s="21">
        <f>SUM('Fresh fruit'!H23,'Canned fruit'!H23,'Frozen fruit'!H23,'Dried fruit'!H23,Juice!I23)</f>
        <v>5.8032324224611891</v>
      </c>
      <c r="I23" s="21">
        <f>SUM('Fresh fruit'!I23,'Canned fruit'!I23,'Frozen fruit'!I23,'Dried fruit'!I23,Juice!J23)</f>
        <v>164.51873756056347</v>
      </c>
      <c r="J23" s="21">
        <f>SUM('Fresh fruit'!J23,'Canned fruit'!J23,'Frozen fruit'!J23,'Dried fruit'!J23,Juice!K23)</f>
        <v>91.879268114385411</v>
      </c>
      <c r="K23" s="20">
        <f>SUM('Fresh fruit'!K23,'Canned fruit'!K23,'Frozen fruit'!K23,'Dried fruit'!K23,Juice!L23)</f>
        <v>0.95882218460901725</v>
      </c>
      <c r="T23" s="65"/>
      <c r="V23" s="24"/>
    </row>
    <row r="24" spans="1:22" x14ac:dyDescent="0.25">
      <c r="A24" s="19">
        <v>1990</v>
      </c>
      <c r="B24" s="21">
        <f>SUM('Fresh fruit'!B24,'Canned fruit'!B24,'Frozen fruit'!B24,'Dried fruit'!B24,Juice!B24)</f>
        <v>270.13492964341037</v>
      </c>
      <c r="C24" s="21">
        <f>SUM('Fresh fruit'!C24,'Canned fruit'!C24,'Frozen fruit'!C24,'Dried fruit'!C24,Juice!C24)</f>
        <v>202.12639585902963</v>
      </c>
      <c r="D24" s="21">
        <f>SUM('Fresh fruit'!D24,'Canned fruit'!D24,'Frozen fruit'!D24,'Dried fruit'!D24,Juice!D24)</f>
        <v>184.23667778311696</v>
      </c>
      <c r="E24" s="21">
        <f>SUM('Fresh fruit'!E24,'Canned fruit'!E24,'Frozen fruit'!E24,'Dried fruit'!E24,Juice!E24)</f>
        <v>156.4805637286232</v>
      </c>
      <c r="F24" s="21">
        <f t="shared" si="0"/>
        <v>52.82727202446879</v>
      </c>
      <c r="G24" s="21">
        <f>SUM('Fresh fruit'!G24,'Canned fruit'!G24,'Frozen fruit'!G24,'Dried fruit'!G24,Juice!G24)</f>
        <v>127.43001552757859</v>
      </c>
      <c r="H24" s="21">
        <f>SUM('Fresh fruit'!H24,'Canned fruit'!H24,'Frozen fruit'!H24,'Dried fruit'!H24,Juice!I24)</f>
        <v>5.5859732834007048</v>
      </c>
      <c r="I24" s="21">
        <f>SUM('Fresh fruit'!I24,'Canned fruit'!I24,'Frozen fruit'!I24,'Dried fruit'!I24,Juice!J24)</f>
        <v>158.35954959776831</v>
      </c>
      <c r="J24" s="21">
        <f>SUM('Fresh fruit'!J24,'Canned fruit'!J24,'Frozen fruit'!J24,'Dried fruit'!J24,Juice!K24)</f>
        <v>88.422250016988102</v>
      </c>
      <c r="K24" s="20">
        <f>SUM('Fresh fruit'!K24,'Canned fruit'!K24,'Frozen fruit'!K24,'Dried fruit'!K24,Juice!L24)</f>
        <v>0.92151368713731419</v>
      </c>
      <c r="T24" s="65"/>
      <c r="V24" s="24"/>
    </row>
    <row r="25" spans="1:22" x14ac:dyDescent="0.25">
      <c r="A25" s="25">
        <v>1991</v>
      </c>
      <c r="B25" s="27">
        <f>SUM('Fresh fruit'!B25,'Canned fruit'!B25,'Frozen fruit'!B25,'Dried fruit'!B25,Juice!B25)</f>
        <v>268.09170201215369</v>
      </c>
      <c r="C25" s="27">
        <f>SUM('Fresh fruit'!C25,'Canned fruit'!C25,'Frozen fruit'!C25,'Dried fruit'!C25,Juice!C25)</f>
        <v>200.62685600718874</v>
      </c>
      <c r="D25" s="27">
        <f>SUM('Fresh fruit'!D25,'Canned fruit'!D25,'Frozen fruit'!D25,'Dried fruit'!D25,Juice!D25)</f>
        <v>183.05853243478197</v>
      </c>
      <c r="E25" s="27">
        <f>SUM('Fresh fruit'!E25,'Canned fruit'!E25,'Frozen fruit'!E25,'Dried fruit'!E25,Juice!E25)</f>
        <v>156.00269777080979</v>
      </c>
      <c r="F25" s="27">
        <f t="shared" si="0"/>
        <v>52.34969430199525</v>
      </c>
      <c r="G25" s="27">
        <f>SUM('Fresh fruit'!G25,'Canned fruit'!G25,'Frozen fruit'!G25,'Dried fruit'!G25,Juice!G25)</f>
        <v>127.74651555977519</v>
      </c>
      <c r="H25" s="27">
        <f>SUM('Fresh fruit'!H25,'Canned fruit'!H25,'Frozen fruit'!H25,'Dried fruit'!H25,Juice!I25)</f>
        <v>5.5998472574148028</v>
      </c>
      <c r="I25" s="27">
        <f>SUM('Fresh fruit'!I25,'Canned fruit'!I25,'Frozen fruit'!I25,'Dried fruit'!I25,Juice!J25)</f>
        <v>158.75286982408096</v>
      </c>
      <c r="J25" s="27">
        <f>SUM('Fresh fruit'!J25,'Canned fruit'!J25,'Frozen fruit'!J25,'Dried fruit'!J25,Juice!K25)</f>
        <v>88.174414752894464</v>
      </c>
      <c r="K25" s="26">
        <f>SUM('Fresh fruit'!K25,'Canned fruit'!K25,'Frozen fruit'!K25,'Dried fruit'!K25,Juice!L25)</f>
        <v>0.91010548110453993</v>
      </c>
      <c r="T25" s="65"/>
      <c r="V25" s="24"/>
    </row>
    <row r="26" spans="1:22" x14ac:dyDescent="0.25">
      <c r="A26" s="25">
        <v>1992</v>
      </c>
      <c r="B26" s="27">
        <f>SUM('Fresh fruit'!B26,'Canned fruit'!B26,'Frozen fruit'!B26,'Dried fruit'!B26,Juice!B26)</f>
        <v>268.82530821328851</v>
      </c>
      <c r="C26" s="27">
        <f>SUM('Fresh fruit'!C26,'Canned fruit'!C26,'Frozen fruit'!C26,'Dried fruit'!C26,Juice!C26)</f>
        <v>210.03302462377042</v>
      </c>
      <c r="D26" s="27">
        <f>SUM('Fresh fruit'!D26,'Canned fruit'!D26,'Frozen fruit'!D26,'Dried fruit'!D26,Juice!D26)</f>
        <v>191.22330244666625</v>
      </c>
      <c r="E26" s="27">
        <f>SUM('Fresh fruit'!E26,'Canned fruit'!E26,'Frozen fruit'!E26,'Dried fruit'!E26,Juice!E26)</f>
        <v>161.32862181158879</v>
      </c>
      <c r="F26" s="27">
        <f t="shared" si="0"/>
        <v>51.197014485405752</v>
      </c>
      <c r="G26" s="27">
        <f>SUM('Fresh fruit'!G26,'Canned fruit'!G26,'Frozen fruit'!G26,'Dried fruit'!G26,Juice!G26)</f>
        <v>131.19477622689453</v>
      </c>
      <c r="H26" s="27">
        <f>SUM('Fresh fruit'!H26,'Canned fruit'!H26,'Frozen fruit'!H26,'Dried fruit'!H26,Juice!I26)</f>
        <v>5.7510038893981159</v>
      </c>
      <c r="I26" s="27">
        <f>SUM('Fresh fruit'!I26,'Canned fruit'!I26,'Frozen fruit'!I26,'Dried fruit'!I26,Juice!J26)</f>
        <v>163.03808476249191</v>
      </c>
      <c r="J26" s="27">
        <f>SUM('Fresh fruit'!J26,'Canned fruit'!J26,'Frozen fruit'!J26,'Dried fruit'!J26,Juice!K26)</f>
        <v>91.669527403456755</v>
      </c>
      <c r="K26" s="26">
        <f>SUM('Fresh fruit'!K26,'Canned fruit'!K26,'Frozen fruit'!K26,'Dried fruit'!K26,Juice!L26)</f>
        <v>0.95185217646215103</v>
      </c>
      <c r="T26" s="65"/>
      <c r="V26" s="24"/>
    </row>
    <row r="27" spans="1:22" x14ac:dyDescent="0.25">
      <c r="A27" s="25">
        <v>1993</v>
      </c>
      <c r="B27" s="27">
        <f>SUM('Fresh fruit'!B27,'Canned fruit'!B27,'Frozen fruit'!B27,'Dried fruit'!B27,Juice!B27)</f>
        <v>282.628687165521</v>
      </c>
      <c r="C27" s="27">
        <f>SUM('Fresh fruit'!C27,'Canned fruit'!C27,'Frozen fruit'!C27,'Dried fruit'!C27,Juice!C27)</f>
        <v>216.50595936264821</v>
      </c>
      <c r="D27" s="27">
        <f>SUM('Fresh fruit'!D27,'Canned fruit'!D27,'Frozen fruit'!D27,'Dried fruit'!D27,Juice!D27)</f>
        <v>197.368672865836</v>
      </c>
      <c r="E27" s="27">
        <f>SUM('Fresh fruit'!E27,'Canned fruit'!E27,'Frozen fruit'!E27,'Dried fruit'!E27,Juice!E27)</f>
        <v>167.6186319439006</v>
      </c>
      <c r="F27" s="27">
        <f t="shared" si="0"/>
        <v>51.547583605338602</v>
      </c>
      <c r="G27" s="27">
        <f>SUM('Fresh fruit'!G27,'Canned fruit'!G27,'Frozen fruit'!G27,'Dried fruit'!G27,Juice!G27)</f>
        <v>136.94042835620317</v>
      </c>
      <c r="H27" s="27">
        <f>SUM('Fresh fruit'!H27,'Canned fruit'!H27,'Frozen fruit'!H27,'Dried fruit'!H27,Juice!I27)</f>
        <v>6.0028680923267146</v>
      </c>
      <c r="I27" s="27">
        <f>SUM('Fresh fruit'!I27,'Canned fruit'!I27,'Frozen fruit'!I27,'Dried fruit'!I27,Juice!J27)</f>
        <v>170.17830898341623</v>
      </c>
      <c r="J27" s="27">
        <f>SUM('Fresh fruit'!J27,'Canned fruit'!J27,'Frozen fruit'!J27,'Dried fruit'!J27,Juice!K27)</f>
        <v>94.174898447025015</v>
      </c>
      <c r="K27" s="26">
        <f>SUM('Fresh fruit'!K27,'Canned fruit'!K27,'Frozen fruit'!K27,'Dried fruit'!K27,Juice!L27)</f>
        <v>0.97440171135582343</v>
      </c>
      <c r="T27" s="65"/>
      <c r="V27" s="24"/>
    </row>
    <row r="28" spans="1:22" x14ac:dyDescent="0.25">
      <c r="A28" s="25">
        <v>1994</v>
      </c>
      <c r="B28" s="27">
        <f>SUM('Fresh fruit'!B28,'Canned fruit'!B28,'Frozen fruit'!B28,'Dried fruit'!B28,Juice!B28)</f>
        <v>287.15737733588333</v>
      </c>
      <c r="C28" s="27">
        <f>SUM('Fresh fruit'!C28,'Canned fruit'!C28,'Frozen fruit'!C28,'Dried fruit'!C28,Juice!C28)</f>
        <v>219.52527224708953</v>
      </c>
      <c r="D28" s="27">
        <f>SUM('Fresh fruit'!D28,'Canned fruit'!D28,'Frozen fruit'!D28,'Dried fruit'!D28,Juice!D28)</f>
        <v>200.05350078514454</v>
      </c>
      <c r="E28" s="27">
        <f>SUM('Fresh fruit'!E28,'Canned fruit'!E28,'Frozen fruit'!E28,'Dried fruit'!E28,Juice!E28)</f>
        <v>169.81130765229841</v>
      </c>
      <c r="F28" s="27">
        <f t="shared" si="0"/>
        <v>51.631854150522571</v>
      </c>
      <c r="G28" s="27">
        <f>SUM('Fresh fruit'!G28,'Canned fruit'!G28,'Frozen fruit'!G28,'Dried fruit'!G28,Juice!G28)</f>
        <v>138.89269908735429</v>
      </c>
      <c r="H28" s="27">
        <f>SUM('Fresh fruit'!H28,'Canned fruit'!H28,'Frozen fruit'!H28,'Dried fruit'!H28,Juice!I28)</f>
        <v>6.0884470832812845</v>
      </c>
      <c r="I28" s="27">
        <f>SUM('Fresh fruit'!I28,'Canned fruit'!I28,'Frozen fruit'!I28,'Dried fruit'!I28,Juice!J28)</f>
        <v>172.60443058748274</v>
      </c>
      <c r="J28" s="27">
        <f>SUM('Fresh fruit'!J28,'Canned fruit'!J28,'Frozen fruit'!J28,'Dried fruit'!J28,Juice!K28)</f>
        <v>94.79832817687344</v>
      </c>
      <c r="K28" s="26">
        <f>SUM('Fresh fruit'!K28,'Canned fruit'!K28,'Frozen fruit'!K28,'Dried fruit'!K28,Juice!L28)</f>
        <v>0.988109947081799</v>
      </c>
      <c r="T28" s="65"/>
      <c r="V28" s="24"/>
    </row>
    <row r="29" spans="1:22" x14ac:dyDescent="0.25">
      <c r="A29" s="25">
        <v>1995</v>
      </c>
      <c r="B29" s="27">
        <f>SUM('Fresh fruit'!B29,'Canned fruit'!B29,'Frozen fruit'!B29,'Dried fruit'!B29,Juice!B29)</f>
        <v>274.41565268097793</v>
      </c>
      <c r="C29" s="27">
        <f>SUM('Fresh fruit'!C29,'Canned fruit'!C29,'Frozen fruit'!C29,'Dried fruit'!C29,Juice!C29)</f>
        <v>211.57206219611166</v>
      </c>
      <c r="D29" s="27">
        <f>SUM('Fresh fruit'!D29,'Canned fruit'!D29,'Frozen fruit'!D29,'Dried fruit'!D29,Juice!D29)</f>
        <v>192.69621209354847</v>
      </c>
      <c r="E29" s="27">
        <f>SUM('Fresh fruit'!E29,'Canned fruit'!E29,'Frozen fruit'!E29,'Dried fruit'!E29,Juice!E29)</f>
        <v>162.68993652828146</v>
      </c>
      <c r="F29" s="27">
        <f t="shared" si="0"/>
        <v>51.610817112448231</v>
      </c>
      <c r="G29" s="27">
        <f>SUM('Fresh fruit'!G29,'Canned fruit'!G29,'Frozen fruit'!G29,'Dried fruit'!G29,Juice!G29)</f>
        <v>132.78749204786726</v>
      </c>
      <c r="H29" s="27">
        <f>SUM('Fresh fruit'!H29,'Canned fruit'!H29,'Frozen fruit'!H29,'Dried fruit'!H29,Juice!I29)</f>
        <v>5.8208215692215788</v>
      </c>
      <c r="I29" s="27">
        <f>SUM('Fresh fruit'!I29,'Canned fruit'!I29,'Frozen fruit'!I29,'Dried fruit'!I29,Juice!J29)</f>
        <v>165.0173810766471</v>
      </c>
      <c r="J29" s="27">
        <f>SUM('Fresh fruit'!J29,'Canned fruit'!J29,'Frozen fruit'!J29,'Dried fruit'!J29,Juice!K29)</f>
        <v>91.203443075559136</v>
      </c>
      <c r="K29" s="26">
        <f>SUM('Fresh fruit'!K29,'Canned fruit'!K29,'Frozen fruit'!K29,'Dried fruit'!K29,Juice!L29)</f>
        <v>0.94376571958361166</v>
      </c>
      <c r="T29" s="65"/>
      <c r="V29" s="24"/>
    </row>
    <row r="30" spans="1:22" x14ac:dyDescent="0.25">
      <c r="A30" s="19">
        <v>1996</v>
      </c>
      <c r="B30" s="21">
        <f>SUM('Fresh fruit'!B30,'Canned fruit'!B30,'Frozen fruit'!B30,'Dried fruit'!B30,Juice!B30)</f>
        <v>286.00692798487148</v>
      </c>
      <c r="C30" s="21">
        <f>SUM('Fresh fruit'!C30,'Canned fruit'!C30,'Frozen fruit'!C30,'Dried fruit'!C30,Juice!C30)</f>
        <v>218.16024700158357</v>
      </c>
      <c r="D30" s="21">
        <f>SUM('Fresh fruit'!D30,'Canned fruit'!D30,'Frozen fruit'!D30,'Dried fruit'!D30,Juice!D30)</f>
        <v>198.53739748787029</v>
      </c>
      <c r="E30" s="21">
        <f>SUM('Fresh fruit'!E30,'Canned fruit'!E30,'Frozen fruit'!E30,'Dried fruit'!E30,Juice!E30)</f>
        <v>167.11864127346868</v>
      </c>
      <c r="F30" s="21">
        <f t="shared" si="0"/>
        <v>52.226819788048815</v>
      </c>
      <c r="G30" s="21">
        <f>SUM('Fresh fruit'!G30,'Canned fruit'!G30,'Frozen fruit'!G30,'Dried fruit'!G30,Juice!G30)</f>
        <v>136.63460512487811</v>
      </c>
      <c r="H30" s="21">
        <f>SUM('Fresh fruit'!H30,'Canned fruit'!H30,'Frozen fruit'!H30,'Dried fruit'!H30,Juice!I30)</f>
        <v>5.9894621424604111</v>
      </c>
      <c r="I30" s="21">
        <f>SUM('Fresh fruit'!I30,'Canned fruit'!I30,'Frozen fruit'!I30,'Dried fruit'!I30,Juice!J30)</f>
        <v>169.79825700768137</v>
      </c>
      <c r="J30" s="21">
        <f>SUM('Fresh fruit'!J30,'Canned fruit'!J30,'Frozen fruit'!J30,'Dried fruit'!J30,Juice!K30)</f>
        <v>93.90104599938212</v>
      </c>
      <c r="K30" s="20">
        <f>SUM('Fresh fruit'!K30,'Canned fruit'!K30,'Frozen fruit'!K30,'Dried fruit'!K30,Juice!L30)</f>
        <v>0.97093750937748746</v>
      </c>
      <c r="T30" s="65"/>
      <c r="V30" s="24"/>
    </row>
    <row r="31" spans="1:22" x14ac:dyDescent="0.25">
      <c r="A31" s="19">
        <v>1997</v>
      </c>
      <c r="B31" s="21">
        <f>SUM('Fresh fruit'!B31,'Canned fruit'!B31,'Frozen fruit'!B31,'Dried fruit'!B31,Juice!B31)</f>
        <v>285.6740074294778</v>
      </c>
      <c r="C31" s="21">
        <f>SUM('Fresh fruit'!C31,'Canned fruit'!C31,'Frozen fruit'!C31,'Dried fruit'!C31,Juice!C31)</f>
        <v>222.80363782728358</v>
      </c>
      <c r="D31" s="21">
        <f>SUM('Fresh fruit'!D31,'Canned fruit'!D31,'Frozen fruit'!D31,'Dried fruit'!D31,Juice!D31)</f>
        <v>202.69849239585545</v>
      </c>
      <c r="E31" s="21">
        <f>SUM('Fresh fruit'!E31,'Canned fruit'!E31,'Frozen fruit'!E31,'Dried fruit'!E31,Juice!E31)</f>
        <v>170.85551738826473</v>
      </c>
      <c r="F31" s="21">
        <f t="shared" si="0"/>
        <v>51.292404723126062</v>
      </c>
      <c r="G31" s="21">
        <f>SUM('Fresh fruit'!G31,'Canned fruit'!G31,'Frozen fruit'!G31,'Dried fruit'!G31,Juice!G31)</f>
        <v>139.14493934997682</v>
      </c>
      <c r="H31" s="21">
        <f>SUM('Fresh fruit'!H31,'Canned fruit'!H31,'Frozen fruit'!H31,'Dried fruit'!H31,Juice!I31)</f>
        <v>6.0995041906839154</v>
      </c>
      <c r="I31" s="21">
        <f>SUM('Fresh fruit'!I31,'Canned fruit'!I31,'Frozen fruit'!I31,'Dried fruit'!I31,Juice!J31)</f>
        <v>172.9178940537937</v>
      </c>
      <c r="J31" s="21">
        <f>SUM('Fresh fruit'!J31,'Canned fruit'!J31,'Frozen fruit'!J31,'Dried fruit'!J31,Juice!K31)</f>
        <v>94.864780751103311</v>
      </c>
      <c r="K31" s="20">
        <f>SUM('Fresh fruit'!K31,'Canned fruit'!K31,'Frozen fruit'!K31,'Dried fruit'!K31,Juice!L31)</f>
        <v>0.98538935282572304</v>
      </c>
      <c r="T31" s="65"/>
      <c r="V31" s="24"/>
    </row>
    <row r="32" spans="1:22" x14ac:dyDescent="0.25">
      <c r="A32" s="19">
        <v>1998</v>
      </c>
      <c r="B32" s="21">
        <f>SUM('Fresh fruit'!B32,'Canned fruit'!B32,'Frozen fruit'!B32,'Dried fruit'!B32,Juice!B32)</f>
        <v>299.3531172754719</v>
      </c>
      <c r="C32" s="21">
        <f>SUM('Fresh fruit'!C32,'Canned fruit'!C32,'Frozen fruit'!C32,'Dried fruit'!C32,Juice!C32)</f>
        <v>224.83393368072245</v>
      </c>
      <c r="D32" s="21">
        <f>SUM('Fresh fruit'!D32,'Canned fruit'!D32,'Frozen fruit'!D32,'Dried fruit'!D32,Juice!D32)</f>
        <v>204.74427271865667</v>
      </c>
      <c r="E32" s="21">
        <f>SUM('Fresh fruit'!E32,'Canned fruit'!E32,'Frozen fruit'!E32,'Dried fruit'!E32,Juice!E32)</f>
        <v>172.91879500560123</v>
      </c>
      <c r="F32" s="21">
        <f t="shared" si="0"/>
        <v>52.831367034814612</v>
      </c>
      <c r="G32" s="21">
        <f>SUM('Fresh fruit'!G32,'Canned fruit'!G32,'Frozen fruit'!G32,'Dried fruit'!G32,Juice!G32)</f>
        <v>141.20077315750831</v>
      </c>
      <c r="H32" s="21">
        <f>SUM('Fresh fruit'!H32,'Canned fruit'!H32,'Frozen fruit'!H32,'Dried fruit'!H32,Juice!I32)</f>
        <v>6.1896229329318704</v>
      </c>
      <c r="I32" s="21">
        <f>SUM('Fresh fruit'!I32,'Canned fruit'!I32,'Frozen fruit'!I32,'Dried fruit'!I32,Juice!J32)</f>
        <v>175.47271533715207</v>
      </c>
      <c r="J32" s="21">
        <f>SUM('Fresh fruit'!J32,'Canned fruit'!J32,'Frozen fruit'!J32,'Dried fruit'!J32,Juice!K32)</f>
        <v>95.900672117543451</v>
      </c>
      <c r="K32" s="20">
        <f>SUM('Fresh fruit'!K32,'Canned fruit'!K32,'Frozen fruit'!K32,'Dried fruit'!K32,Juice!L32)</f>
        <v>0.9941720631825437</v>
      </c>
      <c r="T32" s="65"/>
      <c r="V32" s="24"/>
    </row>
    <row r="33" spans="1:22" x14ac:dyDescent="0.25">
      <c r="A33" s="19">
        <v>1999</v>
      </c>
      <c r="B33" s="21">
        <f>SUM('Fresh fruit'!B33,'Canned fruit'!B33,'Frozen fruit'!B33,'Dried fruit'!B33,Juice!B33)</f>
        <v>284.19812204017489</v>
      </c>
      <c r="C33" s="21">
        <f>SUM('Fresh fruit'!C33,'Canned fruit'!C33,'Frozen fruit'!C33,'Dried fruit'!C33,Juice!C33)</f>
        <v>227.81199726879552</v>
      </c>
      <c r="D33" s="21">
        <f>SUM('Fresh fruit'!D33,'Canned fruit'!D33,'Frozen fruit'!D33,'Dried fruit'!D33,Juice!D33)</f>
        <v>207.48449144652153</v>
      </c>
      <c r="E33" s="21">
        <f>SUM('Fresh fruit'!E33,'Canned fruit'!E33,'Frozen fruit'!E33,'Dried fruit'!E33,Juice!E33)</f>
        <v>175.23857272377461</v>
      </c>
      <c r="F33" s="21">
        <f t="shared" si="0"/>
        <v>49.505778590373417</v>
      </c>
      <c r="G33" s="21">
        <f>SUM('Fresh fruit'!G33,'Canned fruit'!G33,'Frozen fruit'!G33,'Dried fruit'!G33,Juice!G33)</f>
        <v>143.50362898496667</v>
      </c>
      <c r="H33" s="21">
        <f>SUM('Fresh fruit'!H33,'Canned fruit'!H33,'Frozen fruit'!H33,'Dried fruit'!H33,Juice!I33)</f>
        <v>6.2905700376971687</v>
      </c>
      <c r="I33" s="21">
        <f>SUM('Fresh fruit'!I33,'Canned fruit'!I33,'Frozen fruit'!I33,'Dried fruit'!I33,Juice!J33)</f>
        <v>178.33451528369588</v>
      </c>
      <c r="J33" s="21">
        <f>SUM('Fresh fruit'!J33,'Canned fruit'!J33,'Frozen fruit'!J33,'Dried fruit'!J33,Juice!K33)</f>
        <v>98.389355187604593</v>
      </c>
      <c r="K33" s="20">
        <f>SUM('Fresh fruit'!K33,'Canned fruit'!K33,'Frozen fruit'!K33,'Dried fruit'!K33,Juice!L33)</f>
        <v>1.0118746004778172</v>
      </c>
      <c r="T33" s="65"/>
      <c r="V33" s="24"/>
    </row>
    <row r="34" spans="1:22" x14ac:dyDescent="0.25">
      <c r="A34" s="19">
        <v>2000</v>
      </c>
      <c r="B34" s="21">
        <f>SUM('Fresh fruit'!B34,'Canned fruit'!B34,'Frozen fruit'!B34,'Dried fruit'!B34,Juice!B34)</f>
        <v>286.18057744863563</v>
      </c>
      <c r="C34" s="21">
        <f>SUM('Fresh fruit'!C34,'Canned fruit'!C34,'Frozen fruit'!C34,'Dried fruit'!C34,Juice!C34)</f>
        <v>221.42647156579338</v>
      </c>
      <c r="D34" s="21">
        <f>SUM('Fresh fruit'!D34,'Canned fruit'!D34,'Frozen fruit'!D34,'Dried fruit'!D34,Juice!D34)</f>
        <v>201.51375120364702</v>
      </c>
      <c r="E34" s="21">
        <f>SUM('Fresh fruit'!E34,'Canned fruit'!E34,'Frozen fruit'!E34,'Dried fruit'!E34,Juice!E34)</f>
        <v>170.13464358840545</v>
      </c>
      <c r="F34" s="21">
        <f t="shared" si="0"/>
        <v>51.477929566191499</v>
      </c>
      <c r="G34" s="21">
        <f>SUM('Fresh fruit'!G34,'Canned fruit'!G34,'Frozen fruit'!G34,'Dried fruit'!G34,Juice!G34)</f>
        <v>138.86074135750687</v>
      </c>
      <c r="H34" s="21">
        <f>SUM('Fresh fruit'!H34,'Canned fruit'!H34,'Frozen fruit'!H34,'Dried fruit'!H34,Juice!I34)</f>
        <v>6.0870461964934517</v>
      </c>
      <c r="I34" s="21">
        <f>SUM('Fresh fruit'!I34,'Canned fruit'!I34,'Frozen fruit'!I34,'Dried fruit'!I34,Juice!J34)</f>
        <v>172.56471614749108</v>
      </c>
      <c r="J34" s="21">
        <f>SUM('Fresh fruit'!J34,'Canned fruit'!J34,'Frozen fruit'!J34,'Dried fruit'!J34,Juice!K34)</f>
        <v>94.51953903218353</v>
      </c>
      <c r="K34" s="20">
        <f>SUM('Fresh fruit'!K34,'Canned fruit'!K34,'Frozen fruit'!K34,'Dried fruit'!K34,Juice!L34)</f>
        <v>0.97422586682544032</v>
      </c>
      <c r="T34" s="65"/>
      <c r="V34" s="24"/>
    </row>
    <row r="35" spans="1:22" x14ac:dyDescent="0.25">
      <c r="A35" s="25">
        <v>2001</v>
      </c>
      <c r="B35" s="27">
        <f>SUM('Fresh fruit'!B35,'Canned fruit'!B35,'Frozen fruit'!B35,'Dried fruit'!B35,Juice!B35)</f>
        <v>279.66032014295968</v>
      </c>
      <c r="C35" s="27">
        <f>SUM('Fresh fruit'!C35,'Canned fruit'!C35,'Frozen fruit'!C35,'Dried fruit'!C35,Juice!C35)</f>
        <v>216.209422309438</v>
      </c>
      <c r="D35" s="27">
        <f>SUM('Fresh fruit'!D35,'Canned fruit'!D35,'Frozen fruit'!D35,'Dried fruit'!D35,Juice!D35)</f>
        <v>196.63562814132462</v>
      </c>
      <c r="E35" s="27">
        <f>SUM('Fresh fruit'!E35,'Canned fruit'!E35,'Frozen fruit'!E35,'Dried fruit'!E35,Juice!E35)</f>
        <v>165.52625974020037</v>
      </c>
      <c r="F35" s="27">
        <f t="shared" si="0"/>
        <v>51.815467639980042</v>
      </c>
      <c r="G35" s="27">
        <f>SUM('Fresh fruit'!G35,'Canned fruit'!G35,'Frozen fruit'!G35,'Dried fruit'!G35,Juice!G35)</f>
        <v>134.75301745741982</v>
      </c>
      <c r="H35" s="27">
        <f>SUM('Fresh fruit'!H35,'Canned fruit'!H35,'Frozen fruit'!H35,'Dried fruit'!H35,Juice!I35)</f>
        <v>5.9069815871745686</v>
      </c>
      <c r="I35" s="27">
        <f>SUM('Fresh fruit'!I35,'Canned fruit'!I35,'Frozen fruit'!I35,'Dried fruit'!I35,Juice!J35)</f>
        <v>167.4599745056054</v>
      </c>
      <c r="J35" s="27">
        <f>SUM('Fresh fruit'!J35,'Canned fruit'!J35,'Frozen fruit'!J35,'Dried fruit'!J35,Juice!K35)</f>
        <v>92.22393868355303</v>
      </c>
      <c r="K35" s="26">
        <f>SUM('Fresh fruit'!K35,'Canned fruit'!K35,'Frozen fruit'!K35,'Dried fruit'!K35,Juice!L35)</f>
        <v>0.94846537001482067</v>
      </c>
      <c r="T35" s="65"/>
      <c r="V35" s="24"/>
    </row>
    <row r="36" spans="1:22" x14ac:dyDescent="0.25">
      <c r="A36" s="25">
        <v>2002</v>
      </c>
      <c r="B36" s="27">
        <f>SUM('Fresh fruit'!B36,'Canned fruit'!B36,'Frozen fruit'!B36,'Dried fruit'!B36,Juice!B36)</f>
        <v>274.64076212671091</v>
      </c>
      <c r="C36" s="27">
        <f>SUM('Fresh fruit'!C36,'Canned fruit'!C36,'Frozen fruit'!C36,'Dried fruit'!C36,Juice!C36)</f>
        <v>214.62305944088507</v>
      </c>
      <c r="D36" s="27">
        <f>SUM('Fresh fruit'!D36,'Canned fruit'!D36,'Frozen fruit'!D36,'Dried fruit'!D36,Juice!D36)</f>
        <v>195.16606735957515</v>
      </c>
      <c r="E36" s="27">
        <f>SUM('Fresh fruit'!E36,'Canned fruit'!E36,'Frozen fruit'!E36,'Dried fruit'!E36,Juice!E36)</f>
        <v>163.97473444677371</v>
      </c>
      <c r="F36" s="27">
        <f t="shared" si="0"/>
        <v>51.476711576862357</v>
      </c>
      <c r="G36" s="27">
        <f>SUM('Fresh fruit'!G36,'Canned fruit'!G36,'Frozen fruit'!G36,'Dried fruit'!G36,Juice!G36)</f>
        <v>133.26472913424732</v>
      </c>
      <c r="H36" s="27">
        <f>SUM('Fresh fruit'!H36,'Canned fruit'!H36,'Frozen fruit'!H36,'Dried fruit'!H36,Juice!I36)</f>
        <v>5.8417415510902941</v>
      </c>
      <c r="I36" s="27">
        <f>SUM('Fresh fruit'!I36,'Canned fruit'!I36,'Frozen fruit'!I36,'Dried fruit'!I36,Juice!J36)</f>
        <v>165.61045210263433</v>
      </c>
      <c r="J36" s="27">
        <f>SUM('Fresh fruit'!J36,'Canned fruit'!J36,'Frozen fruit'!J36,'Dried fruit'!J36,Juice!K36)</f>
        <v>91.8957441985701</v>
      </c>
      <c r="K36" s="26">
        <f>SUM('Fresh fruit'!K36,'Canned fruit'!K36,'Frozen fruit'!K36,'Dried fruit'!K36,Juice!L36)</f>
        <v>0.9393704918439435</v>
      </c>
      <c r="T36" s="65"/>
      <c r="V36" s="24"/>
    </row>
    <row r="37" spans="1:22" x14ac:dyDescent="0.25">
      <c r="A37" s="25">
        <v>2003</v>
      </c>
      <c r="B37" s="27">
        <f>SUM('Fresh fruit'!B37,'Canned fruit'!B37,'Frozen fruit'!B37,'Dried fruit'!B37,Juice!B37)</f>
        <v>278.45184572914661</v>
      </c>
      <c r="C37" s="27">
        <f>SUM('Fresh fruit'!C37,'Canned fruit'!C37,'Frozen fruit'!C37,'Dried fruit'!C37,Juice!C37)</f>
        <v>216.71034739607518</v>
      </c>
      <c r="D37" s="27">
        <f>SUM('Fresh fruit'!D37,'Canned fruit'!D37,'Frozen fruit'!D37,'Dried fruit'!D37,Juice!D37)</f>
        <v>197.06450968851919</v>
      </c>
      <c r="E37" s="27">
        <f>SUM('Fresh fruit'!E37,'Canned fruit'!E37,'Frozen fruit'!E37,'Dried fruit'!E37,Juice!E37)</f>
        <v>166.04046617710475</v>
      </c>
      <c r="F37" s="27">
        <f t="shared" si="0"/>
        <v>51.632761079505961</v>
      </c>
      <c r="G37" s="27">
        <f>SUM('Fresh fruit'!G37,'Canned fruit'!G37,'Frozen fruit'!G37,'Dried fruit'!G37,Juice!G37)</f>
        <v>134.67946950234182</v>
      </c>
      <c r="H37" s="27">
        <f>SUM('Fresh fruit'!H37,'Canned fruit'!H37,'Frozen fruit'!H37,'Dried fruit'!H37,Juice!I37)</f>
        <v>5.9037575672259432</v>
      </c>
      <c r="I37" s="27">
        <f>SUM('Fresh fruit'!I37,'Canned fruit'!I37,'Frozen fruit'!I37,'Dried fruit'!I37,Juice!J37)</f>
        <v>167.36857515207186</v>
      </c>
      <c r="J37" s="27">
        <f>SUM('Fresh fruit'!J37,'Canned fruit'!J37,'Frozen fruit'!J37,'Dried fruit'!J37,Juice!K37)</f>
        <v>92.310508956791551</v>
      </c>
      <c r="K37" s="26">
        <f>SUM('Fresh fruit'!K37,'Canned fruit'!K37,'Frozen fruit'!K37,'Dried fruit'!K37,Juice!L37)</f>
        <v>0.95288405250852282</v>
      </c>
      <c r="T37" s="65"/>
      <c r="V37" s="24"/>
    </row>
    <row r="38" spans="1:22" ht="13.2" customHeight="1" x14ac:dyDescent="0.25">
      <c r="A38" s="25">
        <v>2004</v>
      </c>
      <c r="B38" s="27">
        <f>SUM('Fresh fruit'!B38,'Canned fruit'!B38,'Frozen fruit'!B38,'Dried fruit'!B38,Juice!B38)</f>
        <v>277.50546319268773</v>
      </c>
      <c r="C38" s="27">
        <f>SUM('Fresh fruit'!C38,'Canned fruit'!C38,'Frozen fruit'!C38,'Dried fruit'!C38,Juice!C38)</f>
        <v>216.34338337814597</v>
      </c>
      <c r="D38" s="27">
        <f>SUM('Fresh fruit'!D38,'Canned fruit'!D38,'Frozen fruit'!D38,'Dried fruit'!D38,Juice!D38)</f>
        <v>196.79653448282266</v>
      </c>
      <c r="E38" s="27">
        <f>SUM('Fresh fruit'!E38,'Canned fruit'!E38,'Frozen fruit'!E38,'Dried fruit'!E38,Juice!E38)</f>
        <v>166.5290045444915</v>
      </c>
      <c r="F38" s="27">
        <f t="shared" si="0"/>
        <v>51.245559725105487</v>
      </c>
      <c r="G38" s="27">
        <f>SUM('Fresh fruit'!G38,'Canned fruit'!G38,'Frozen fruit'!G38,'Dried fruit'!G38,Juice!G38)</f>
        <v>135.29623531184831</v>
      </c>
      <c r="H38" s="27">
        <f>SUM('Fresh fruit'!H38,'Canned fruit'!H38,'Frozen fruit'!H38,'Dried fruit'!H38,Juice!I38)</f>
        <v>5.9307938766837607</v>
      </c>
      <c r="I38" s="27">
        <f>SUM('Fresh fruit'!I38,'Canned fruit'!I38,'Frozen fruit'!I38,'Dried fruit'!I38,Juice!J38)</f>
        <v>168.13504100704625</v>
      </c>
      <c r="J38" s="27">
        <f>SUM('Fresh fruit'!J38,'Canned fruit'!J38,'Frozen fruit'!J38,'Dried fruit'!J38,Juice!K38)</f>
        <v>93.030664837733127</v>
      </c>
      <c r="K38" s="26">
        <f>SUM('Fresh fruit'!K38,'Canned fruit'!K38,'Frozen fruit'!K38,'Dried fruit'!K38,Juice!L38)</f>
        <v>0.96119274365474938</v>
      </c>
      <c r="T38" s="65"/>
      <c r="V38" s="24"/>
    </row>
    <row r="39" spans="1:22" ht="13.2" customHeight="1" x14ac:dyDescent="0.25">
      <c r="A39" s="25">
        <v>2005</v>
      </c>
      <c r="B39" s="27">
        <f>SUM('Fresh fruit'!B39,'Canned fruit'!B39,'Frozen fruit'!B39,'Dried fruit'!B39,Juice!B39)</f>
        <v>268.09598319258538</v>
      </c>
      <c r="C39" s="27">
        <f>SUM('Fresh fruit'!C39,'Canned fruit'!C39,'Frozen fruit'!C39,'Dried fruit'!C39,Juice!C39)</f>
        <v>209.56446535446321</v>
      </c>
      <c r="D39" s="27">
        <f>SUM('Fresh fruit'!D39,'Canned fruit'!D39,'Frozen fruit'!D39,'Dried fruit'!D39,Juice!D39)</f>
        <v>190.600418690467</v>
      </c>
      <c r="E39" s="27">
        <f>SUM('Fresh fruit'!E39,'Canned fruit'!E39,'Frozen fruit'!E39,'Dried fruit'!E39,Juice!E39)</f>
        <v>161.07954762850125</v>
      </c>
      <c r="F39" s="27">
        <f t="shared" si="0"/>
        <v>51.348340886281186</v>
      </c>
      <c r="G39" s="27">
        <f>SUM('Fresh fruit'!G39,'Canned fruit'!G39,'Frozen fruit'!G39,'Dried fruit'!G39,Juice!G39)</f>
        <v>130.43314384042952</v>
      </c>
      <c r="H39" s="27">
        <f>SUM('Fresh fruit'!H39,'Canned fruit'!H39,'Frozen fruit'!H39,'Dried fruit'!H39,Juice!I39)</f>
        <v>5.7176172642380063</v>
      </c>
      <c r="I39" s="27">
        <f>SUM('Fresh fruit'!I39,'Canned fruit'!I39,'Frozen fruit'!I39,'Dried fruit'!I39,Juice!J39)</f>
        <v>162.09159063251536</v>
      </c>
      <c r="J39" s="27">
        <f>SUM('Fresh fruit'!J39,'Canned fruit'!J39,'Frozen fruit'!J39,'Dried fruit'!J39,Juice!K39)</f>
        <v>90.652117556605788</v>
      </c>
      <c r="K39" s="26">
        <f>SUM('Fresh fruit'!K39,'Canned fruit'!K39,'Frozen fruit'!K39,'Dried fruit'!K39,Juice!L39)</f>
        <v>0.93044082119292226</v>
      </c>
      <c r="T39" s="65"/>
      <c r="V39" s="24"/>
    </row>
    <row r="40" spans="1:22" ht="13.2" customHeight="1" x14ac:dyDescent="0.25">
      <c r="A40" s="19">
        <v>2006</v>
      </c>
      <c r="B40" s="21">
        <f>SUM('Fresh fruit'!B40,'Canned fruit'!B40,'Frozen fruit'!B40,'Dried fruit'!B40,Juice!B40)</f>
        <v>266.63212263755099</v>
      </c>
      <c r="C40" s="21">
        <f>SUM('Fresh fruit'!C40,'Canned fruit'!C40,'Frozen fruit'!C40,'Dried fruit'!C40,Juice!C40)</f>
        <v>209.62987889489253</v>
      </c>
      <c r="D40" s="21">
        <f>SUM('Fresh fruit'!D40,'Canned fruit'!D40,'Frozen fruit'!D40,'Dried fruit'!D40,Juice!D40)</f>
        <v>190.47407034938459</v>
      </c>
      <c r="E40" s="21">
        <f>SUM('Fresh fruit'!E40,'Canned fruit'!E40,'Frozen fruit'!E40,'Dried fruit'!E40,Juice!E40)</f>
        <v>160.09929953923574</v>
      </c>
      <c r="F40" s="21">
        <f t="shared" si="0"/>
        <v>51.363138471305213</v>
      </c>
      <c r="G40" s="21">
        <f>SUM('Fresh fruit'!G40,'Canned fruit'!G40,'Frozen fruit'!G40,'Dried fruit'!G40,Juice!G40)</f>
        <v>129.68149627824533</v>
      </c>
      <c r="H40" s="21">
        <f>SUM('Fresh fruit'!H40,'Canned fruit'!H40,'Frozen fruit'!H40,'Dried fruit'!H40,Juice!I40)</f>
        <v>5.6846683300052749</v>
      </c>
      <c r="I40" s="21">
        <f>SUM('Fresh fruit'!I40,'Canned fruit'!I40,'Frozen fruit'!I40,'Dried fruit'!I40,Juice!J40)</f>
        <v>161.15750482148454</v>
      </c>
      <c r="J40" s="21">
        <f>SUM('Fresh fruit'!J40,'Canned fruit'!J40,'Frozen fruit'!J40,'Dried fruit'!J40,Juice!K40)</f>
        <v>89.397192489767406</v>
      </c>
      <c r="K40" s="20">
        <f>SUM('Fresh fruit'!K40,'Canned fruit'!K40,'Frozen fruit'!K40,'Dried fruit'!K40,Juice!L40)</f>
        <v>0.92743931727377382</v>
      </c>
      <c r="L40" s="67"/>
      <c r="M40" s="67"/>
      <c r="N40" s="67"/>
      <c r="O40" s="67"/>
      <c r="P40" s="67"/>
      <c r="Q40" s="67"/>
      <c r="R40" s="67"/>
      <c r="T40" s="65"/>
      <c r="V40" s="24"/>
    </row>
    <row r="41" spans="1:22" ht="13.2" customHeight="1" x14ac:dyDescent="0.25">
      <c r="A41" s="19">
        <v>2007</v>
      </c>
      <c r="B41" s="21">
        <f>SUM('Fresh fruit'!B41,'Canned fruit'!B41,'Frozen fruit'!B41,'Dried fruit'!B41,Juice!B41)</f>
        <v>259.59520904480354</v>
      </c>
      <c r="C41" s="21">
        <f>SUM('Fresh fruit'!C41,'Canned fruit'!C41,'Frozen fruit'!C41,'Dried fruit'!C41,Juice!C41)</f>
        <v>206.07007349722019</v>
      </c>
      <c r="D41" s="21">
        <f>SUM('Fresh fruit'!D41,'Canned fruit'!D41,'Frozen fruit'!D41,'Dried fruit'!D41,Juice!D41)</f>
        <v>186.49355578176778</v>
      </c>
      <c r="E41" s="21">
        <f>SUM('Fresh fruit'!E41,'Canned fruit'!E41,'Frozen fruit'!E41,'Dried fruit'!E41,Juice!E41)</f>
        <v>157.40464095612268</v>
      </c>
      <c r="F41" s="21">
        <f t="shared" si="0"/>
        <v>50.768752509933684</v>
      </c>
      <c r="G41" s="21">
        <f>SUM('Fresh fruit'!G41,'Canned fruit'!G41,'Frozen fruit'!G41,'Dried fruit'!G41,Juice!G41)</f>
        <v>127.80195983720225</v>
      </c>
      <c r="H41" s="21">
        <f>SUM('Fresh fruit'!H41,'Canned fruit'!H41,'Frozen fruit'!H41,'Dried fruit'!H41,Juice!I41)</f>
        <v>5.6022776914937973</v>
      </c>
      <c r="I41" s="21">
        <f>SUM('Fresh fruit'!I41,'Canned fruit'!I41,'Frozen fruit'!I41,'Dried fruit'!I41,Juice!J41)</f>
        <v>158.82177141500341</v>
      </c>
      <c r="J41" s="21">
        <f>SUM('Fresh fruit'!J41,'Canned fruit'!J41,'Frozen fruit'!J41,'Dried fruit'!J41,Juice!K41)</f>
        <v>89.220529267414435</v>
      </c>
      <c r="K41" s="20">
        <f>SUM('Fresh fruit'!K41,'Canned fruit'!K41,'Frozen fruit'!K41,'Dried fruit'!K41,Juice!L41)</f>
        <v>0.91368376104137028</v>
      </c>
      <c r="L41" s="67"/>
      <c r="M41" s="67"/>
      <c r="N41" s="67"/>
      <c r="O41" s="67"/>
      <c r="P41" s="67"/>
      <c r="Q41" s="67"/>
      <c r="R41" s="67"/>
      <c r="T41" s="65"/>
      <c r="V41" s="24"/>
    </row>
    <row r="42" spans="1:22" ht="13.2" customHeight="1" x14ac:dyDescent="0.25">
      <c r="A42" s="19">
        <v>2008</v>
      </c>
      <c r="B42" s="21">
        <f>SUM('Fresh fruit'!B42,'Canned fruit'!B42,'Frozen fruit'!B42,'Dried fruit'!B42,Juice!B42)</f>
        <v>254.08489749075957</v>
      </c>
      <c r="C42" s="21">
        <f>SUM('Fresh fruit'!C42,'Canned fruit'!C42,'Frozen fruit'!C42,'Dried fruit'!C42,Juice!C42)</f>
        <v>202.99428804654065</v>
      </c>
      <c r="D42" s="21">
        <f>SUM('Fresh fruit'!D42,'Canned fruit'!D42,'Frozen fruit'!D42,'Dried fruit'!D42,Juice!D42)</f>
        <v>182.44224416485488</v>
      </c>
      <c r="E42" s="21">
        <f>SUM('Fresh fruit'!E42,'Canned fruit'!E42,'Frozen fruit'!E42,'Dried fruit'!E42,Juice!E42)</f>
        <v>153.26701675067036</v>
      </c>
      <c r="F42" s="21">
        <f t="shared" si="0"/>
        <v>51.276574265556526</v>
      </c>
      <c r="G42" s="21">
        <f>SUM('Fresh fruit'!G42,'Canned fruit'!G42,'Frozen fruit'!G42,'Dried fruit'!G42,Juice!G42)</f>
        <v>123.79886633134706</v>
      </c>
      <c r="H42" s="21">
        <f>SUM('Fresh fruit'!H42,'Canned fruit'!H42,'Frozen fruit'!H42,'Dried fruit'!H42,Juice!I42)</f>
        <v>5.426799620004255</v>
      </c>
      <c r="I42" s="21">
        <f>SUM('Fresh fruit'!I42,'Canned fruit'!I42,'Frozen fruit'!I42,'Dried fruit'!I42,Juice!J42)</f>
        <v>153.84705582731061</v>
      </c>
      <c r="J42" s="21">
        <f>SUM('Fresh fruit'!J42,'Canned fruit'!J42,'Frozen fruit'!J42,'Dried fruit'!J42,Juice!K42)</f>
        <v>86.292177131807023</v>
      </c>
      <c r="K42" s="20">
        <f>SUM('Fresh fruit'!K42,'Canned fruit'!K42,'Frozen fruit'!K42,'Dried fruit'!K42,Juice!L42)</f>
        <v>0.88920329662313247</v>
      </c>
      <c r="L42" s="67"/>
      <c r="M42" s="67"/>
      <c r="N42" s="67"/>
      <c r="O42" s="67"/>
      <c r="P42" s="67"/>
      <c r="Q42" s="67"/>
      <c r="R42" s="67"/>
      <c r="T42" s="65"/>
      <c r="V42" s="24"/>
    </row>
    <row r="43" spans="1:22" ht="13.2" customHeight="1" x14ac:dyDescent="0.25">
      <c r="A43" s="19">
        <v>2009</v>
      </c>
      <c r="B43" s="21">
        <f>SUM('Fresh fruit'!B43,'Canned fruit'!B43,'Frozen fruit'!B43,'Dried fruit'!B43,Juice!B43)</f>
        <v>251.21388439885789</v>
      </c>
      <c r="C43" s="21">
        <f>SUM('Fresh fruit'!C43,'Canned fruit'!C43,'Frozen fruit'!C43,'Dried fruit'!C43,Juice!C43)</f>
        <v>200.88367377575992</v>
      </c>
      <c r="D43" s="21">
        <f>SUM('Fresh fruit'!D43,'Canned fruit'!D43,'Frozen fruit'!D43,'Dried fruit'!D43,Juice!D43)</f>
        <v>179.6143729698727</v>
      </c>
      <c r="E43" s="21">
        <f>SUM('Fresh fruit'!E43,'Canned fruit'!E43,'Frozen fruit'!E43,'Dried fruit'!E43,Juice!E43)</f>
        <v>151.58982618176216</v>
      </c>
      <c r="F43" s="21">
        <f t="shared" si="0"/>
        <v>51.234621200036592</v>
      </c>
      <c r="G43" s="21">
        <f>SUM('Fresh fruit'!G43,'Canned fruit'!G43,'Frozen fruit'!G43,'Dried fruit'!G43,Juice!G43)</f>
        <v>122.50540232520524</v>
      </c>
      <c r="H43" s="21">
        <f>SUM('Fresh fruit'!H43,'Canned fruit'!H43,'Frozen fruit'!H43,'Dried fruit'!H43,Juice!I43)</f>
        <v>5.3700998279542018</v>
      </c>
      <c r="I43" s="21">
        <f>SUM('Fresh fruit'!I43,'Canned fruit'!I43,'Frozen fruit'!I43,'Dried fruit'!I43,Juice!J43)</f>
        <v>152.23964507258762</v>
      </c>
      <c r="J43" s="21">
        <f>SUM('Fresh fruit'!J43,'Canned fruit'!J43,'Frozen fruit'!J43,'Dried fruit'!J43,Juice!K43)</f>
        <v>84.470093123962485</v>
      </c>
      <c r="K43" s="20">
        <f>SUM('Fresh fruit'!K43,'Canned fruit'!K43,'Frozen fruit'!K43,'Dried fruit'!K43,Juice!L43)</f>
        <v>0.87537789988672987</v>
      </c>
      <c r="L43" s="67"/>
      <c r="M43" s="67"/>
      <c r="N43" s="67"/>
      <c r="O43" s="67"/>
      <c r="P43" s="67"/>
      <c r="Q43" s="67"/>
      <c r="R43" s="67"/>
      <c r="T43" s="65"/>
      <c r="V43" s="24"/>
    </row>
    <row r="44" spans="1:22" ht="13.2" customHeight="1" x14ac:dyDescent="0.25">
      <c r="A44" s="19">
        <v>2010</v>
      </c>
      <c r="B44" s="21">
        <f>SUM('Fresh fruit'!B44,'Canned fruit'!B44,'Frozen fruit'!B44,'Dried fruit'!B44,Juice!B44)</f>
        <v>252.77812152743959</v>
      </c>
      <c r="C44" s="21">
        <f>SUM('Fresh fruit'!C44,'Canned fruit'!C44,'Frozen fruit'!C44,'Dried fruit'!C44,Juice!C44)</f>
        <v>203.05080988973361</v>
      </c>
      <c r="D44" s="21">
        <f>SUM('Fresh fruit'!D44,'Canned fruit'!D44,'Frozen fruit'!D44,'Dried fruit'!D44,Juice!D44)</f>
        <v>180.56898449708854</v>
      </c>
      <c r="E44" s="21">
        <f>SUM('Fresh fruit'!E44,'Canned fruit'!E44,'Frozen fruit'!E44,'Dried fruit'!E44,Juice!E44)</f>
        <v>151.2407417638035</v>
      </c>
      <c r="F44" s="21">
        <f t="shared" si="0"/>
        <v>51.83334461520451</v>
      </c>
      <c r="G44" s="21">
        <f>SUM('Fresh fruit'!G44,'Canned fruit'!G44,'Frozen fruit'!G44,'Dried fruit'!G44,Juice!G44)</f>
        <v>121.75476668428138</v>
      </c>
      <c r="H44" s="21">
        <f>SUM('Fresh fruit'!H44,'Canned fruit'!H44,'Frozen fruit'!H44,'Dried fruit'!H44,Juice!I44)</f>
        <v>5.3371952519137054</v>
      </c>
      <c r="I44" s="21">
        <f>SUM('Fresh fruit'!I44,'Canned fruit'!I44,'Frozen fruit'!I44,'Dried fruit'!I44,Juice!J44)</f>
        <v>151.3068167941276</v>
      </c>
      <c r="J44" s="21">
        <f>SUM('Fresh fruit'!J44,'Canned fruit'!J44,'Frozen fruit'!J44,'Dried fruit'!J44,Juice!K44)</f>
        <v>85.958492984904609</v>
      </c>
      <c r="K44" s="20">
        <f>SUM('Fresh fruit'!K44,'Canned fruit'!K44,'Frozen fruit'!K44,'Dried fruit'!K44,Juice!L44)</f>
        <v>0.878547488925706</v>
      </c>
      <c r="L44" s="67"/>
      <c r="M44" s="67"/>
      <c r="N44" s="67"/>
      <c r="O44" s="67"/>
      <c r="P44" s="67"/>
      <c r="Q44" s="67"/>
      <c r="R44" s="67"/>
      <c r="T44" s="65"/>
      <c r="V44" s="24"/>
    </row>
    <row r="45" spans="1:22" ht="13.2" customHeight="1" x14ac:dyDescent="0.25">
      <c r="A45" s="31">
        <v>2011</v>
      </c>
      <c r="B45" s="32">
        <f>SUM('Fresh fruit'!B45,'Canned fruit'!B45,'Frozen fruit'!B45,'Dried fruit'!B45,Juice!B45)</f>
        <v>250.95027931211249</v>
      </c>
      <c r="C45" s="32">
        <f>SUM('Fresh fruit'!C45,'Canned fruit'!C45,'Frozen fruit'!C45,'Dried fruit'!C45,Juice!C45)</f>
        <v>199.34701339253044</v>
      </c>
      <c r="D45" s="32">
        <f>SUM('Fresh fruit'!D45,'Canned fruit'!D45,'Frozen fruit'!D45,'Dried fruit'!D45,Juice!D45)</f>
        <v>176.31658435140179</v>
      </c>
      <c r="E45" s="27">
        <f>SUM('Fresh fruit'!E45,'Canned fruit'!E45,'Frozen fruit'!E45,'Dried fruit'!E45,Juice!E45)</f>
        <v>147.15151417967758</v>
      </c>
      <c r="F45" s="32">
        <f t="shared" si="0"/>
        <v>52.919236866902644</v>
      </c>
      <c r="G45" s="32">
        <f>SUM('Fresh fruit'!G45,'Canned fruit'!G45,'Frozen fruit'!G45,'Dried fruit'!G45,Juice!G45)</f>
        <v>118.1493065847819</v>
      </c>
      <c r="H45" s="32">
        <f>SUM('Fresh fruit'!H45,'Canned fruit'!H45,'Frozen fruit'!H45,'Dried fruit'!H45,Juice!I45)</f>
        <v>5.1791476859082479</v>
      </c>
      <c r="I45" s="32">
        <f>SUM('Fresh fruit'!I45,'Canned fruit'!I45,'Frozen fruit'!I45,'Dried fruit'!I45,Juice!J45)</f>
        <v>146.82624732165587</v>
      </c>
      <c r="J45" s="32">
        <f>SUM('Fresh fruit'!J45,'Canned fruit'!J45,'Frozen fruit'!J45,'Dried fruit'!J45,Juice!K45)</f>
        <v>83.66439941242345</v>
      </c>
      <c r="K45" s="26">
        <f>SUM('Fresh fruit'!K45,'Canned fruit'!K45,'Frozen fruit'!K45,'Dried fruit'!K45,Juice!L45)</f>
        <v>0.85224543743035874</v>
      </c>
      <c r="L45" s="67"/>
      <c r="M45" s="67"/>
      <c r="N45" s="67"/>
      <c r="O45" s="67"/>
      <c r="P45" s="67"/>
      <c r="Q45" s="67"/>
      <c r="R45" s="67"/>
      <c r="T45" s="65"/>
      <c r="V45" s="24"/>
    </row>
    <row r="46" spans="1:22" ht="13.2" customHeight="1" x14ac:dyDescent="0.25">
      <c r="A46" s="25">
        <v>2012</v>
      </c>
      <c r="B46" s="27">
        <f>SUM('Fresh fruit'!B46,'Canned fruit'!B46,'Frozen fruit'!B46,'Dried fruit'!B46,Juice!B46)</f>
        <v>241.36110134437371</v>
      </c>
      <c r="C46" s="27">
        <f>SUM('Fresh fruit'!C46,'Canned fruit'!C46,'Frozen fruit'!C46,'Dried fruit'!C46,Juice!C46)</f>
        <v>195.85514620092272</v>
      </c>
      <c r="D46" s="27">
        <f>SUM('Fresh fruit'!D46,'Canned fruit'!D46,'Frozen fruit'!D46,'Dried fruit'!D46,Juice!D46)</f>
        <v>172.97528987526715</v>
      </c>
      <c r="E46" s="27">
        <f>SUM('Fresh fruit'!E46,'Canned fruit'!E46,'Frozen fruit'!E46,'Dried fruit'!E46,Juice!E46)</f>
        <v>143.27954803737907</v>
      </c>
      <c r="F46" s="27">
        <f t="shared" ref="F46:F55" si="1">100-(G46/B46*100)</f>
        <v>52.620237492050705</v>
      </c>
      <c r="G46" s="27">
        <f>SUM('Fresh fruit'!G46,'Canned fruit'!G46,'Frozen fruit'!G46,'Dried fruit'!G46,Juice!G46)</f>
        <v>114.35631660353506</v>
      </c>
      <c r="H46" s="27">
        <f>SUM('Fresh fruit'!H46,'Canned fruit'!H46,'Frozen fruit'!H46,'Dried fruit'!H46,Juice!I46)</f>
        <v>5.0128796319357827</v>
      </c>
      <c r="I46" s="27">
        <f>SUM('Fresh fruit'!I46,'Canned fruit'!I46,'Frozen fruit'!I46,'Dried fruit'!I46,Juice!J46)</f>
        <v>142.1126311255635</v>
      </c>
      <c r="J46" s="27">
        <f>SUM('Fresh fruit'!J46,'Canned fruit'!J46,'Frozen fruit'!J46,'Dried fruit'!J46,Juice!K46)</f>
        <v>82.441135271331177</v>
      </c>
      <c r="K46" s="26">
        <f>SUM('Fresh fruit'!K46,'Canned fruit'!K46,'Frozen fruit'!K46,'Dried fruit'!K46,Juice!L46)</f>
        <v>0.83896124318962029</v>
      </c>
      <c r="L46" s="67"/>
      <c r="M46" s="67"/>
      <c r="N46" s="67"/>
      <c r="O46" s="67"/>
      <c r="P46" s="67"/>
      <c r="Q46" s="67"/>
      <c r="R46" s="67"/>
      <c r="T46" s="65"/>
      <c r="V46" s="24"/>
    </row>
    <row r="47" spans="1:22" ht="13.2" customHeight="1" x14ac:dyDescent="0.25">
      <c r="A47" s="25">
        <v>2013</v>
      </c>
      <c r="B47" s="27">
        <f>SUM('Fresh fruit'!B47,'Canned fruit'!B47,'Frozen fruit'!B47,'Dried fruit'!B47,Juice!B47)</f>
        <v>251.47563644390297</v>
      </c>
      <c r="C47" s="27">
        <f>SUM('Fresh fruit'!C47,'Canned fruit'!C47,'Frozen fruit'!C47,'Dried fruit'!C47,Juice!C47)</f>
        <v>203.73389094679175</v>
      </c>
      <c r="D47" s="27">
        <f>SUM('Fresh fruit'!D47,'Canned fruit'!D47,'Frozen fruit'!D47,'Dried fruit'!D47,Juice!D47)</f>
        <v>179.77503414070054</v>
      </c>
      <c r="E47" s="27">
        <f>SUM('Fresh fruit'!E47,'Canned fruit'!E47,'Frozen fruit'!E47,'Dried fruit'!E47,Juice!E47)</f>
        <v>148.82940620528112</v>
      </c>
      <c r="F47" s="27">
        <f t="shared" si="1"/>
        <v>52.602645986286788</v>
      </c>
      <c r="G47" s="27">
        <f>SUM('Fresh fruit'!G47,'Canned fruit'!G47,'Frozen fruit'!G47,'Dried fruit'!G47,Juice!G47)</f>
        <v>119.19279766355508</v>
      </c>
      <c r="H47" s="27">
        <f>SUM('Fresh fruit'!H47,'Canned fruit'!H47,'Frozen fruit'!H47,'Dried fruit'!H47,Juice!I47)</f>
        <v>5.2248897605941957</v>
      </c>
      <c r="I47" s="27">
        <f>SUM('Fresh fruit'!I47,'Canned fruit'!I47,'Frozen fruit'!I47,'Dried fruit'!I47,Juice!J47)</f>
        <v>148.12301226796512</v>
      </c>
      <c r="J47" s="27">
        <f>SUM('Fresh fruit'!J47,'Canned fruit'!J47,'Frozen fruit'!J47,'Dried fruit'!J47,Juice!K47)</f>
        <v>86.426996288219428</v>
      </c>
      <c r="K47" s="26">
        <f>SUM('Fresh fruit'!K47,'Canned fruit'!K47,'Frozen fruit'!K47,'Dried fruit'!K47,Juice!L47)</f>
        <v>0.87803680482824209</v>
      </c>
      <c r="L47" s="67"/>
      <c r="M47" s="67"/>
      <c r="N47" s="67"/>
      <c r="O47" s="67"/>
      <c r="P47" s="67"/>
      <c r="Q47" s="67"/>
      <c r="R47" s="67"/>
      <c r="T47" s="65"/>
      <c r="V47" s="24"/>
    </row>
    <row r="48" spans="1:22" ht="13.2" customHeight="1" x14ac:dyDescent="0.25">
      <c r="A48" s="25">
        <v>2014</v>
      </c>
      <c r="B48" s="27">
        <f>SUM('Fresh fruit'!B48,'Canned fruit'!B48,'Frozen fruit'!B48,'Dried fruit'!B48,Juice!B48)</f>
        <v>246.99743467595243</v>
      </c>
      <c r="C48" s="27">
        <f>SUM('Fresh fruit'!C48,'Canned fruit'!C48,'Frozen fruit'!C48,'Dried fruit'!C48,Juice!C48)</f>
        <v>200.43444181479879</v>
      </c>
      <c r="D48" s="27">
        <f>SUM('Fresh fruit'!D48,'Canned fruit'!D48,'Frozen fruit'!D48,'Dried fruit'!D48,Juice!D48)</f>
        <v>176.63140600751308</v>
      </c>
      <c r="E48" s="27">
        <f>SUM('Fresh fruit'!E48,'Canned fruit'!E48,'Frozen fruit'!E48,'Dried fruit'!E48,Juice!E48)</f>
        <v>146.35060626356335</v>
      </c>
      <c r="F48" s="27">
        <f t="shared" si="1"/>
        <v>52.72363243322031</v>
      </c>
      <c r="G48" s="27">
        <f>SUM('Fresh fruit'!G48,'Canned fruit'!G48,'Frozen fruit'!G48,'Dried fruit'!G48,Juice!G48)</f>
        <v>116.77141509791983</v>
      </c>
      <c r="H48" s="27">
        <f>SUM('Fresh fruit'!H48,'Canned fruit'!H48,'Frozen fruit'!H48,'Dried fruit'!H48,Juice!I48)</f>
        <v>5.1187469631964859</v>
      </c>
      <c r="I48" s="27">
        <f>SUM('Fresh fruit'!I48,'Canned fruit'!I48,'Frozen fruit'!I48,'Dried fruit'!I48,Juice!J48)</f>
        <v>145.11391703313876</v>
      </c>
      <c r="J48" s="27">
        <f>SUM('Fresh fruit'!J48,'Canned fruit'!J48,'Frozen fruit'!J48,'Dried fruit'!J48,Juice!K48)</f>
        <v>84.95106438541201</v>
      </c>
      <c r="K48" s="26">
        <f>SUM('Fresh fruit'!K48,'Canned fruit'!K48,'Frozen fruit'!K48,'Dried fruit'!K48,Juice!L48)</f>
        <v>0.86762620169282667</v>
      </c>
      <c r="L48" s="67"/>
      <c r="M48" s="67"/>
      <c r="N48" s="67"/>
      <c r="O48" s="67"/>
      <c r="P48" s="67"/>
      <c r="Q48" s="67"/>
      <c r="R48" s="67"/>
      <c r="T48" s="65"/>
      <c r="V48" s="24"/>
    </row>
    <row r="49" spans="1:22" ht="13.2" customHeight="1" x14ac:dyDescent="0.25">
      <c r="A49" s="31">
        <v>2015</v>
      </c>
      <c r="B49" s="32">
        <f>SUM('Fresh fruit'!B49,'Canned fruit'!B49,'Frozen fruit'!B49,'Dried fruit'!B49,Juice!B49)</f>
        <v>248.71611036041043</v>
      </c>
      <c r="C49" s="32">
        <f>SUM('Fresh fruit'!C49,'Canned fruit'!C49,'Frozen fruit'!C49,'Dried fruit'!C49,Juice!C49)</f>
        <v>200.09951834449865</v>
      </c>
      <c r="D49" s="32">
        <f>SUM('Fresh fruit'!D49,'Canned fruit'!D49,'Frozen fruit'!D49,'Dried fruit'!D49,Juice!D49)</f>
        <v>176.33732498418564</v>
      </c>
      <c r="E49" s="32">
        <f>SUM('Fresh fruit'!E49,'Canned fruit'!E49,'Frozen fruit'!E49,'Dried fruit'!E49,Juice!E49)</f>
        <v>145.83843410588662</v>
      </c>
      <c r="F49" s="32">
        <f t="shared" si="1"/>
        <v>53.211197179445989</v>
      </c>
      <c r="G49" s="32">
        <f>SUM('Fresh fruit'!G49,'Canned fruit'!G49,'Frozen fruit'!G49,'Dried fruit'!G49,Juice!G49)</f>
        <v>116.37129045948393</v>
      </c>
      <c r="H49" s="32">
        <f>SUM('Fresh fruit'!H49,'Canned fruit'!H49,'Frozen fruit'!H49,'Dried fruit'!H49,Juice!I49)</f>
        <v>5.1012072530184733</v>
      </c>
      <c r="I49" s="32">
        <f>SUM('Fresh fruit'!I49,'Canned fruit'!I49,'Frozen fruit'!I49,'Dried fruit'!I49,Juice!J49)</f>
        <v>144.61667501944726</v>
      </c>
      <c r="J49" s="32">
        <f>SUM('Fresh fruit'!J49,'Canned fruit'!J49,'Frozen fruit'!J49,'Dried fruit'!J49,Juice!K49)</f>
        <v>85.240756299723699</v>
      </c>
      <c r="K49" s="33">
        <f>SUM('Fresh fruit'!K49,'Canned fruit'!K49,'Frozen fruit'!K49,'Dried fruit'!K49,Juice!L49)</f>
        <v>0.8664733120475262</v>
      </c>
      <c r="L49" s="67"/>
      <c r="M49" s="67"/>
      <c r="N49" s="67"/>
      <c r="O49" s="67"/>
      <c r="P49" s="67"/>
      <c r="Q49" s="67"/>
      <c r="R49" s="67"/>
      <c r="T49" s="65"/>
      <c r="V49" s="24"/>
    </row>
    <row r="50" spans="1:22" ht="13.2" customHeight="1" x14ac:dyDescent="0.25">
      <c r="A50" s="36">
        <v>2016</v>
      </c>
      <c r="B50" s="38">
        <f>SUM('Fresh fruit'!B50,'Canned fruit'!B50,'Frozen fruit'!B50,'Dried fruit'!B50,Juice!B50)</f>
        <v>253.77315045071589</v>
      </c>
      <c r="C50" s="38">
        <f>SUM('Fresh fruit'!C50,'Canned fruit'!C50,'Frozen fruit'!C50,'Dried fruit'!C50,Juice!C50)</f>
        <v>203.24787954240435</v>
      </c>
      <c r="D50" s="38">
        <f>SUM('Fresh fruit'!D50,'Canned fruit'!D50,'Frozen fruit'!D50,'Dried fruit'!D50,Juice!D50)</f>
        <v>178.4628991198652</v>
      </c>
      <c r="E50" s="38">
        <f>SUM('Fresh fruit'!E50,'Canned fruit'!E50,'Frozen fruit'!E50,'Dried fruit'!E50,Juice!E50)</f>
        <v>146.63663414406568</v>
      </c>
      <c r="F50" s="38">
        <f t="shared" si="1"/>
        <v>54.044355814607357</v>
      </c>
      <c r="G50" s="38">
        <f>SUM('Fresh fruit'!G50,'Canned fruit'!G50,'Frozen fruit'!G50,'Dried fruit'!G50,Juice!G50)</f>
        <v>116.62308605919213</v>
      </c>
      <c r="H50" s="38">
        <f>SUM('Fresh fruit'!H50,'Canned fruit'!H50,'Frozen fruit'!H50,'Dried fruit'!H50,Juice!I50)</f>
        <v>5.1122448683481485</v>
      </c>
      <c r="I50" s="38">
        <f>SUM('Fresh fruit'!I50,'Canned fruit'!I50,'Frozen fruit'!I50,'Dried fruit'!I50,Juice!J50)</f>
        <v>144.92958589523582</v>
      </c>
      <c r="J50" s="38">
        <f>SUM('Fresh fruit'!J50,'Canned fruit'!J50,'Frozen fruit'!J50,'Dried fruit'!J50,Juice!K50)</f>
        <v>84.881076287025707</v>
      </c>
      <c r="K50" s="37">
        <f>SUM('Fresh fruit'!K50,'Canned fruit'!K50,'Frozen fruit'!K50,'Dried fruit'!K50,Juice!L50)</f>
        <v>0.87655323640263294</v>
      </c>
      <c r="L50" s="67"/>
      <c r="M50" s="67"/>
      <c r="N50" s="67"/>
      <c r="O50" s="67"/>
      <c r="P50" s="67"/>
      <c r="Q50" s="67"/>
      <c r="R50" s="67"/>
      <c r="T50" s="65"/>
      <c r="V50" s="24"/>
    </row>
    <row r="51" spans="1:22" ht="13.2" customHeight="1" x14ac:dyDescent="0.25">
      <c r="A51" s="41">
        <v>2017</v>
      </c>
      <c r="B51" s="43">
        <f>SUM('Fresh fruit'!B51,'Canned fruit'!B51,'Frozen fruit'!B51,'Dried fruit'!B51,Juice!B51)</f>
        <v>250.07478026607322</v>
      </c>
      <c r="C51" s="43">
        <f>SUM('Fresh fruit'!C51,'Canned fruit'!C51,'Frozen fruit'!C51,'Dried fruit'!C51,Juice!C51)</f>
        <v>200.98226940200956</v>
      </c>
      <c r="D51" s="43">
        <f>SUM('Fresh fruit'!D51,'Canned fruit'!D51,'Frozen fruit'!D51,'Dried fruit'!D51,Juice!D51)</f>
        <v>176.35978789948888</v>
      </c>
      <c r="E51" s="43">
        <f>SUM('Fresh fruit'!E51,'Canned fruit'!E51,'Frozen fruit'!E51,'Dried fruit'!E51,Juice!E51)</f>
        <v>144.08517577438809</v>
      </c>
      <c r="F51" s="43">
        <f t="shared" si="1"/>
        <v>54.401742720539268</v>
      </c>
      <c r="G51" s="43">
        <f>SUM('Fresh fruit'!G51,'Canned fruit'!G51,'Frozen fruit'!G51,'Dried fruit'!G51,Juice!G51)</f>
        <v>114.02974169677016</v>
      </c>
      <c r="H51" s="43">
        <f>SUM('Fresh fruit'!H51,'Canned fruit'!H51,'Frozen fruit'!H51,'Dried fruit'!H51,Juice!I51)</f>
        <v>4.9985640195844443</v>
      </c>
      <c r="I51" s="43">
        <f>SUM('Fresh fruit'!I51,'Canned fruit'!I51,'Frozen fruit'!I51,'Dried fruit'!I51,Juice!J51)</f>
        <v>141.70679067320924</v>
      </c>
      <c r="J51" s="43">
        <f>SUM('Fresh fruit'!J51,'Canned fruit'!J51,'Frozen fruit'!J51,'Dried fruit'!J51,Juice!K51)</f>
        <v>84.249531826235241</v>
      </c>
      <c r="K51" s="42">
        <f>SUM('Fresh fruit'!K51,'Canned fruit'!K51,'Frozen fruit'!K51,'Dried fruit'!K51,Juice!L51)</f>
        <v>0.86408934712151542</v>
      </c>
      <c r="L51" s="67"/>
      <c r="M51" s="67"/>
      <c r="N51" s="67"/>
      <c r="O51" s="67"/>
      <c r="P51" s="67"/>
      <c r="Q51" s="67"/>
      <c r="R51" s="67"/>
      <c r="T51" s="65"/>
      <c r="V51" s="24"/>
    </row>
    <row r="52" spans="1:22" ht="13.2" customHeight="1" x14ac:dyDescent="0.25">
      <c r="A52" s="41">
        <v>2018</v>
      </c>
      <c r="B52" s="43">
        <f>SUM('Fresh fruit'!B52,'Canned fruit'!B52,'Frozen fruit'!B52,'Dried fruit'!B52,Juice!B52)</f>
        <v>239.27695423975035</v>
      </c>
      <c r="C52" s="43">
        <f>SUM('Fresh fruit'!C52,'Canned fruit'!C52,'Frozen fruit'!C52,'Dried fruit'!C52,Juice!C52)</f>
        <v>196.14661331384207</v>
      </c>
      <c r="D52" s="43">
        <f>SUM('Fresh fruit'!D52,'Canned fruit'!D52,'Frozen fruit'!D52,'Dried fruit'!D52,Juice!D52)</f>
        <v>172.03484296945982</v>
      </c>
      <c r="E52" s="43">
        <f>SUM('Fresh fruit'!E52,'Canned fruit'!E52,'Frozen fruit'!E52,'Dried fruit'!E52,Juice!E52)</f>
        <v>140.16839734866198</v>
      </c>
      <c r="F52" s="43">
        <f t="shared" si="1"/>
        <v>53.66946800457599</v>
      </c>
      <c r="G52" s="43">
        <f>SUM('Fresh fruit'!G52,'Canned fruit'!G52,'Frozen fruit'!G52,'Dried fruit'!G52,Juice!G52)</f>
        <v>110.85828584172361</v>
      </c>
      <c r="H52" s="43">
        <f>SUM('Fresh fruit'!H52,'Canned fruit'!H52,'Frozen fruit'!H52,'Dried fruit'!H52,Juice!I52)</f>
        <v>4.8595412971714458</v>
      </c>
      <c r="I52" s="43">
        <f>SUM('Fresh fruit'!I52,'Canned fruit'!I52,'Frozen fruit'!I52,'Dried fruit'!I52,Juice!J52)</f>
        <v>137.76556600416188</v>
      </c>
      <c r="J52" s="43">
        <f>SUM('Fresh fruit'!J52,'Canned fruit'!J52,'Frozen fruit'!J52,'Dried fruit'!J52,Juice!K52)</f>
        <v>79.071302218250338</v>
      </c>
      <c r="K52" s="42">
        <f>SUM('Fresh fruit'!K52,'Canned fruit'!K52,'Frozen fruit'!K52,'Dried fruit'!K52,Juice!L52)</f>
        <v>0.82760523473524494</v>
      </c>
      <c r="L52" s="67"/>
      <c r="M52" s="67"/>
      <c r="N52" s="67"/>
      <c r="O52" s="67"/>
      <c r="P52" s="67"/>
      <c r="Q52" s="67"/>
      <c r="R52" s="67"/>
      <c r="T52" s="65"/>
      <c r="V52" s="24"/>
    </row>
    <row r="53" spans="1:22" ht="13.2" customHeight="1" x14ac:dyDescent="0.25">
      <c r="A53" s="36">
        <v>2019</v>
      </c>
      <c r="B53" s="38">
        <f>SUM('Fresh fruit'!B53,'Canned fruit'!B53,'Frozen fruit'!B53,'Dried fruit'!B53,Juice!B53)</f>
        <v>236.37928427639974</v>
      </c>
      <c r="C53" s="38">
        <f>SUM('Fresh fruit'!C53,'Canned fruit'!C53,'Frozen fruit'!C53,'Dried fruit'!C53,Juice!C53)</f>
        <v>193.10439577995686</v>
      </c>
      <c r="D53" s="38">
        <f>SUM('Fresh fruit'!D53,'Canned fruit'!D53,'Frozen fruit'!D53,'Dried fruit'!D53,Juice!D53)</f>
        <v>169.413283426997</v>
      </c>
      <c r="E53" s="38">
        <f>SUM('Fresh fruit'!E53,'Canned fruit'!E53,'Frozen fruit'!E53,'Dried fruit'!E53,Juice!E53)</f>
        <v>138.29248779914056</v>
      </c>
      <c r="F53" s="38">
        <f t="shared" si="1"/>
        <v>53.866737632770381</v>
      </c>
      <c r="G53" s="38">
        <f>SUM('Fresh fruit'!G53,'Canned fruit'!G53,'Frozen fruit'!G53,'Dried fruit'!G53,Juice!G53)</f>
        <v>109.04947539701104</v>
      </c>
      <c r="H53" s="38">
        <f>SUM('Fresh fruit'!H53,'Canned fruit'!H53,'Frozen fruit'!H53,'Dried fruit'!H53,Juice!I53)</f>
        <v>4.7802509763073333</v>
      </c>
      <c r="I53" s="38">
        <f>SUM('Fresh fruit'!I53,'Canned fruit'!I53,'Frozen fruit'!I53,'Dried fruit'!I53,Juice!J53)</f>
        <v>135.5177250528248</v>
      </c>
      <c r="J53" s="38">
        <f>SUM('Fresh fruit'!J53,'Canned fruit'!J53,'Frozen fruit'!J53,'Dried fruit'!J53,Juice!K53)</f>
        <v>78.445917356372902</v>
      </c>
      <c r="K53" s="37">
        <f>SUM('Fresh fruit'!K53,'Canned fruit'!K53,'Frozen fruit'!K53,'Dried fruit'!K53,Juice!L53)</f>
        <v>0.82282978585462785</v>
      </c>
      <c r="N53" s="67"/>
      <c r="O53" s="67"/>
      <c r="P53" s="67"/>
      <c r="Q53" s="67"/>
      <c r="R53" s="67"/>
      <c r="T53" s="65"/>
      <c r="V53" s="24"/>
    </row>
    <row r="54" spans="1:22" ht="13.2" customHeight="1" x14ac:dyDescent="0.25">
      <c r="A54" s="177">
        <v>2020</v>
      </c>
      <c r="B54" s="184">
        <f>SUM('Fresh fruit'!B54,'Canned fruit'!B54,'Frozen fruit'!B54,'Dried fruit'!B54,Juice!B54)</f>
        <v>230.54455869074528</v>
      </c>
      <c r="C54" s="184">
        <f>SUM('Fresh fruit'!C54,'Canned fruit'!C54,'Frozen fruit'!C54,'Dried fruit'!C54,Juice!C54)</f>
        <v>189.66751316169581</v>
      </c>
      <c r="D54" s="184">
        <f>SUM('Fresh fruit'!D54,'Canned fruit'!D54,'Frozen fruit'!D54,'Dried fruit'!D54,Juice!D54)</f>
        <v>166.22089562985678</v>
      </c>
      <c r="E54" s="184">
        <f>SUM('Fresh fruit'!E54,'Canned fruit'!E54,'Frozen fruit'!E54,'Dried fruit'!E54,Juice!E54)</f>
        <v>135.09975850537413</v>
      </c>
      <c r="F54" s="184">
        <f t="shared" si="1"/>
        <v>54.097200217036487</v>
      </c>
      <c r="G54" s="184">
        <f>SUM('Fresh fruit'!G54,'Canned fruit'!G54,'Frozen fruit'!G54,'Dried fruit'!G54,Juice!G54)</f>
        <v>105.82640718632962</v>
      </c>
      <c r="H54" s="184">
        <f>SUM('Fresh fruit'!H54,'Canned fruit'!H54,'Frozen fruit'!H54,'Dried fruit'!H54,Juice!I54)</f>
        <v>4.6389657944692422</v>
      </c>
      <c r="I54" s="184">
        <f>SUM('Fresh fruit'!I54,'Canned fruit'!I54,'Frozen fruit'!I54,'Dried fruit'!I54,Juice!J54)</f>
        <v>131.51236079030579</v>
      </c>
      <c r="J54" s="184">
        <f>SUM('Fresh fruit'!J54,'Canned fruit'!J54,'Frozen fruit'!J54,'Dried fruit'!J54,Juice!K54)</f>
        <v>76.612407895873375</v>
      </c>
      <c r="K54" s="185">
        <f>SUM('Fresh fruit'!K54,'Canned fruit'!K54,'Frozen fruit'!K54,'Dried fruit'!K54,Juice!L54)</f>
        <v>0.80107447766147644</v>
      </c>
      <c r="N54" s="67"/>
      <c r="O54" s="67"/>
      <c r="P54" s="67"/>
      <c r="Q54" s="67"/>
      <c r="R54" s="67"/>
      <c r="T54" s="65"/>
      <c r="V54" s="24"/>
    </row>
    <row r="55" spans="1:22" ht="13.8" customHeight="1" thickBot="1" x14ac:dyDescent="0.3">
      <c r="A55" s="132">
        <v>2021</v>
      </c>
      <c r="B55" s="134">
        <f>SUM('Fresh fruit'!B55,'Canned fruit'!B55,'Frozen fruit'!B55,'Dried fruit'!B55,Juice!B55)</f>
        <v>236.8625382656129</v>
      </c>
      <c r="C55" s="134">
        <f>SUM('Fresh fruit'!C55,'Canned fruit'!C55,'Frozen fruit'!C55,'Dried fruit'!C55,Juice!C55)</f>
        <v>192.96104193068993</v>
      </c>
      <c r="D55" s="134">
        <f>SUM('Fresh fruit'!D55,'Canned fruit'!D55,'Frozen fruit'!D55,'Dried fruit'!D55,Juice!D55)</f>
        <v>169.31073457521521</v>
      </c>
      <c r="E55" s="134">
        <f>SUM('Fresh fruit'!E55,'Canned fruit'!E55,'Frozen fruit'!E55,'Dried fruit'!E55,Juice!E55)</f>
        <v>138.49365432202873</v>
      </c>
      <c r="F55" s="134">
        <f t="shared" si="1"/>
        <v>54.026398708075178</v>
      </c>
      <c r="G55" s="134">
        <f>SUM('Fresh fruit'!G55,'Canned fruit'!G55,'Frozen fruit'!G55,'Dried fruit'!G55,Juice!G55)</f>
        <v>108.89423895216574</v>
      </c>
      <c r="H55" s="134">
        <f>SUM('Fresh fruit'!H55,'Canned fruit'!H55,'Frozen fruit'!H55,'Dried fruit'!H55,Juice!I55)</f>
        <v>4.7734460910538417</v>
      </c>
      <c r="I55" s="134">
        <f>SUM('Fresh fruit'!I55,'Canned fruit'!I55,'Frozen fruit'!I55,'Dried fruit'!I55,Juice!J55)</f>
        <v>135.32480995833086</v>
      </c>
      <c r="J55" s="134">
        <f>SUM('Fresh fruit'!J55,'Canned fruit'!J55,'Frozen fruit'!J55,'Dried fruit'!J55,Juice!K55)</f>
        <v>78.013280363480618</v>
      </c>
      <c r="K55" s="133">
        <f>SUM('Fresh fruit'!K55,'Canned fruit'!K55,'Frozen fruit'!K55,'Dried fruit'!K55,Juice!L55)</f>
        <v>0.81666143821542181</v>
      </c>
      <c r="N55" s="67"/>
      <c r="O55" s="67"/>
      <c r="P55" s="67"/>
      <c r="Q55" s="67"/>
      <c r="R55" s="67"/>
      <c r="T55" s="65"/>
      <c r="V55" s="24"/>
    </row>
    <row r="56" spans="1:22" ht="15" customHeight="1" thickTop="1" x14ac:dyDescent="0.25">
      <c r="A56" s="9" t="s">
        <v>195</v>
      </c>
      <c r="J56" s="9"/>
      <c r="K56" s="9"/>
      <c r="N56" s="67"/>
      <c r="O56" s="67"/>
      <c r="P56" s="67"/>
      <c r="Q56" s="67"/>
      <c r="R56" s="67"/>
      <c r="T56" s="65"/>
      <c r="V56" s="24"/>
    </row>
    <row r="57" spans="1:22" x14ac:dyDescent="0.25">
      <c r="A57" s="9"/>
      <c r="J57" s="9"/>
      <c r="K57" s="9"/>
      <c r="N57" s="67"/>
      <c r="O57" s="67"/>
      <c r="P57" s="67"/>
      <c r="Q57" s="67"/>
      <c r="R57" s="67"/>
      <c r="T57" s="65"/>
      <c r="V57" s="24"/>
    </row>
    <row r="58" spans="1:22" ht="15" customHeight="1" x14ac:dyDescent="0.25">
      <c r="A58" s="9" t="s">
        <v>97</v>
      </c>
      <c r="J58" s="9"/>
      <c r="K58" s="9"/>
    </row>
    <row r="59" spans="1:22" ht="15" customHeight="1" x14ac:dyDescent="0.25">
      <c r="A59" s="9" t="s">
        <v>104</v>
      </c>
      <c r="J59" s="9"/>
      <c r="K59" s="9"/>
    </row>
    <row r="60" spans="1:22" ht="15" customHeight="1" x14ac:dyDescent="0.25">
      <c r="A60" s="9" t="s">
        <v>111</v>
      </c>
      <c r="J60" s="9"/>
      <c r="K60" s="9"/>
    </row>
    <row r="61" spans="1:22" ht="15" customHeight="1" x14ac:dyDescent="0.25">
      <c r="A61" s="9" t="s">
        <v>134</v>
      </c>
      <c r="J61" s="9"/>
      <c r="K61" s="9"/>
    </row>
    <row r="62" spans="1:22" x14ac:dyDescent="0.25">
      <c r="A62" s="9"/>
      <c r="J62" s="9"/>
      <c r="K62" s="9"/>
    </row>
    <row r="63" spans="1:22" ht="15" customHeight="1" x14ac:dyDescent="0.25">
      <c r="A63" s="9" t="s">
        <v>192</v>
      </c>
      <c r="J63" s="9"/>
      <c r="K63" s="9"/>
    </row>
    <row r="64" spans="1:22" x14ac:dyDescent="0.25">
      <c r="A64" s="9"/>
      <c r="J64" s="9"/>
      <c r="K64" s="9"/>
    </row>
    <row r="65" s="9" customFormat="1" x14ac:dyDescent="0.25"/>
    <row r="66" s="9" customFormat="1" x14ac:dyDescent="0.25"/>
    <row r="67" s="9" customFormat="1" x14ac:dyDescent="0.25"/>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8" t="s">
        <v>113</v>
      </c>
      <c r="B1" s="8"/>
      <c r="C1" s="8"/>
      <c r="D1" s="8"/>
      <c r="E1" s="8"/>
      <c r="F1" s="8"/>
      <c r="G1" s="8"/>
      <c r="H1" s="8"/>
      <c r="I1" s="8"/>
      <c r="J1" s="8"/>
      <c r="K1" s="8"/>
      <c r="L1" s="8"/>
      <c r="M1" s="8"/>
      <c r="N1" s="8"/>
      <c r="O1" s="8"/>
      <c r="P1" s="8"/>
      <c r="Q1" s="8"/>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17.234815966720465</v>
      </c>
      <c r="C5" s="21">
        <v>4</v>
      </c>
      <c r="D5" s="20">
        <f t="shared" ref="D5:D46" si="0">+B5-B5*(C5/100)</f>
        <v>16.545423328051648</v>
      </c>
      <c r="E5" s="21">
        <v>8.6199812327545153</v>
      </c>
      <c r="F5" s="21">
        <f t="shared" ref="F5:F46" si="1">+(D5-D5*(E5)/100)</f>
        <v>15.119210942293808</v>
      </c>
      <c r="G5" s="21">
        <v>10</v>
      </c>
      <c r="H5" s="21">
        <f>F5-(F5*G5/100)</f>
        <v>13.607289848064427</v>
      </c>
      <c r="I5" s="21">
        <v>20</v>
      </c>
      <c r="J5" s="22">
        <f t="shared" ref="J5:J46" si="2">100-(K5/B5*100)</f>
        <v>36.838131028079914</v>
      </c>
      <c r="K5" s="23">
        <f>+H5-H5*I5/100</f>
        <v>10.885831878451542</v>
      </c>
      <c r="L5" s="23">
        <f t="shared" ref="L5:L46" si="3">+(K5/365)*16</f>
        <v>0.47718715083623198</v>
      </c>
      <c r="M5" s="23">
        <f t="shared" ref="M5:M37" si="4">+L5*28.3495</f>
        <v>13.528017132631758</v>
      </c>
      <c r="N5" s="21">
        <v>56</v>
      </c>
      <c r="O5" s="21">
        <v>107.2</v>
      </c>
      <c r="P5" s="21">
        <f t="shared" ref="P5:P46" si="5">+Q5*N5</f>
        <v>7.066874621524053</v>
      </c>
      <c r="Q5" s="23">
        <f t="shared" ref="Q5:Q46" si="6">+M5/O5</f>
        <v>0.12619418967007237</v>
      </c>
      <c r="R5" s="24"/>
    </row>
    <row r="6" spans="1:22" x14ac:dyDescent="0.25">
      <c r="A6" s="25">
        <v>1971</v>
      </c>
      <c r="B6" s="26">
        <v>16.618232541919735</v>
      </c>
      <c r="C6" s="27">
        <v>4</v>
      </c>
      <c r="D6" s="26">
        <f t="shared" si="0"/>
        <v>15.953503240242945</v>
      </c>
      <c r="E6" s="27">
        <v>8.6199812327545153</v>
      </c>
      <c r="F6" s="27">
        <f t="shared" si="1"/>
        <v>14.57831425496712</v>
      </c>
      <c r="G6" s="27">
        <v>10</v>
      </c>
      <c r="H6" s="27">
        <f t="shared" ref="H6:H51" si="7">F6-(F6*G6/100)</f>
        <v>13.120482829470408</v>
      </c>
      <c r="I6" s="27">
        <v>20</v>
      </c>
      <c r="J6" s="28">
        <f t="shared" si="2"/>
        <v>36.838131028079921</v>
      </c>
      <c r="K6" s="29">
        <f t="shared" ref="K6:K51" si="8">+H6-H6*I6/100</f>
        <v>10.496386263576326</v>
      </c>
      <c r="L6" s="29">
        <f t="shared" si="3"/>
        <v>0.46011556223896227</v>
      </c>
      <c r="M6" s="29">
        <f t="shared" si="4"/>
        <v>13.044046131693461</v>
      </c>
      <c r="N6" s="27">
        <v>56</v>
      </c>
      <c r="O6" s="27">
        <v>107.2</v>
      </c>
      <c r="P6" s="27">
        <f t="shared" si="5"/>
        <v>6.8140539493921057</v>
      </c>
      <c r="Q6" s="29">
        <f t="shared" si="6"/>
        <v>0.12167953481057332</v>
      </c>
      <c r="R6" s="24"/>
    </row>
    <row r="7" spans="1:22" x14ac:dyDescent="0.25">
      <c r="A7" s="25">
        <v>1972</v>
      </c>
      <c r="B7" s="26">
        <v>15.683261773814481</v>
      </c>
      <c r="C7" s="27">
        <v>4</v>
      </c>
      <c r="D7" s="26">
        <f t="shared" si="0"/>
        <v>15.055931302861902</v>
      </c>
      <c r="E7" s="27">
        <v>8.6199812327545153</v>
      </c>
      <c r="F7" s="27">
        <f t="shared" si="1"/>
        <v>13.758112850138794</v>
      </c>
      <c r="G7" s="27">
        <v>10</v>
      </c>
      <c r="H7" s="27">
        <f t="shared" si="7"/>
        <v>12.382301565124914</v>
      </c>
      <c r="I7" s="27">
        <v>20</v>
      </c>
      <c r="J7" s="28">
        <f t="shared" si="2"/>
        <v>36.838131028079921</v>
      </c>
      <c r="K7" s="29">
        <f t="shared" si="8"/>
        <v>9.9058412520999308</v>
      </c>
      <c r="L7" s="29">
        <f t="shared" si="3"/>
        <v>0.43422865762629836</v>
      </c>
      <c r="M7" s="29">
        <f t="shared" si="4"/>
        <v>12.310165329376746</v>
      </c>
      <c r="N7" s="27">
        <v>56</v>
      </c>
      <c r="O7" s="27">
        <v>107.2</v>
      </c>
      <c r="P7" s="27">
        <f t="shared" si="5"/>
        <v>6.4306833810177029</v>
      </c>
      <c r="Q7" s="29">
        <f t="shared" si="6"/>
        <v>0.11483363180388755</v>
      </c>
      <c r="R7" s="24"/>
    </row>
    <row r="8" spans="1:22" x14ac:dyDescent="0.25">
      <c r="A8" s="25">
        <v>1973</v>
      </c>
      <c r="B8" s="26">
        <v>16.276986515629073</v>
      </c>
      <c r="C8" s="27">
        <v>4</v>
      </c>
      <c r="D8" s="26">
        <f t="shared" si="0"/>
        <v>15.625907055003911</v>
      </c>
      <c r="E8" s="27">
        <v>8.6199812327545153</v>
      </c>
      <c r="F8" s="27">
        <f t="shared" si="1"/>
        <v>14.27895679941491</v>
      </c>
      <c r="G8" s="27">
        <v>10</v>
      </c>
      <c r="H8" s="27">
        <f t="shared" si="7"/>
        <v>12.851061119473419</v>
      </c>
      <c r="I8" s="27">
        <v>20</v>
      </c>
      <c r="J8" s="28">
        <f t="shared" si="2"/>
        <v>36.838131028079914</v>
      </c>
      <c r="K8" s="29">
        <f t="shared" si="8"/>
        <v>10.280848895578735</v>
      </c>
      <c r="L8" s="29">
        <f t="shared" si="3"/>
        <v>0.45066734884728704</v>
      </c>
      <c r="M8" s="29">
        <f t="shared" si="4"/>
        <v>12.776194006146163</v>
      </c>
      <c r="N8" s="27">
        <v>56</v>
      </c>
      <c r="O8" s="27">
        <v>107.2</v>
      </c>
      <c r="P8" s="27">
        <f t="shared" si="5"/>
        <v>6.6741311972405333</v>
      </c>
      <c r="Q8" s="29">
        <f t="shared" si="6"/>
        <v>0.11918091423643809</v>
      </c>
      <c r="R8" s="24"/>
    </row>
    <row r="9" spans="1:22" x14ac:dyDescent="0.25">
      <c r="A9" s="25">
        <v>1974</v>
      </c>
      <c r="B9" s="26">
        <v>16.556928972629759</v>
      </c>
      <c r="C9" s="27">
        <v>4</v>
      </c>
      <c r="D9" s="26">
        <f t="shared" si="0"/>
        <v>15.894651813724568</v>
      </c>
      <c r="E9" s="27">
        <v>8.6199812327545153</v>
      </c>
      <c r="F9" s="27">
        <f t="shared" si="1"/>
        <v>14.524535810369835</v>
      </c>
      <c r="G9" s="27">
        <v>10</v>
      </c>
      <c r="H9" s="27">
        <f t="shared" si="7"/>
        <v>13.072082229332851</v>
      </c>
      <c r="I9" s="27">
        <v>20</v>
      </c>
      <c r="J9" s="28">
        <f t="shared" si="2"/>
        <v>36.838131028079921</v>
      </c>
      <c r="K9" s="29">
        <f t="shared" si="8"/>
        <v>10.457665783466281</v>
      </c>
      <c r="L9" s="29">
        <f t="shared" si="3"/>
        <v>0.4584182261245493</v>
      </c>
      <c r="M9" s="29">
        <f t="shared" si="4"/>
        <v>12.99592750151791</v>
      </c>
      <c r="N9" s="27">
        <v>56</v>
      </c>
      <c r="O9" s="27">
        <v>107.2</v>
      </c>
      <c r="P9" s="27">
        <f t="shared" si="5"/>
        <v>6.7889173515392063</v>
      </c>
      <c r="Q9" s="29">
        <f t="shared" si="6"/>
        <v>0.12123066699177154</v>
      </c>
      <c r="R9" s="24"/>
    </row>
    <row r="10" spans="1:22" x14ac:dyDescent="0.25">
      <c r="A10" s="25">
        <v>1975</v>
      </c>
      <c r="B10" s="26">
        <v>19.682595809818036</v>
      </c>
      <c r="C10" s="27">
        <v>4</v>
      </c>
      <c r="D10" s="26">
        <f t="shared" si="0"/>
        <v>18.895291977425316</v>
      </c>
      <c r="E10" s="27">
        <v>8.6199812327545153</v>
      </c>
      <c r="F10" s="27">
        <f t="shared" si="1"/>
        <v>17.266521355097083</v>
      </c>
      <c r="G10" s="27">
        <v>10</v>
      </c>
      <c r="H10" s="27">
        <f t="shared" si="7"/>
        <v>15.539869219587375</v>
      </c>
      <c r="I10" s="27">
        <v>20</v>
      </c>
      <c r="J10" s="28">
        <f t="shared" si="2"/>
        <v>36.838131028079921</v>
      </c>
      <c r="K10" s="29">
        <f t="shared" si="8"/>
        <v>12.4318953756699</v>
      </c>
      <c r="L10" s="29">
        <f t="shared" si="3"/>
        <v>0.54495979728963939</v>
      </c>
      <c r="M10" s="29">
        <f t="shared" si="4"/>
        <v>15.449337773262631</v>
      </c>
      <c r="N10" s="27">
        <v>56</v>
      </c>
      <c r="O10" s="27">
        <v>107.2</v>
      </c>
      <c r="P10" s="27">
        <f t="shared" si="5"/>
        <v>8.0705495830476437</v>
      </c>
      <c r="Q10" s="29">
        <f t="shared" si="6"/>
        <v>0.14411695684013648</v>
      </c>
      <c r="R10" s="24"/>
    </row>
    <row r="11" spans="1:22" x14ac:dyDescent="0.25">
      <c r="A11" s="19">
        <v>1976</v>
      </c>
      <c r="B11" s="20">
        <v>17.24498491443838</v>
      </c>
      <c r="C11" s="21">
        <v>4</v>
      </c>
      <c r="D11" s="20">
        <f t="shared" si="0"/>
        <v>16.555185517860846</v>
      </c>
      <c r="E11" s="21">
        <v>8.6199812327545153</v>
      </c>
      <c r="F11" s="21">
        <f t="shared" si="1"/>
        <v>15.128131633173547</v>
      </c>
      <c r="G11" s="21">
        <v>10</v>
      </c>
      <c r="H11" s="21">
        <f t="shared" si="7"/>
        <v>13.615318469856192</v>
      </c>
      <c r="I11" s="21">
        <v>20</v>
      </c>
      <c r="J11" s="22">
        <f t="shared" si="2"/>
        <v>36.838131028079914</v>
      </c>
      <c r="K11" s="23">
        <f t="shared" si="8"/>
        <v>10.892254775884954</v>
      </c>
      <c r="L11" s="23">
        <f t="shared" si="3"/>
        <v>0.47746870250454593</v>
      </c>
      <c r="M11" s="23">
        <f t="shared" si="4"/>
        <v>13.535998981652625</v>
      </c>
      <c r="N11" s="21">
        <v>56</v>
      </c>
      <c r="O11" s="21">
        <v>107.2</v>
      </c>
      <c r="P11" s="21">
        <f t="shared" si="5"/>
        <v>7.0710442441468935</v>
      </c>
      <c r="Q11" s="23">
        <f t="shared" si="6"/>
        <v>0.12626864721690881</v>
      </c>
      <c r="R11" s="24"/>
    </row>
    <row r="12" spans="1:22" x14ac:dyDescent="0.25">
      <c r="A12" s="19">
        <v>1977</v>
      </c>
      <c r="B12" s="20">
        <v>16.689098864398503</v>
      </c>
      <c r="C12" s="21">
        <v>4</v>
      </c>
      <c r="D12" s="20">
        <f t="shared" si="0"/>
        <v>16.021534909822563</v>
      </c>
      <c r="E12" s="21">
        <v>8.6199812327545153</v>
      </c>
      <c r="F12" s="21">
        <f t="shared" si="1"/>
        <v>14.640481607396644</v>
      </c>
      <c r="G12" s="21">
        <v>10</v>
      </c>
      <c r="H12" s="21">
        <f t="shared" si="7"/>
        <v>13.176433446656979</v>
      </c>
      <c r="I12" s="21">
        <v>20</v>
      </c>
      <c r="J12" s="22">
        <f t="shared" si="2"/>
        <v>36.838131028079921</v>
      </c>
      <c r="K12" s="23">
        <f t="shared" si="8"/>
        <v>10.541146757325583</v>
      </c>
      <c r="L12" s="23">
        <f t="shared" si="3"/>
        <v>0.46207766607454609</v>
      </c>
      <c r="M12" s="23">
        <f t="shared" si="4"/>
        <v>13.099670794380344</v>
      </c>
      <c r="N12" s="21">
        <v>56</v>
      </c>
      <c r="O12" s="21">
        <v>107.2</v>
      </c>
      <c r="P12" s="21">
        <f t="shared" si="5"/>
        <v>6.8431116090046569</v>
      </c>
      <c r="Q12" s="23">
        <f t="shared" si="6"/>
        <v>0.12219842158936887</v>
      </c>
      <c r="R12" s="24"/>
    </row>
    <row r="13" spans="1:22" x14ac:dyDescent="0.25">
      <c r="A13" s="19">
        <v>1978</v>
      </c>
      <c r="B13" s="20">
        <v>18.138894783656994</v>
      </c>
      <c r="C13" s="21">
        <v>4</v>
      </c>
      <c r="D13" s="20">
        <f t="shared" si="0"/>
        <v>17.413338992310713</v>
      </c>
      <c r="E13" s="21">
        <v>8.6199812327545153</v>
      </c>
      <c r="F13" s="21">
        <f t="shared" si="1"/>
        <v>15.912312439177605</v>
      </c>
      <c r="G13" s="21">
        <v>10</v>
      </c>
      <c r="H13" s="21">
        <f t="shared" si="7"/>
        <v>14.321081195259843</v>
      </c>
      <c r="I13" s="21">
        <v>20</v>
      </c>
      <c r="J13" s="22">
        <f t="shared" si="2"/>
        <v>36.838131028079935</v>
      </c>
      <c r="K13" s="23">
        <f t="shared" si="8"/>
        <v>11.456864956207875</v>
      </c>
      <c r="L13" s="23">
        <f t="shared" si="3"/>
        <v>0.50221873780637261</v>
      </c>
      <c r="M13" s="23">
        <f t="shared" si="4"/>
        <v>14.237650107441759</v>
      </c>
      <c r="N13" s="21">
        <v>56</v>
      </c>
      <c r="O13" s="21">
        <v>107.2</v>
      </c>
      <c r="P13" s="21">
        <f t="shared" si="5"/>
        <v>7.4375784143352472</v>
      </c>
      <c r="Q13" s="23">
        <f t="shared" si="6"/>
        <v>0.13281390025598655</v>
      </c>
      <c r="R13" s="24"/>
    </row>
    <row r="14" spans="1:22" x14ac:dyDescent="0.25">
      <c r="A14" s="19">
        <v>1979</v>
      </c>
      <c r="B14" s="20">
        <v>17.33821722913363</v>
      </c>
      <c r="C14" s="21">
        <v>4</v>
      </c>
      <c r="D14" s="20">
        <f t="shared" si="0"/>
        <v>16.644688539968286</v>
      </c>
      <c r="E14" s="21">
        <v>8.6199812327545153</v>
      </c>
      <c r="F14" s="21">
        <f t="shared" si="1"/>
        <v>15.209919511572577</v>
      </c>
      <c r="G14" s="21">
        <v>10</v>
      </c>
      <c r="H14" s="21">
        <f t="shared" si="7"/>
        <v>13.688927560415319</v>
      </c>
      <c r="I14" s="21">
        <v>20</v>
      </c>
      <c r="J14" s="22">
        <f t="shared" si="2"/>
        <v>36.838131028079921</v>
      </c>
      <c r="K14" s="23">
        <f t="shared" si="8"/>
        <v>10.951142048332255</v>
      </c>
      <c r="L14" s="23">
        <f t="shared" si="3"/>
        <v>0.4800500623926468</v>
      </c>
      <c r="M14" s="23">
        <f t="shared" si="4"/>
        <v>13.609179243800341</v>
      </c>
      <c r="N14" s="21">
        <v>56</v>
      </c>
      <c r="O14" s="21">
        <v>107.2</v>
      </c>
      <c r="P14" s="21">
        <f t="shared" si="5"/>
        <v>7.1092727392986852</v>
      </c>
      <c r="Q14" s="23">
        <f t="shared" si="6"/>
        <v>0.12695129891604795</v>
      </c>
      <c r="R14" s="24"/>
    </row>
    <row r="15" spans="1:22" x14ac:dyDescent="0.25">
      <c r="A15" s="19">
        <v>1980</v>
      </c>
      <c r="B15" s="20">
        <v>19.409452817607342</v>
      </c>
      <c r="C15" s="21">
        <v>4</v>
      </c>
      <c r="D15" s="20">
        <f t="shared" si="0"/>
        <v>18.633074704903049</v>
      </c>
      <c r="E15" s="21">
        <v>8.6199812327545153</v>
      </c>
      <c r="F15" s="21">
        <f t="shared" si="1"/>
        <v>17.026907162255277</v>
      </c>
      <c r="G15" s="21">
        <v>10</v>
      </c>
      <c r="H15" s="21">
        <f t="shared" si="7"/>
        <v>15.32421644602975</v>
      </c>
      <c r="I15" s="21">
        <v>20</v>
      </c>
      <c r="J15" s="22">
        <f t="shared" si="2"/>
        <v>36.838131028079914</v>
      </c>
      <c r="K15" s="23">
        <f t="shared" si="8"/>
        <v>12.2593731568238</v>
      </c>
      <c r="L15" s="23">
        <f t="shared" si="3"/>
        <v>0.53739717947720766</v>
      </c>
      <c r="M15" s="23">
        <f t="shared" si="4"/>
        <v>15.234941339589097</v>
      </c>
      <c r="N15" s="21">
        <v>56</v>
      </c>
      <c r="O15" s="21">
        <v>107.2</v>
      </c>
      <c r="P15" s="21">
        <f t="shared" si="5"/>
        <v>7.9585514460540061</v>
      </c>
      <c r="Q15" s="23">
        <f t="shared" si="6"/>
        <v>0.14211699010810724</v>
      </c>
      <c r="R15" s="24"/>
    </row>
    <row r="16" spans="1:22" x14ac:dyDescent="0.25">
      <c r="A16" s="25">
        <v>1981</v>
      </c>
      <c r="B16" s="26">
        <v>17.012488151762273</v>
      </c>
      <c r="C16" s="27">
        <v>4</v>
      </c>
      <c r="D16" s="26">
        <f t="shared" si="0"/>
        <v>16.331988625691782</v>
      </c>
      <c r="E16" s="27">
        <v>8.6199812327545153</v>
      </c>
      <c r="F16" s="27">
        <f t="shared" si="1"/>
        <v>14.924174271221549</v>
      </c>
      <c r="G16" s="27">
        <v>10</v>
      </c>
      <c r="H16" s="27">
        <f t="shared" si="7"/>
        <v>13.431756844099395</v>
      </c>
      <c r="I16" s="27">
        <v>20</v>
      </c>
      <c r="J16" s="28">
        <f t="shared" si="2"/>
        <v>36.838131028079921</v>
      </c>
      <c r="K16" s="29">
        <f t="shared" si="8"/>
        <v>10.745405475279515</v>
      </c>
      <c r="L16" s="29">
        <f t="shared" si="3"/>
        <v>0.47103147288896507</v>
      </c>
      <c r="M16" s="29">
        <f t="shared" si="4"/>
        <v>13.353506740665715</v>
      </c>
      <c r="N16" s="27">
        <v>56</v>
      </c>
      <c r="O16" s="27">
        <v>107.2</v>
      </c>
      <c r="P16" s="27">
        <f t="shared" si="5"/>
        <v>6.9757124764671641</v>
      </c>
      <c r="Q16" s="29">
        <f t="shared" si="6"/>
        <v>0.12456629422262794</v>
      </c>
      <c r="R16" s="24"/>
    </row>
    <row r="17" spans="1:18" x14ac:dyDescent="0.25">
      <c r="A17" s="25">
        <v>1982</v>
      </c>
      <c r="B17" s="26">
        <v>17.702003400286383</v>
      </c>
      <c r="C17" s="27">
        <v>4</v>
      </c>
      <c r="D17" s="26">
        <f t="shared" si="0"/>
        <v>16.993923264274926</v>
      </c>
      <c r="E17" s="27">
        <v>8.6199812327545153</v>
      </c>
      <c r="F17" s="27">
        <f t="shared" si="1"/>
        <v>15.529050268185724</v>
      </c>
      <c r="G17" s="27">
        <v>10</v>
      </c>
      <c r="H17" s="27">
        <f t="shared" si="7"/>
        <v>13.976145241367151</v>
      </c>
      <c r="I17" s="27">
        <v>20</v>
      </c>
      <c r="J17" s="28">
        <f t="shared" si="2"/>
        <v>36.838131028079935</v>
      </c>
      <c r="K17" s="29">
        <f t="shared" si="8"/>
        <v>11.18091619309372</v>
      </c>
      <c r="L17" s="29">
        <f t="shared" si="3"/>
        <v>0.49012235366986173</v>
      </c>
      <c r="M17" s="29">
        <f t="shared" si="4"/>
        <v>13.894723665363745</v>
      </c>
      <c r="N17" s="27">
        <v>56</v>
      </c>
      <c r="O17" s="27">
        <v>107.2</v>
      </c>
      <c r="P17" s="27">
        <f t="shared" si="5"/>
        <v>7.2584377356377772</v>
      </c>
      <c r="Q17" s="29">
        <f t="shared" si="6"/>
        <v>0.1296149595649603</v>
      </c>
      <c r="R17" s="24"/>
    </row>
    <row r="18" spans="1:18" x14ac:dyDescent="0.25">
      <c r="A18" s="25">
        <v>1983</v>
      </c>
      <c r="B18" s="26">
        <v>18.43068377606912</v>
      </c>
      <c r="C18" s="27">
        <v>4</v>
      </c>
      <c r="D18" s="26">
        <f t="shared" si="0"/>
        <v>17.693456425026355</v>
      </c>
      <c r="E18" s="27">
        <v>8.6199812327545153</v>
      </c>
      <c r="F18" s="27">
        <f t="shared" si="1"/>
        <v>16.168283801763486</v>
      </c>
      <c r="G18" s="27">
        <v>10</v>
      </c>
      <c r="H18" s="27">
        <f t="shared" si="7"/>
        <v>14.551455421587137</v>
      </c>
      <c r="I18" s="27">
        <v>20</v>
      </c>
      <c r="J18" s="28">
        <f t="shared" si="2"/>
        <v>36.838131028079914</v>
      </c>
      <c r="K18" s="29">
        <f t="shared" si="8"/>
        <v>11.641164337269711</v>
      </c>
      <c r="L18" s="29">
        <f t="shared" si="3"/>
        <v>0.5102976147844257</v>
      </c>
      <c r="M18" s="29">
        <f t="shared" si="4"/>
        <v>14.466682230331076</v>
      </c>
      <c r="N18" s="27">
        <v>56</v>
      </c>
      <c r="O18" s="27">
        <v>107.2</v>
      </c>
      <c r="P18" s="27">
        <f t="shared" si="5"/>
        <v>7.5572220606207106</v>
      </c>
      <c r="Q18" s="29">
        <f t="shared" si="6"/>
        <v>0.13495039393965555</v>
      </c>
      <c r="R18" s="24"/>
    </row>
    <row r="19" spans="1:18" x14ac:dyDescent="0.25">
      <c r="A19" s="25">
        <v>1984</v>
      </c>
      <c r="B19" s="26">
        <v>18.5154958897126</v>
      </c>
      <c r="C19" s="27">
        <v>4</v>
      </c>
      <c r="D19" s="26">
        <f t="shared" si="0"/>
        <v>17.774876054124096</v>
      </c>
      <c r="E19" s="27">
        <v>8.6199812327545153</v>
      </c>
      <c r="F19" s="27">
        <f t="shared" si="1"/>
        <v>16.242685074113222</v>
      </c>
      <c r="G19" s="27">
        <v>10</v>
      </c>
      <c r="H19" s="27">
        <f t="shared" si="7"/>
        <v>14.618416566701899</v>
      </c>
      <c r="I19" s="27">
        <v>20</v>
      </c>
      <c r="J19" s="28">
        <f t="shared" si="2"/>
        <v>36.838131028079921</v>
      </c>
      <c r="K19" s="29">
        <f t="shared" si="8"/>
        <v>11.69473325336152</v>
      </c>
      <c r="L19" s="29">
        <f t="shared" si="3"/>
        <v>0.51264584124324475</v>
      </c>
      <c r="M19" s="29">
        <f t="shared" si="4"/>
        <v>14.533253276325366</v>
      </c>
      <c r="N19" s="27">
        <v>56</v>
      </c>
      <c r="O19" s="27">
        <v>107.2</v>
      </c>
      <c r="P19" s="27">
        <f t="shared" si="5"/>
        <v>7.5919979801699675</v>
      </c>
      <c r="Q19" s="29">
        <f t="shared" si="6"/>
        <v>0.13557139250303513</v>
      </c>
      <c r="R19" s="24"/>
    </row>
    <row r="20" spans="1:18" x14ac:dyDescent="0.25">
      <c r="A20" s="25">
        <v>1985</v>
      </c>
      <c r="B20" s="26">
        <v>17.417959472434184</v>
      </c>
      <c r="C20" s="27">
        <v>4</v>
      </c>
      <c r="D20" s="26">
        <f t="shared" si="0"/>
        <v>16.721241093536818</v>
      </c>
      <c r="E20" s="27">
        <v>8.6199812327545153</v>
      </c>
      <c r="F20" s="27">
        <f t="shared" si="1"/>
        <v>15.27987324939031</v>
      </c>
      <c r="G20" s="27">
        <v>10</v>
      </c>
      <c r="H20" s="27">
        <f t="shared" si="7"/>
        <v>13.75188592445128</v>
      </c>
      <c r="I20" s="27">
        <v>20</v>
      </c>
      <c r="J20" s="28">
        <f t="shared" si="2"/>
        <v>36.838131028079914</v>
      </c>
      <c r="K20" s="29">
        <f t="shared" si="8"/>
        <v>11.001508739561023</v>
      </c>
      <c r="L20" s="29">
        <f t="shared" si="3"/>
        <v>0.48225791735062018</v>
      </c>
      <c r="M20" s="29">
        <f t="shared" si="4"/>
        <v>13.671770827931406</v>
      </c>
      <c r="N20" s="27">
        <v>56</v>
      </c>
      <c r="O20" s="27">
        <v>107.2</v>
      </c>
      <c r="P20" s="27">
        <f t="shared" si="5"/>
        <v>7.141969835486556</v>
      </c>
      <c r="Q20" s="29">
        <f t="shared" si="6"/>
        <v>0.12753517563368849</v>
      </c>
      <c r="R20" s="24"/>
    </row>
    <row r="21" spans="1:18" x14ac:dyDescent="0.25">
      <c r="A21" s="19">
        <v>1986</v>
      </c>
      <c r="B21" s="20">
        <v>18.002144901893686</v>
      </c>
      <c r="C21" s="21">
        <v>4</v>
      </c>
      <c r="D21" s="20">
        <f t="shared" si="0"/>
        <v>17.28205910581794</v>
      </c>
      <c r="E21" s="21">
        <v>8.6199812327545153</v>
      </c>
      <c r="F21" s="21">
        <f t="shared" si="1"/>
        <v>15.79234885426289</v>
      </c>
      <c r="G21" s="21">
        <v>10</v>
      </c>
      <c r="H21" s="21">
        <f t="shared" si="7"/>
        <v>14.213113968836602</v>
      </c>
      <c r="I21" s="21">
        <v>20</v>
      </c>
      <c r="J21" s="22">
        <f t="shared" si="2"/>
        <v>36.838131028079914</v>
      </c>
      <c r="K21" s="23">
        <f t="shared" si="8"/>
        <v>11.370491175069281</v>
      </c>
      <c r="L21" s="23">
        <f t="shared" si="3"/>
        <v>0.49843248986605071</v>
      </c>
      <c r="M21" s="23">
        <f t="shared" si="4"/>
        <v>14.130311871457604</v>
      </c>
      <c r="N21" s="21">
        <v>56</v>
      </c>
      <c r="O21" s="21">
        <v>107.2</v>
      </c>
      <c r="P21" s="21">
        <f t="shared" si="5"/>
        <v>7.3815062015077029</v>
      </c>
      <c r="Q21" s="23">
        <f t="shared" si="6"/>
        <v>0.13181261074120898</v>
      </c>
      <c r="R21" s="24"/>
    </row>
    <row r="22" spans="1:18" x14ac:dyDescent="0.25">
      <c r="A22" s="19">
        <v>1987</v>
      </c>
      <c r="B22" s="20">
        <v>21.018338682460378</v>
      </c>
      <c r="C22" s="21">
        <v>4</v>
      </c>
      <c r="D22" s="20">
        <f t="shared" si="0"/>
        <v>20.177605135161961</v>
      </c>
      <c r="E22" s="21">
        <v>8.6199812327545153</v>
      </c>
      <c r="F22" s="21">
        <f t="shared" si="1"/>
        <v>18.43829935929169</v>
      </c>
      <c r="G22" s="21">
        <v>10</v>
      </c>
      <c r="H22" s="21">
        <f t="shared" si="7"/>
        <v>16.594469423362522</v>
      </c>
      <c r="I22" s="21">
        <v>20</v>
      </c>
      <c r="J22" s="22">
        <f t="shared" si="2"/>
        <v>36.838131028079921</v>
      </c>
      <c r="K22" s="23">
        <f t="shared" si="8"/>
        <v>13.275575538690017</v>
      </c>
      <c r="L22" s="23">
        <f t="shared" si="3"/>
        <v>0.58194303731243913</v>
      </c>
      <c r="M22" s="23">
        <f t="shared" si="4"/>
        <v>16.497794136288991</v>
      </c>
      <c r="N22" s="21">
        <v>56</v>
      </c>
      <c r="O22" s="21">
        <v>107.2</v>
      </c>
      <c r="P22" s="21">
        <f t="shared" si="5"/>
        <v>8.618250668210667</v>
      </c>
      <c r="Q22" s="23">
        <f t="shared" si="6"/>
        <v>0.15389733336090478</v>
      </c>
      <c r="R22" s="24"/>
    </row>
    <row r="23" spans="1:18" x14ac:dyDescent="0.25">
      <c r="A23" s="19">
        <v>1988</v>
      </c>
      <c r="B23" s="20">
        <v>20.018185842340184</v>
      </c>
      <c r="C23" s="21">
        <v>4</v>
      </c>
      <c r="D23" s="20">
        <f t="shared" si="0"/>
        <v>19.217458408646579</v>
      </c>
      <c r="E23" s="21">
        <v>8.6199812327545153</v>
      </c>
      <c r="F23" s="21">
        <f t="shared" si="1"/>
        <v>17.56091710040884</v>
      </c>
      <c r="G23" s="21">
        <v>10</v>
      </c>
      <c r="H23" s="21">
        <f t="shared" si="7"/>
        <v>15.804825390367956</v>
      </c>
      <c r="I23" s="21">
        <v>20</v>
      </c>
      <c r="J23" s="22">
        <f t="shared" si="2"/>
        <v>36.838131028079914</v>
      </c>
      <c r="K23" s="23">
        <f t="shared" si="8"/>
        <v>12.643860312294365</v>
      </c>
      <c r="L23" s="23">
        <f t="shared" si="3"/>
        <v>0.55425141094988994</v>
      </c>
      <c r="M23" s="23">
        <f t="shared" si="4"/>
        <v>15.712750374723905</v>
      </c>
      <c r="N23" s="21">
        <v>56</v>
      </c>
      <c r="O23" s="21">
        <v>107.2</v>
      </c>
      <c r="P23" s="21">
        <f t="shared" si="5"/>
        <v>8.2081531808259207</v>
      </c>
      <c r="Q23" s="23">
        <f t="shared" si="6"/>
        <v>0.14657416394332001</v>
      </c>
      <c r="R23" s="24"/>
    </row>
    <row r="24" spans="1:18" x14ac:dyDescent="0.25">
      <c r="A24" s="19">
        <v>1989</v>
      </c>
      <c r="B24" s="20">
        <v>21.428906199233218</v>
      </c>
      <c r="C24" s="21">
        <v>4</v>
      </c>
      <c r="D24" s="20">
        <f t="shared" si="0"/>
        <v>20.571749951263889</v>
      </c>
      <c r="E24" s="21">
        <v>8.6199812327545153</v>
      </c>
      <c r="F24" s="21">
        <f t="shared" si="1"/>
        <v>18.798468966215758</v>
      </c>
      <c r="G24" s="21">
        <v>10</v>
      </c>
      <c r="H24" s="21">
        <f t="shared" si="7"/>
        <v>16.918622069594182</v>
      </c>
      <c r="I24" s="21">
        <v>20</v>
      </c>
      <c r="J24" s="22">
        <f t="shared" si="2"/>
        <v>36.838131028079914</v>
      </c>
      <c r="K24" s="23">
        <f t="shared" si="8"/>
        <v>13.534897655675346</v>
      </c>
      <c r="L24" s="23">
        <f t="shared" si="3"/>
        <v>0.59331058216659049</v>
      </c>
      <c r="M24" s="23">
        <f t="shared" si="4"/>
        <v>16.820058349131756</v>
      </c>
      <c r="N24" s="21">
        <v>56</v>
      </c>
      <c r="O24" s="21">
        <v>107.2</v>
      </c>
      <c r="P24" s="21">
        <f t="shared" si="5"/>
        <v>8.7865976450688272</v>
      </c>
      <c r="Q24" s="23">
        <f t="shared" si="6"/>
        <v>0.15690352937622906</v>
      </c>
      <c r="R24" s="24"/>
    </row>
    <row r="25" spans="1:18" x14ac:dyDescent="0.25">
      <c r="A25" s="19">
        <v>1990</v>
      </c>
      <c r="B25" s="20">
        <v>19.813077346888711</v>
      </c>
      <c r="C25" s="21">
        <v>4</v>
      </c>
      <c r="D25" s="20">
        <f t="shared" si="0"/>
        <v>19.020554253013163</v>
      </c>
      <c r="E25" s="21">
        <v>8.6199812327545153</v>
      </c>
      <c r="F25" s="21">
        <f t="shared" si="1"/>
        <v>17.380986046037538</v>
      </c>
      <c r="G25" s="21">
        <v>10</v>
      </c>
      <c r="H25" s="21">
        <f t="shared" si="7"/>
        <v>15.642887441433786</v>
      </c>
      <c r="I25" s="21">
        <v>20</v>
      </c>
      <c r="J25" s="22">
        <f t="shared" si="2"/>
        <v>36.838131028079914</v>
      </c>
      <c r="K25" s="23">
        <f t="shared" si="8"/>
        <v>12.514309953147029</v>
      </c>
      <c r="L25" s="23">
        <f t="shared" si="3"/>
        <v>0.54857249109685602</v>
      </c>
      <c r="M25" s="23">
        <f t="shared" si="4"/>
        <v>15.551755836350319</v>
      </c>
      <c r="N25" s="21">
        <v>56</v>
      </c>
      <c r="O25" s="21">
        <v>107.2</v>
      </c>
      <c r="P25" s="21">
        <f t="shared" si="5"/>
        <v>8.1240515563024047</v>
      </c>
      <c r="Q25" s="23">
        <f t="shared" si="6"/>
        <v>0.14507234921968581</v>
      </c>
      <c r="R25" s="24"/>
    </row>
    <row r="26" spans="1:18" x14ac:dyDescent="0.25">
      <c r="A26" s="25">
        <v>1991</v>
      </c>
      <c r="B26" s="26">
        <v>18.333527863463665</v>
      </c>
      <c r="C26" s="27">
        <v>4</v>
      </c>
      <c r="D26" s="26">
        <f t="shared" si="0"/>
        <v>17.600186748925118</v>
      </c>
      <c r="E26" s="27">
        <v>8.6199812327545153</v>
      </c>
      <c r="F26" s="27">
        <f t="shared" si="1"/>
        <v>16.083053954238025</v>
      </c>
      <c r="G26" s="27">
        <v>10</v>
      </c>
      <c r="H26" s="27">
        <f t="shared" si="7"/>
        <v>14.474748558814223</v>
      </c>
      <c r="I26" s="27">
        <v>20</v>
      </c>
      <c r="J26" s="28">
        <f t="shared" si="2"/>
        <v>36.838131028079921</v>
      </c>
      <c r="K26" s="29">
        <f t="shared" si="8"/>
        <v>11.579798847051379</v>
      </c>
      <c r="L26" s="29">
        <f t="shared" si="3"/>
        <v>0.50760762069266319</v>
      </c>
      <c r="M26" s="29">
        <f t="shared" si="4"/>
        <v>14.390422242826654</v>
      </c>
      <c r="N26" s="27">
        <v>56</v>
      </c>
      <c r="O26" s="27">
        <v>107.2</v>
      </c>
      <c r="P26" s="27">
        <f t="shared" si="5"/>
        <v>7.5173847537154161</v>
      </c>
      <c r="Q26" s="29">
        <f t="shared" si="6"/>
        <v>0.13423901345920386</v>
      </c>
      <c r="R26" s="24"/>
    </row>
    <row r="27" spans="1:18" x14ac:dyDescent="0.25">
      <c r="A27" s="25">
        <v>1992</v>
      </c>
      <c r="B27" s="26">
        <v>19.372761682352849</v>
      </c>
      <c r="C27" s="27">
        <v>4</v>
      </c>
      <c r="D27" s="26">
        <f t="shared" si="0"/>
        <v>18.597851215058736</v>
      </c>
      <c r="E27" s="27">
        <v>8.6199812327545153</v>
      </c>
      <c r="F27" s="27">
        <f t="shared" si="1"/>
        <v>16.994719930625067</v>
      </c>
      <c r="G27" s="27">
        <v>10</v>
      </c>
      <c r="H27" s="27">
        <f t="shared" si="7"/>
        <v>15.295247937562561</v>
      </c>
      <c r="I27" s="27">
        <v>20</v>
      </c>
      <c r="J27" s="28">
        <f t="shared" si="2"/>
        <v>36.8381310280799</v>
      </c>
      <c r="K27" s="29">
        <f t="shared" si="8"/>
        <v>12.236198350050049</v>
      </c>
      <c r="L27" s="29">
        <f t="shared" si="3"/>
        <v>0.53638129753644048</v>
      </c>
      <c r="M27" s="29">
        <f t="shared" si="4"/>
        <v>15.206141594509319</v>
      </c>
      <c r="N27" s="27">
        <v>56</v>
      </c>
      <c r="O27" s="27">
        <v>107.2</v>
      </c>
      <c r="P27" s="27">
        <f t="shared" si="5"/>
        <v>7.943506803101883</v>
      </c>
      <c r="Q27" s="29">
        <f t="shared" si="6"/>
        <v>0.14184833576967648</v>
      </c>
      <c r="R27" s="24"/>
    </row>
    <row r="28" spans="1:18" x14ac:dyDescent="0.25">
      <c r="A28" s="25">
        <v>1993</v>
      </c>
      <c r="B28" s="26">
        <v>19.224212247611906</v>
      </c>
      <c r="C28" s="27">
        <v>4</v>
      </c>
      <c r="D28" s="26">
        <f t="shared" si="0"/>
        <v>18.455243757707429</v>
      </c>
      <c r="E28" s="27">
        <v>8.6199812327545207</v>
      </c>
      <c r="F28" s="27">
        <f t="shared" si="1"/>
        <v>16.864405209333949</v>
      </c>
      <c r="G28" s="27">
        <v>10</v>
      </c>
      <c r="H28" s="27">
        <f t="shared" si="7"/>
        <v>15.177964688400554</v>
      </c>
      <c r="I28" s="27">
        <v>20</v>
      </c>
      <c r="J28" s="28">
        <f t="shared" si="2"/>
        <v>36.838131028079921</v>
      </c>
      <c r="K28" s="29">
        <f t="shared" si="8"/>
        <v>12.142371750720443</v>
      </c>
      <c r="L28" s="29">
        <f t="shared" si="3"/>
        <v>0.53226835071651257</v>
      </c>
      <c r="M28" s="29">
        <f t="shared" si="4"/>
        <v>15.089541608637772</v>
      </c>
      <c r="N28" s="27">
        <v>56</v>
      </c>
      <c r="O28" s="27">
        <v>107.2</v>
      </c>
      <c r="P28" s="27">
        <f t="shared" si="5"/>
        <v>7.8825963627212241</v>
      </c>
      <c r="Q28" s="29">
        <f t="shared" si="6"/>
        <v>0.14076064933430757</v>
      </c>
      <c r="R28" s="24"/>
    </row>
    <row r="29" spans="1:18" x14ac:dyDescent="0.25">
      <c r="A29" s="25">
        <v>1994</v>
      </c>
      <c r="B29" s="26">
        <v>19.582504514754564</v>
      </c>
      <c r="C29" s="27">
        <v>4</v>
      </c>
      <c r="D29" s="26">
        <f t="shared" si="0"/>
        <v>18.799204334164383</v>
      </c>
      <c r="E29" s="27">
        <v>8.6199812327545153</v>
      </c>
      <c r="F29" s="27">
        <f t="shared" si="1"/>
        <v>17.178716448652239</v>
      </c>
      <c r="G29" s="27">
        <v>10</v>
      </c>
      <c r="H29" s="27">
        <f t="shared" si="7"/>
        <v>15.460844803787015</v>
      </c>
      <c r="I29" s="27">
        <v>20</v>
      </c>
      <c r="J29" s="28">
        <f t="shared" si="2"/>
        <v>36.838131028079921</v>
      </c>
      <c r="K29" s="29">
        <f t="shared" si="8"/>
        <v>12.368675843029612</v>
      </c>
      <c r="L29" s="29">
        <f t="shared" si="3"/>
        <v>0.54218853010540768</v>
      </c>
      <c r="M29" s="29">
        <f t="shared" si="4"/>
        <v>15.370773734223254</v>
      </c>
      <c r="N29" s="27">
        <v>56</v>
      </c>
      <c r="O29" s="27">
        <v>107.2</v>
      </c>
      <c r="P29" s="27">
        <f t="shared" si="5"/>
        <v>8.0295086671315499</v>
      </c>
      <c r="Q29" s="29">
        <f t="shared" si="6"/>
        <v>0.14338408334163483</v>
      </c>
      <c r="R29" s="24"/>
    </row>
    <row r="30" spans="1:18" x14ac:dyDescent="0.25">
      <c r="A30" s="25">
        <v>1995</v>
      </c>
      <c r="B30" s="26">
        <v>18.888939195001583</v>
      </c>
      <c r="C30" s="27">
        <v>4</v>
      </c>
      <c r="D30" s="26">
        <f t="shared" si="0"/>
        <v>18.133381627201519</v>
      </c>
      <c r="E30" s="27">
        <v>8.6199812327545153</v>
      </c>
      <c r="F30" s="27">
        <f t="shared" si="1"/>
        <v>16.570287534072992</v>
      </c>
      <c r="G30" s="27">
        <v>10</v>
      </c>
      <c r="H30" s="27">
        <f t="shared" si="7"/>
        <v>14.913258780665693</v>
      </c>
      <c r="I30" s="27">
        <v>20</v>
      </c>
      <c r="J30" s="28">
        <f t="shared" si="2"/>
        <v>36.838131028079935</v>
      </c>
      <c r="K30" s="29">
        <f t="shared" si="8"/>
        <v>11.930607024532554</v>
      </c>
      <c r="L30" s="29">
        <f t="shared" si="3"/>
        <v>0.52298551340416677</v>
      </c>
      <c r="M30" s="29">
        <f t="shared" si="4"/>
        <v>14.826377812251426</v>
      </c>
      <c r="N30" s="27">
        <v>56</v>
      </c>
      <c r="O30" s="27">
        <v>107.2</v>
      </c>
      <c r="P30" s="27">
        <f t="shared" si="5"/>
        <v>7.7451227377432819</v>
      </c>
      <c r="Q30" s="29">
        <f t="shared" si="6"/>
        <v>0.13830576317398718</v>
      </c>
      <c r="R30" s="24"/>
    </row>
    <row r="31" spans="1:18" x14ac:dyDescent="0.25">
      <c r="A31" s="19">
        <v>1996</v>
      </c>
      <c r="B31" s="20">
        <v>18.877050617003103</v>
      </c>
      <c r="C31" s="21">
        <v>4</v>
      </c>
      <c r="D31" s="20">
        <f t="shared" si="0"/>
        <v>18.121968592322979</v>
      </c>
      <c r="E31" s="21">
        <v>8.6199812327545153</v>
      </c>
      <c r="F31" s="21">
        <f t="shared" si="1"/>
        <v>16.559858300659069</v>
      </c>
      <c r="G31" s="21">
        <v>10</v>
      </c>
      <c r="H31" s="21">
        <f t="shared" si="7"/>
        <v>14.903872470593162</v>
      </c>
      <c r="I31" s="21">
        <v>20</v>
      </c>
      <c r="J31" s="22">
        <f t="shared" si="2"/>
        <v>36.838131028079921</v>
      </c>
      <c r="K31" s="23">
        <f t="shared" si="8"/>
        <v>11.92309797647453</v>
      </c>
      <c r="L31" s="23">
        <f t="shared" si="3"/>
        <v>0.52265634965367802</v>
      </c>
      <c r="M31" s="23">
        <f t="shared" si="4"/>
        <v>14.817046184506944</v>
      </c>
      <c r="N31" s="21">
        <v>56</v>
      </c>
      <c r="O31" s="21">
        <v>107.2</v>
      </c>
      <c r="P31" s="21">
        <f t="shared" si="5"/>
        <v>7.740248006831985</v>
      </c>
      <c r="Q31" s="23">
        <f t="shared" si="6"/>
        <v>0.13821871440771402</v>
      </c>
      <c r="R31" s="24"/>
    </row>
    <row r="32" spans="1:18" x14ac:dyDescent="0.25">
      <c r="A32" s="19">
        <v>1997</v>
      </c>
      <c r="B32" s="20">
        <v>18.284935141509429</v>
      </c>
      <c r="C32" s="21">
        <v>4</v>
      </c>
      <c r="D32" s="20">
        <f t="shared" si="0"/>
        <v>17.553537735849051</v>
      </c>
      <c r="E32" s="21">
        <v>8.6199812327545153</v>
      </c>
      <c r="F32" s="21">
        <f t="shared" si="1"/>
        <v>16.040426077334381</v>
      </c>
      <c r="G32" s="21">
        <v>10</v>
      </c>
      <c r="H32" s="21">
        <f t="shared" si="7"/>
        <v>14.436383469600942</v>
      </c>
      <c r="I32" s="21">
        <v>20</v>
      </c>
      <c r="J32" s="22">
        <f t="shared" si="2"/>
        <v>36.838131028079921</v>
      </c>
      <c r="K32" s="23">
        <f t="shared" si="8"/>
        <v>11.549106775680754</v>
      </c>
      <c r="L32" s="23">
        <f t="shared" si="3"/>
        <v>0.50626221482436184</v>
      </c>
      <c r="M32" s="23">
        <f t="shared" si="4"/>
        <v>14.352280659163245</v>
      </c>
      <c r="N32" s="21">
        <v>56</v>
      </c>
      <c r="O32" s="21">
        <v>107.2</v>
      </c>
      <c r="P32" s="21">
        <f t="shared" si="5"/>
        <v>7.4974600458315468</v>
      </c>
      <c r="Q32" s="23">
        <f t="shared" si="6"/>
        <v>0.13388321510413476</v>
      </c>
      <c r="R32" s="24"/>
    </row>
    <row r="33" spans="1:18" x14ac:dyDescent="0.25">
      <c r="A33" s="19">
        <v>1998</v>
      </c>
      <c r="B33" s="20">
        <v>19.185728955015186</v>
      </c>
      <c r="C33" s="21">
        <v>4</v>
      </c>
      <c r="D33" s="20">
        <f t="shared" si="0"/>
        <v>18.41829979681458</v>
      </c>
      <c r="E33" s="21">
        <v>8.6199812327545153</v>
      </c>
      <c r="F33" s="21">
        <f t="shared" si="1"/>
        <v>16.830645810936701</v>
      </c>
      <c r="G33" s="21">
        <v>10</v>
      </c>
      <c r="H33" s="21">
        <f t="shared" si="7"/>
        <v>15.147581229843031</v>
      </c>
      <c r="I33" s="21">
        <v>20</v>
      </c>
      <c r="J33" s="22">
        <f t="shared" si="2"/>
        <v>36.838131028079914</v>
      </c>
      <c r="K33" s="23">
        <f t="shared" si="8"/>
        <v>12.118064983874424</v>
      </c>
      <c r="L33" s="23">
        <f t="shared" si="3"/>
        <v>0.53120284860819389</v>
      </c>
      <c r="M33" s="23">
        <f t="shared" si="4"/>
        <v>15.059335156617992</v>
      </c>
      <c r="N33" s="21">
        <v>56</v>
      </c>
      <c r="O33" s="21">
        <v>107.2</v>
      </c>
      <c r="P33" s="21">
        <f t="shared" si="5"/>
        <v>7.866816872860146</v>
      </c>
      <c r="Q33" s="23">
        <f t="shared" si="6"/>
        <v>0.14047887272964546</v>
      </c>
      <c r="R33" s="24"/>
    </row>
    <row r="34" spans="1:18" x14ac:dyDescent="0.25">
      <c r="A34" s="19">
        <v>1999</v>
      </c>
      <c r="B34" s="20">
        <v>18.711976673026385</v>
      </c>
      <c r="C34" s="21">
        <v>4</v>
      </c>
      <c r="D34" s="20">
        <f t="shared" si="0"/>
        <v>17.963497606105328</v>
      </c>
      <c r="E34" s="21">
        <v>8.6199812327545153</v>
      </c>
      <c r="F34" s="21">
        <f t="shared" si="1"/>
        <v>16.41504748371274</v>
      </c>
      <c r="G34" s="21">
        <v>10</v>
      </c>
      <c r="H34" s="21">
        <f t="shared" si="7"/>
        <v>14.773542735341467</v>
      </c>
      <c r="I34" s="21">
        <v>20</v>
      </c>
      <c r="J34" s="22">
        <f t="shared" si="2"/>
        <v>36.838131028079921</v>
      </c>
      <c r="K34" s="23">
        <f t="shared" si="8"/>
        <v>11.818834188273174</v>
      </c>
      <c r="L34" s="23">
        <f t="shared" si="3"/>
        <v>0.51808588222567342</v>
      </c>
      <c r="M34" s="23">
        <f t="shared" si="4"/>
        <v>14.687475718156728</v>
      </c>
      <c r="N34" s="21">
        <v>56</v>
      </c>
      <c r="O34" s="21">
        <v>107.2</v>
      </c>
      <c r="P34" s="21">
        <f t="shared" si="5"/>
        <v>7.6725619423206792</v>
      </c>
      <c r="Q34" s="23">
        <f t="shared" si="6"/>
        <v>0.13701003468429784</v>
      </c>
      <c r="R34" s="24"/>
    </row>
    <row r="35" spans="1:18" x14ac:dyDescent="0.25">
      <c r="A35" s="19">
        <v>2000</v>
      </c>
      <c r="B35" s="20">
        <v>17.643321091481123</v>
      </c>
      <c r="C35" s="21">
        <v>4</v>
      </c>
      <c r="D35" s="20">
        <f t="shared" si="0"/>
        <v>16.937588247821878</v>
      </c>
      <c r="E35" s="21">
        <v>8.6199812327545153</v>
      </c>
      <c r="F35" s="21">
        <f t="shared" si="1"/>
        <v>15.477571319578399</v>
      </c>
      <c r="G35" s="21">
        <v>10</v>
      </c>
      <c r="H35" s="21">
        <f t="shared" si="7"/>
        <v>13.929814187620558</v>
      </c>
      <c r="I35" s="21">
        <v>20</v>
      </c>
      <c r="J35" s="22">
        <f t="shared" si="2"/>
        <v>36.838131028079921</v>
      </c>
      <c r="K35" s="23">
        <f t="shared" si="8"/>
        <v>11.143851350096446</v>
      </c>
      <c r="L35" s="23">
        <f t="shared" si="3"/>
        <v>0.48849759342888527</v>
      </c>
      <c r="M35" s="23">
        <f t="shared" si="4"/>
        <v>13.848662524912182</v>
      </c>
      <c r="N35" s="21">
        <v>56</v>
      </c>
      <c r="O35" s="21">
        <v>107.2</v>
      </c>
      <c r="P35" s="21">
        <f t="shared" si="5"/>
        <v>7.2343759458496475</v>
      </c>
      <c r="Q35" s="23">
        <f t="shared" si="6"/>
        <v>0.12918528474731514</v>
      </c>
      <c r="R35" s="24"/>
    </row>
    <row r="36" spans="1:18" x14ac:dyDescent="0.25">
      <c r="A36" s="25">
        <v>2001</v>
      </c>
      <c r="B36" s="26">
        <v>15.764148417907633</v>
      </c>
      <c r="C36" s="27">
        <v>4</v>
      </c>
      <c r="D36" s="26">
        <f t="shared" si="0"/>
        <v>15.133582481191327</v>
      </c>
      <c r="E36" s="27">
        <v>8.6199812327545153</v>
      </c>
      <c r="F36" s="27">
        <f t="shared" si="1"/>
        <v>13.82907051146921</v>
      </c>
      <c r="G36" s="27">
        <v>10</v>
      </c>
      <c r="H36" s="27">
        <f t="shared" si="7"/>
        <v>12.446163460322289</v>
      </c>
      <c r="I36" s="27">
        <v>20</v>
      </c>
      <c r="J36" s="28">
        <f t="shared" si="2"/>
        <v>36.838131028079921</v>
      </c>
      <c r="K36" s="29">
        <f t="shared" si="8"/>
        <v>9.9569307682578305</v>
      </c>
      <c r="L36" s="29">
        <f t="shared" si="3"/>
        <v>0.43646819806061721</v>
      </c>
      <c r="M36" s="29">
        <f t="shared" si="4"/>
        <v>12.373655180919467</v>
      </c>
      <c r="N36" s="27">
        <v>56</v>
      </c>
      <c r="O36" s="27">
        <v>107.2</v>
      </c>
      <c r="P36" s="27">
        <f t="shared" si="5"/>
        <v>6.4638497213758406</v>
      </c>
      <c r="Q36" s="29">
        <f t="shared" si="6"/>
        <v>0.11542588788171144</v>
      </c>
      <c r="R36" s="24"/>
    </row>
    <row r="37" spans="1:18" x14ac:dyDescent="0.25">
      <c r="A37" s="25">
        <v>2002</v>
      </c>
      <c r="B37" s="26">
        <v>16.156602939820683</v>
      </c>
      <c r="C37" s="27">
        <v>4</v>
      </c>
      <c r="D37" s="26">
        <f t="shared" si="0"/>
        <v>15.510338822227856</v>
      </c>
      <c r="E37" s="27">
        <v>8.6199812327545153</v>
      </c>
      <c r="F37" s="27">
        <f t="shared" si="1"/>
        <v>14.173350526615177</v>
      </c>
      <c r="G37" s="27">
        <v>10</v>
      </c>
      <c r="H37" s="27">
        <f t="shared" si="7"/>
        <v>12.75601547395366</v>
      </c>
      <c r="I37" s="27">
        <v>20</v>
      </c>
      <c r="J37" s="28">
        <f t="shared" si="2"/>
        <v>36.838131028079921</v>
      </c>
      <c r="K37" s="29">
        <f t="shared" si="8"/>
        <v>10.204812379162927</v>
      </c>
      <c r="L37" s="29">
        <f t="shared" si="3"/>
        <v>0.4473342412783749</v>
      </c>
      <c r="M37" s="29">
        <f t="shared" si="4"/>
        <v>12.681702073121288</v>
      </c>
      <c r="N37" s="27">
        <v>56</v>
      </c>
      <c r="O37" s="27">
        <v>107.2</v>
      </c>
      <c r="P37" s="27">
        <f t="shared" si="5"/>
        <v>6.6247697396902252</v>
      </c>
      <c r="Q37" s="29">
        <f t="shared" si="6"/>
        <v>0.11829945963732545</v>
      </c>
      <c r="R37" s="24"/>
    </row>
    <row r="38" spans="1:18" x14ac:dyDescent="0.25">
      <c r="A38" s="25">
        <v>2003</v>
      </c>
      <c r="B38" s="26">
        <v>17.061880169550047</v>
      </c>
      <c r="C38" s="27">
        <v>4</v>
      </c>
      <c r="D38" s="26">
        <f t="shared" si="0"/>
        <v>16.379404962768046</v>
      </c>
      <c r="E38" s="27">
        <v>8.6199812327545153</v>
      </c>
      <c r="F38" s="27">
        <f t="shared" si="1"/>
        <v>14.967503328940579</v>
      </c>
      <c r="G38" s="27">
        <v>10</v>
      </c>
      <c r="H38" s="27">
        <f t="shared" si="7"/>
        <v>13.470752996046521</v>
      </c>
      <c r="I38" s="27">
        <v>20</v>
      </c>
      <c r="J38" s="28">
        <f t="shared" si="2"/>
        <v>36.838131028079921</v>
      </c>
      <c r="K38" s="29">
        <f t="shared" si="8"/>
        <v>10.776602396837216</v>
      </c>
      <c r="L38" s="29">
        <f t="shared" si="3"/>
        <v>0.47239900917642591</v>
      </c>
      <c r="M38" s="29">
        <f t="shared" ref="M38:M43" si="9">+L38*28.3495</f>
        <v>13.392275710647086</v>
      </c>
      <c r="N38" s="27">
        <v>56</v>
      </c>
      <c r="O38" s="27">
        <v>107.2</v>
      </c>
      <c r="P38" s="27">
        <f t="shared" si="5"/>
        <v>6.995964923472358</v>
      </c>
      <c r="Q38" s="29">
        <f t="shared" si="6"/>
        <v>0.1249279450620064</v>
      </c>
      <c r="R38" s="24"/>
    </row>
    <row r="39" spans="1:18" x14ac:dyDescent="0.25">
      <c r="A39" s="25">
        <v>2004</v>
      </c>
      <c r="B39" s="26">
        <v>18.969713450979082</v>
      </c>
      <c r="C39" s="27">
        <v>4</v>
      </c>
      <c r="D39" s="26">
        <f t="shared" si="0"/>
        <v>18.21092491293992</v>
      </c>
      <c r="E39" s="27">
        <v>8.6199812327545153</v>
      </c>
      <c r="F39" s="27">
        <f t="shared" si="1"/>
        <v>16.641146603133482</v>
      </c>
      <c r="G39" s="27">
        <v>10</v>
      </c>
      <c r="H39" s="27">
        <f t="shared" si="7"/>
        <v>14.977031942820133</v>
      </c>
      <c r="I39" s="27">
        <v>20</v>
      </c>
      <c r="J39" s="28">
        <f t="shared" si="2"/>
        <v>36.838131028079921</v>
      </c>
      <c r="K39" s="29">
        <f t="shared" si="8"/>
        <v>11.981625554256107</v>
      </c>
      <c r="L39" s="29">
        <f t="shared" si="3"/>
        <v>0.52522194210437734</v>
      </c>
      <c r="M39" s="29">
        <f t="shared" si="9"/>
        <v>14.889779447688046</v>
      </c>
      <c r="N39" s="27">
        <v>56</v>
      </c>
      <c r="O39" s="27">
        <v>107.2</v>
      </c>
      <c r="P39" s="27">
        <f t="shared" si="5"/>
        <v>7.7782429950609195</v>
      </c>
      <c r="Q39" s="29">
        <f t="shared" si="6"/>
        <v>0.13889719634037356</v>
      </c>
      <c r="R39" s="24"/>
    </row>
    <row r="40" spans="1:18" x14ac:dyDescent="0.25">
      <c r="A40" s="25">
        <v>2005</v>
      </c>
      <c r="B40" s="26">
        <v>16.809364286551453</v>
      </c>
      <c r="C40" s="27">
        <v>4</v>
      </c>
      <c r="D40" s="26">
        <f t="shared" si="0"/>
        <v>16.136989715089396</v>
      </c>
      <c r="E40" s="27">
        <v>8.6199812327545153</v>
      </c>
      <c r="F40" s="27">
        <f t="shared" si="1"/>
        <v>14.745984230117163</v>
      </c>
      <c r="G40" s="27">
        <v>10</v>
      </c>
      <c r="H40" s="27">
        <f t="shared" si="7"/>
        <v>13.271385807105446</v>
      </c>
      <c r="I40" s="27">
        <v>20</v>
      </c>
      <c r="J40" s="28">
        <f t="shared" si="2"/>
        <v>36.838131028079921</v>
      </c>
      <c r="K40" s="29">
        <f t="shared" si="8"/>
        <v>10.617108645684358</v>
      </c>
      <c r="L40" s="29">
        <f t="shared" si="3"/>
        <v>0.46540750227657457</v>
      </c>
      <c r="M40" s="29">
        <f t="shared" si="9"/>
        <v>13.194069985789751</v>
      </c>
      <c r="N40" s="27">
        <v>56</v>
      </c>
      <c r="O40" s="27">
        <v>107.2</v>
      </c>
      <c r="P40" s="27">
        <f t="shared" si="5"/>
        <v>6.8924246194424068</v>
      </c>
      <c r="Q40" s="29">
        <f t="shared" si="6"/>
        <v>0.12307901106147155</v>
      </c>
      <c r="R40" s="24"/>
    </row>
    <row r="41" spans="1:18" x14ac:dyDescent="0.25">
      <c r="A41" s="19">
        <v>2006</v>
      </c>
      <c r="B41" s="20">
        <v>17.903961526422091</v>
      </c>
      <c r="C41" s="21">
        <v>4</v>
      </c>
      <c r="D41" s="20">
        <f t="shared" si="0"/>
        <v>17.187803065365205</v>
      </c>
      <c r="E41" s="21">
        <v>8.6199812327545153</v>
      </c>
      <c r="F41" s="21">
        <f t="shared" si="1"/>
        <v>15.70621766680792</v>
      </c>
      <c r="G41" s="21">
        <v>10</v>
      </c>
      <c r="H41" s="21">
        <f t="shared" si="7"/>
        <v>14.135595900127129</v>
      </c>
      <c r="I41" s="21">
        <v>20</v>
      </c>
      <c r="J41" s="22">
        <f t="shared" si="2"/>
        <v>36.838131028079921</v>
      </c>
      <c r="K41" s="23">
        <f t="shared" si="8"/>
        <v>11.308476720101703</v>
      </c>
      <c r="L41" s="23">
        <f t="shared" si="3"/>
        <v>0.49571404800445823</v>
      </c>
      <c r="M41" s="23">
        <f t="shared" si="9"/>
        <v>14.053245403902388</v>
      </c>
      <c r="N41" s="21">
        <v>56</v>
      </c>
      <c r="O41" s="21">
        <v>107.2</v>
      </c>
      <c r="P41" s="21">
        <f t="shared" si="5"/>
        <v>7.341247599053486</v>
      </c>
      <c r="Q41" s="23">
        <f t="shared" si="6"/>
        <v>0.13109370712595511</v>
      </c>
      <c r="R41" s="24"/>
    </row>
    <row r="42" spans="1:18" x14ac:dyDescent="0.25">
      <c r="A42" s="19">
        <v>2007</v>
      </c>
      <c r="B42" s="20">
        <v>16.549486045689953</v>
      </c>
      <c r="C42" s="21">
        <v>4</v>
      </c>
      <c r="D42" s="20">
        <f t="shared" si="0"/>
        <v>15.887506603862356</v>
      </c>
      <c r="E42" s="21">
        <v>10.729149420232204</v>
      </c>
      <c r="F42" s="21">
        <f t="shared" si="1"/>
        <v>14.182912281184704</v>
      </c>
      <c r="G42" s="21">
        <v>10</v>
      </c>
      <c r="H42" s="21">
        <f t="shared" si="7"/>
        <v>12.764621053066234</v>
      </c>
      <c r="I42" s="21">
        <v>20</v>
      </c>
      <c r="J42" s="22">
        <f t="shared" si="2"/>
        <v>38.295988079264497</v>
      </c>
      <c r="K42" s="23">
        <f t="shared" si="8"/>
        <v>10.211696842452987</v>
      </c>
      <c r="L42" s="23">
        <f t="shared" si="3"/>
        <v>0.44763602597054192</v>
      </c>
      <c r="M42" s="23">
        <f t="shared" si="9"/>
        <v>12.690257518251878</v>
      </c>
      <c r="N42" s="21">
        <v>56</v>
      </c>
      <c r="O42" s="21">
        <v>107.2</v>
      </c>
      <c r="P42" s="21">
        <f t="shared" si="5"/>
        <v>6.6292390020718761</v>
      </c>
      <c r="Q42" s="23">
        <f t="shared" si="6"/>
        <v>0.11837926789414065</v>
      </c>
      <c r="R42" s="24"/>
    </row>
    <row r="43" spans="1:18" x14ac:dyDescent="0.25">
      <c r="A43" s="19">
        <v>2008</v>
      </c>
      <c r="B43" s="20">
        <v>16.019773509341576</v>
      </c>
      <c r="C43" s="21">
        <v>4</v>
      </c>
      <c r="D43" s="20">
        <f t="shared" si="0"/>
        <v>15.378982568967913</v>
      </c>
      <c r="E43" s="21">
        <v>12.838317607709893</v>
      </c>
      <c r="F43" s="21">
        <f t="shared" si="1"/>
        <v>13.40457994192947</v>
      </c>
      <c r="G43" s="21">
        <v>10</v>
      </c>
      <c r="H43" s="21">
        <f t="shared" si="7"/>
        <v>12.064121947736522</v>
      </c>
      <c r="I43" s="21">
        <v>20</v>
      </c>
      <c r="J43" s="22">
        <f t="shared" si="2"/>
        <v>39.753845130449086</v>
      </c>
      <c r="K43" s="23">
        <f t="shared" si="8"/>
        <v>9.6512975581892171</v>
      </c>
      <c r="L43" s="23">
        <f t="shared" si="3"/>
        <v>0.42307057789322594</v>
      </c>
      <c r="M43" s="23">
        <f t="shared" si="9"/>
        <v>11.993839347984009</v>
      </c>
      <c r="N43" s="21">
        <v>56</v>
      </c>
      <c r="O43" s="21">
        <v>107.2</v>
      </c>
      <c r="P43" s="21">
        <f t="shared" si="5"/>
        <v>6.2654384653647801</v>
      </c>
      <c r="Q43" s="23">
        <f t="shared" si="6"/>
        <v>0.11188282973865679</v>
      </c>
      <c r="R43" s="24"/>
    </row>
    <row r="44" spans="1:18" x14ac:dyDescent="0.25">
      <c r="A44" s="19">
        <v>2009</v>
      </c>
      <c r="B44" s="20">
        <v>16.336329463987159</v>
      </c>
      <c r="C44" s="21">
        <v>4</v>
      </c>
      <c r="D44" s="20">
        <f t="shared" si="0"/>
        <v>15.682876285427673</v>
      </c>
      <c r="E44" s="21">
        <v>14.947485795187582</v>
      </c>
      <c r="F44" s="21">
        <f t="shared" si="1"/>
        <v>13.33868058038653</v>
      </c>
      <c r="G44" s="21">
        <v>10</v>
      </c>
      <c r="H44" s="21">
        <f t="shared" si="7"/>
        <v>12.004812522347876</v>
      </c>
      <c r="I44" s="21">
        <v>20</v>
      </c>
      <c r="J44" s="22">
        <f t="shared" si="2"/>
        <v>41.211702181633655</v>
      </c>
      <c r="K44" s="23">
        <f t="shared" si="8"/>
        <v>9.6038500178783011</v>
      </c>
      <c r="L44" s="23">
        <f t="shared" si="3"/>
        <v>0.4209906857152132</v>
      </c>
      <c r="M44" s="23">
        <f t="shared" ref="M44:M49" si="10">+L44*28.3495</f>
        <v>11.934875444683437</v>
      </c>
      <c r="N44" s="21">
        <v>56</v>
      </c>
      <c r="O44" s="21">
        <v>107.2</v>
      </c>
      <c r="P44" s="21">
        <f t="shared" si="5"/>
        <v>6.2346364263271683</v>
      </c>
      <c r="Q44" s="23">
        <f t="shared" si="6"/>
        <v>0.11133279332727086</v>
      </c>
      <c r="R44" s="24"/>
    </row>
    <row r="45" spans="1:18" x14ac:dyDescent="0.25">
      <c r="A45" s="19">
        <v>2010</v>
      </c>
      <c r="B45" s="20">
        <v>15.39448981765125</v>
      </c>
      <c r="C45" s="21">
        <v>4</v>
      </c>
      <c r="D45" s="20">
        <f t="shared" si="0"/>
        <v>14.7787102249452</v>
      </c>
      <c r="E45" s="21">
        <v>17.056653982665271</v>
      </c>
      <c r="F45" s="21">
        <f t="shared" si="1"/>
        <v>12.257956758775524</v>
      </c>
      <c r="G45" s="21">
        <v>10</v>
      </c>
      <c r="H45" s="21">
        <f t="shared" si="7"/>
        <v>11.032161082897971</v>
      </c>
      <c r="I45" s="21">
        <v>20</v>
      </c>
      <c r="J45" s="22">
        <f t="shared" si="2"/>
        <v>42.669559232818244</v>
      </c>
      <c r="K45" s="23">
        <f t="shared" si="8"/>
        <v>8.8257288663183768</v>
      </c>
      <c r="L45" s="23">
        <f t="shared" si="3"/>
        <v>0.38688126537286033</v>
      </c>
      <c r="M45" s="23">
        <f t="shared" si="10"/>
        <v>10.967890432687904</v>
      </c>
      <c r="N45" s="21">
        <v>56</v>
      </c>
      <c r="O45" s="21">
        <v>107.2</v>
      </c>
      <c r="P45" s="21">
        <f t="shared" si="5"/>
        <v>5.7294950021503972</v>
      </c>
      <c r="Q45" s="23">
        <f t="shared" si="6"/>
        <v>0.10231241075268567</v>
      </c>
      <c r="R45" s="24"/>
    </row>
    <row r="46" spans="1:18" x14ac:dyDescent="0.25">
      <c r="A46" s="31">
        <v>2011</v>
      </c>
      <c r="B46" s="26">
        <v>15.562215735685495</v>
      </c>
      <c r="C46" s="32">
        <v>4</v>
      </c>
      <c r="D46" s="33">
        <f t="shared" si="0"/>
        <v>14.939727106258076</v>
      </c>
      <c r="E46" s="27">
        <v>19.16582217014296</v>
      </c>
      <c r="F46" s="32">
        <f t="shared" si="1"/>
        <v>12.076405576368007</v>
      </c>
      <c r="G46" s="32">
        <v>10</v>
      </c>
      <c r="H46" s="27">
        <f t="shared" si="7"/>
        <v>10.868765018731207</v>
      </c>
      <c r="I46" s="32">
        <v>20</v>
      </c>
      <c r="J46" s="34">
        <f t="shared" si="2"/>
        <v>44.12741628400282</v>
      </c>
      <c r="K46" s="29">
        <f t="shared" si="8"/>
        <v>8.6950120149849646</v>
      </c>
      <c r="L46" s="35">
        <f t="shared" si="3"/>
        <v>0.38115121161577925</v>
      </c>
      <c r="M46" s="35">
        <f t="shared" si="10"/>
        <v>10.805446273701534</v>
      </c>
      <c r="N46" s="27">
        <v>56</v>
      </c>
      <c r="O46" s="27">
        <v>107.2</v>
      </c>
      <c r="P46" s="32">
        <f t="shared" si="5"/>
        <v>5.6446361131276666</v>
      </c>
      <c r="Q46" s="35">
        <f t="shared" si="6"/>
        <v>0.10079707344870834</v>
      </c>
      <c r="R46" s="24"/>
    </row>
    <row r="47" spans="1:18" x14ac:dyDescent="0.25">
      <c r="A47" s="25">
        <v>2012</v>
      </c>
      <c r="B47" s="26">
        <v>16.145299164604495</v>
      </c>
      <c r="C47" s="27">
        <v>4</v>
      </c>
      <c r="D47" s="26">
        <f t="shared" ref="D47:D52" si="11">+B47-B47*(C47/100)</f>
        <v>15.499487198020315</v>
      </c>
      <c r="E47" s="27">
        <v>19.16582217014296</v>
      </c>
      <c r="F47" s="27">
        <f t="shared" ref="F47:F52" si="12">+(D47-D47*(E47)/100)</f>
        <v>12.528883044363667</v>
      </c>
      <c r="G47" s="27">
        <v>10</v>
      </c>
      <c r="H47" s="27">
        <f t="shared" si="7"/>
        <v>11.275994739927301</v>
      </c>
      <c r="I47" s="27">
        <v>20</v>
      </c>
      <c r="J47" s="28">
        <f t="shared" ref="J47:J52" si="13">100-(K47/B47*100)</f>
        <v>44.12741628400282</v>
      </c>
      <c r="K47" s="29">
        <f t="shared" si="8"/>
        <v>9.0207957919418398</v>
      </c>
      <c r="L47" s="29">
        <f t="shared" ref="L47:L52" si="14">+(K47/365)*16</f>
        <v>0.39543214430429985</v>
      </c>
      <c r="M47" s="29">
        <f t="shared" si="10"/>
        <v>11.210303574954748</v>
      </c>
      <c r="N47" s="27">
        <v>56</v>
      </c>
      <c r="O47" s="27">
        <v>107.2</v>
      </c>
      <c r="P47" s="27">
        <f t="shared" ref="P47:P52" si="15">+Q47*N47</f>
        <v>5.8561287331853169</v>
      </c>
      <c r="Q47" s="29">
        <f t="shared" ref="Q47:Q52" si="16">+M47/O47</f>
        <v>0.10457372737830922</v>
      </c>
      <c r="R47" s="24"/>
    </row>
    <row r="48" spans="1:18" x14ac:dyDescent="0.25">
      <c r="A48" s="25">
        <v>2013</v>
      </c>
      <c r="B48" s="26">
        <v>17.537253484518363</v>
      </c>
      <c r="C48" s="27">
        <v>4</v>
      </c>
      <c r="D48" s="26">
        <f t="shared" si="11"/>
        <v>16.835763345137629</v>
      </c>
      <c r="E48" s="27">
        <v>19.16582217014296</v>
      </c>
      <c r="F48" s="27">
        <f t="shared" si="12"/>
        <v>13.609050881422439</v>
      </c>
      <c r="G48" s="27">
        <v>10</v>
      </c>
      <c r="H48" s="27">
        <f t="shared" si="7"/>
        <v>12.248145793280194</v>
      </c>
      <c r="I48" s="27">
        <v>20</v>
      </c>
      <c r="J48" s="28">
        <f t="shared" si="13"/>
        <v>44.12741628400282</v>
      </c>
      <c r="K48" s="29">
        <f t="shared" si="8"/>
        <v>9.7985166346241552</v>
      </c>
      <c r="L48" s="29">
        <f t="shared" si="14"/>
        <v>0.42952401686023695</v>
      </c>
      <c r="M48" s="29">
        <f t="shared" si="10"/>
        <v>12.176791115979286</v>
      </c>
      <c r="N48" s="27">
        <v>56</v>
      </c>
      <c r="O48" s="27">
        <v>107.2</v>
      </c>
      <c r="P48" s="27">
        <f t="shared" si="15"/>
        <v>6.3610102844667908</v>
      </c>
      <c r="Q48" s="29">
        <f t="shared" si="16"/>
        <v>0.11358946936547841</v>
      </c>
      <c r="R48" s="24"/>
    </row>
    <row r="49" spans="1:18" x14ac:dyDescent="0.25">
      <c r="A49" s="25">
        <v>2014</v>
      </c>
      <c r="B49" s="26">
        <v>18.842887283076667</v>
      </c>
      <c r="C49" s="27">
        <v>4</v>
      </c>
      <c r="D49" s="26">
        <f t="shared" si="11"/>
        <v>18.0891717917536</v>
      </c>
      <c r="E49" s="27">
        <v>19.16582217014296</v>
      </c>
      <c r="F49" s="27">
        <f t="shared" si="12"/>
        <v>14.622233294094443</v>
      </c>
      <c r="G49" s="27">
        <v>10</v>
      </c>
      <c r="H49" s="27">
        <f t="shared" si="7"/>
        <v>13.160009964684999</v>
      </c>
      <c r="I49" s="27">
        <v>20</v>
      </c>
      <c r="J49" s="28">
        <f t="shared" si="13"/>
        <v>44.127416284002805</v>
      </c>
      <c r="K49" s="29">
        <f t="shared" si="8"/>
        <v>10.528007971748</v>
      </c>
      <c r="L49" s="29">
        <f t="shared" si="14"/>
        <v>0.46150171930950135</v>
      </c>
      <c r="M49" s="29">
        <f t="shared" si="10"/>
        <v>13.083342991564708</v>
      </c>
      <c r="N49" s="27">
        <v>56</v>
      </c>
      <c r="O49" s="27">
        <v>107.2</v>
      </c>
      <c r="P49" s="27">
        <f t="shared" si="15"/>
        <v>6.8345821597726077</v>
      </c>
      <c r="Q49" s="29">
        <f t="shared" si="16"/>
        <v>0.12204610999593943</v>
      </c>
      <c r="R49" s="24"/>
    </row>
    <row r="50" spans="1:18" x14ac:dyDescent="0.25">
      <c r="A50" s="31">
        <v>2015</v>
      </c>
      <c r="B50" s="33">
        <v>17.595093397353153</v>
      </c>
      <c r="C50" s="32">
        <v>4</v>
      </c>
      <c r="D50" s="33">
        <f t="shared" si="11"/>
        <v>16.891289661459027</v>
      </c>
      <c r="E50" s="27">
        <v>19.16582217014296</v>
      </c>
      <c r="F50" s="32">
        <f t="shared" si="12"/>
        <v>13.653935122700046</v>
      </c>
      <c r="G50" s="32">
        <v>10</v>
      </c>
      <c r="H50" s="32">
        <f t="shared" si="7"/>
        <v>12.288541610430041</v>
      </c>
      <c r="I50" s="32">
        <v>20</v>
      </c>
      <c r="J50" s="34">
        <f t="shared" si="13"/>
        <v>44.12741628400282</v>
      </c>
      <c r="K50" s="35">
        <f t="shared" si="8"/>
        <v>9.8308332883440332</v>
      </c>
      <c r="L50" s="35">
        <f t="shared" si="14"/>
        <v>0.43094063729727267</v>
      </c>
      <c r="M50" s="35">
        <f>+L50*28.3495</f>
        <v>12.216951597059031</v>
      </c>
      <c r="N50" s="32">
        <v>56</v>
      </c>
      <c r="O50" s="32">
        <v>107.2</v>
      </c>
      <c r="P50" s="32">
        <f t="shared" si="15"/>
        <v>6.3819896402547176</v>
      </c>
      <c r="Q50" s="35">
        <f t="shared" si="16"/>
        <v>0.11396410071883424</v>
      </c>
      <c r="R50" s="24"/>
    </row>
    <row r="51" spans="1:18" x14ac:dyDescent="0.25">
      <c r="A51" s="36">
        <v>2016</v>
      </c>
      <c r="B51" s="37">
        <v>19.277748336246347</v>
      </c>
      <c r="C51" s="38">
        <v>4</v>
      </c>
      <c r="D51" s="37">
        <f t="shared" si="11"/>
        <v>18.506638402796494</v>
      </c>
      <c r="E51" s="38">
        <v>19.16582217014296</v>
      </c>
      <c r="F51" s="38">
        <f t="shared" si="12"/>
        <v>14.959688996845133</v>
      </c>
      <c r="G51" s="38">
        <v>10</v>
      </c>
      <c r="H51" s="38">
        <f t="shared" si="7"/>
        <v>13.463720097160619</v>
      </c>
      <c r="I51" s="38">
        <v>20</v>
      </c>
      <c r="J51" s="39">
        <f t="shared" si="13"/>
        <v>44.12741628400282</v>
      </c>
      <c r="K51" s="40">
        <f t="shared" si="8"/>
        <v>10.770976077728495</v>
      </c>
      <c r="L51" s="40">
        <f t="shared" si="14"/>
        <v>0.47215237601001619</v>
      </c>
      <c r="M51" s="40">
        <f>+L51*28.3495</f>
        <v>13.385283783695954</v>
      </c>
      <c r="N51" s="38">
        <v>56</v>
      </c>
      <c r="O51" s="38">
        <v>107.2</v>
      </c>
      <c r="P51" s="38">
        <f t="shared" si="15"/>
        <v>6.9923124243187811</v>
      </c>
      <c r="Q51" s="40">
        <f t="shared" si="16"/>
        <v>0.12486272186283538</v>
      </c>
      <c r="R51" s="24"/>
    </row>
    <row r="52" spans="1:18" x14ac:dyDescent="0.25">
      <c r="A52" s="36">
        <v>2017</v>
      </c>
      <c r="B52" s="37">
        <v>18.165950685363956</v>
      </c>
      <c r="C52" s="38">
        <v>4</v>
      </c>
      <c r="D52" s="37">
        <f t="shared" si="11"/>
        <v>17.439312657949397</v>
      </c>
      <c r="E52" s="38">
        <v>19.16582217014296</v>
      </c>
      <c r="F52" s="38">
        <f t="shared" si="12"/>
        <v>14.096925006231585</v>
      </c>
      <c r="G52" s="38">
        <v>10</v>
      </c>
      <c r="H52" s="38">
        <f>F52-(F52*G52/100)</f>
        <v>12.687232505608426</v>
      </c>
      <c r="I52" s="38">
        <v>20</v>
      </c>
      <c r="J52" s="39">
        <f t="shared" si="13"/>
        <v>44.12741628400282</v>
      </c>
      <c r="K52" s="40">
        <f>+H52-H52*I52/100</f>
        <v>10.149786004486741</v>
      </c>
      <c r="L52" s="40">
        <f t="shared" si="14"/>
        <v>0.44492212622407629</v>
      </c>
      <c r="M52" s="40">
        <f>+L52*28.3495</f>
        <v>12.613319817389451</v>
      </c>
      <c r="N52" s="38">
        <v>56</v>
      </c>
      <c r="O52" s="38">
        <v>107.2</v>
      </c>
      <c r="P52" s="38">
        <f t="shared" si="15"/>
        <v>6.5890476658004591</v>
      </c>
      <c r="Q52" s="40">
        <f t="shared" si="16"/>
        <v>0.11766156546072248</v>
      </c>
      <c r="R52" s="24"/>
    </row>
    <row r="53" spans="1:18" x14ac:dyDescent="0.25">
      <c r="A53" s="41">
        <v>2018</v>
      </c>
      <c r="B53" s="42">
        <v>16.902179232153443</v>
      </c>
      <c r="C53" s="43">
        <v>4</v>
      </c>
      <c r="D53" s="42">
        <f>+B53-B53*(C53/100)</f>
        <v>16.226092062867306</v>
      </c>
      <c r="E53" s="43">
        <v>19.16582217014296</v>
      </c>
      <c r="F53" s="43">
        <f>+(D53-D53*(E53)/100)</f>
        <v>13.116228112934476</v>
      </c>
      <c r="G53" s="43">
        <v>10</v>
      </c>
      <c r="H53" s="43">
        <f>F53-(F53*G53/100)</f>
        <v>11.804605301641027</v>
      </c>
      <c r="I53" s="43">
        <v>20</v>
      </c>
      <c r="J53" s="45">
        <f>100-(K53/B53*100)</f>
        <v>44.12741628400282</v>
      </c>
      <c r="K53" s="47">
        <f>+H53-H53*I53/100</f>
        <v>9.4436842413128215</v>
      </c>
      <c r="L53" s="47">
        <f>+(K53/365)*16</f>
        <v>0.4139697201671374</v>
      </c>
      <c r="M53" s="47">
        <f>+L53*28.3495</f>
        <v>11.735834581878262</v>
      </c>
      <c r="N53" s="43">
        <v>56</v>
      </c>
      <c r="O53" s="43">
        <v>107.2</v>
      </c>
      <c r="P53" s="43">
        <f>+Q53*N53</f>
        <v>6.130659856205062</v>
      </c>
      <c r="Q53" s="47">
        <f>+M53/O53</f>
        <v>0.10947606886080467</v>
      </c>
      <c r="R53" s="24"/>
    </row>
    <row r="54" spans="1:18" ht="13.2" customHeight="1" x14ac:dyDescent="0.25">
      <c r="A54" s="36">
        <v>2019</v>
      </c>
      <c r="B54" s="37">
        <v>17.672226972460489</v>
      </c>
      <c r="C54" s="38">
        <v>4</v>
      </c>
      <c r="D54" s="37">
        <f>+B54-B54*(C54/100)</f>
        <v>16.965337893562069</v>
      </c>
      <c r="E54" s="38">
        <v>19.16582217014296</v>
      </c>
      <c r="F54" s="38">
        <f>+(D54-D54*(E54)/100)</f>
        <v>13.713791402318085</v>
      </c>
      <c r="G54" s="38">
        <v>10</v>
      </c>
      <c r="H54" s="38">
        <f>F54-(F54*G54/100)</f>
        <v>12.342412262086278</v>
      </c>
      <c r="I54" s="38">
        <v>20</v>
      </c>
      <c r="J54" s="39">
        <f>100-(K54/B54*100)</f>
        <v>44.12741628400282</v>
      </c>
      <c r="K54" s="40">
        <f>+H54-H54*I54/100</f>
        <v>9.873929809669022</v>
      </c>
      <c r="L54" s="40">
        <f>+(K54/365)*16</f>
        <v>0.43282979987590231</v>
      </c>
      <c r="M54" s="40">
        <f>+L54*28.3495</f>
        <v>12.270508411581892</v>
      </c>
      <c r="N54" s="38">
        <v>56</v>
      </c>
      <c r="O54" s="38">
        <v>107.2</v>
      </c>
      <c r="P54" s="38">
        <f>+Q54*N54</f>
        <v>6.4099670806771076</v>
      </c>
      <c r="Q54" s="40">
        <f>+M54/O54</f>
        <v>0.11446369786923406</v>
      </c>
      <c r="R54" s="24"/>
    </row>
    <row r="55" spans="1:18" x14ac:dyDescent="0.25">
      <c r="A55" s="36">
        <v>2020</v>
      </c>
      <c r="B55" s="37">
        <v>16.267342147534968</v>
      </c>
      <c r="C55" s="38">
        <v>4</v>
      </c>
      <c r="D55" s="37">
        <f t="shared" ref="D55:D56" si="17">+B55-B55*(C55/100)</f>
        <v>15.61664846163357</v>
      </c>
      <c r="E55" s="38">
        <v>19.16582217014296</v>
      </c>
      <c r="F55" s="38">
        <f t="shared" ref="F55:F56" si="18">+(D55-D55*(E55)/100)</f>
        <v>12.623589388540514</v>
      </c>
      <c r="G55" s="38">
        <v>10</v>
      </c>
      <c r="H55" s="38">
        <f t="shared" ref="H55:H56" si="19">F55-(F55*G55/100)</f>
        <v>11.361230449686463</v>
      </c>
      <c r="I55" s="38">
        <v>20</v>
      </c>
      <c r="J55" s="39">
        <f t="shared" ref="J55:J56" si="20">100-(K55/B55*100)</f>
        <v>44.127416284002805</v>
      </c>
      <c r="K55" s="40">
        <f t="shared" ref="K55:K56" si="21">+H55-H55*I55/100</f>
        <v>9.0889843597491708</v>
      </c>
      <c r="L55" s="40">
        <f t="shared" ref="L55:L56" si="22">+(K55/365)*16</f>
        <v>0.39842123220818282</v>
      </c>
      <c r="M55" s="40">
        <f t="shared" ref="M55:M56" si="23">+L55*28.3495</f>
        <v>11.295042722485878</v>
      </c>
      <c r="N55" s="38">
        <v>56</v>
      </c>
      <c r="O55" s="38">
        <v>107.2</v>
      </c>
      <c r="P55" s="38">
        <f t="shared" ref="P55:P56" si="24">+Q55*N55</f>
        <v>5.9003954520448616</v>
      </c>
      <c r="Q55" s="47">
        <f t="shared" ref="Q55:Q56" si="25">+M55/O55</f>
        <v>0.1053642045008011</v>
      </c>
      <c r="R55" s="24"/>
    </row>
    <row r="56" spans="1:18" ht="13.8" thickBot="1" x14ac:dyDescent="0.3">
      <c r="A56" s="150">
        <v>2021</v>
      </c>
      <c r="B56" s="133">
        <v>15.813601469350948</v>
      </c>
      <c r="C56" s="140">
        <v>4</v>
      </c>
      <c r="D56" s="139">
        <f t="shared" si="17"/>
        <v>15.18105741057691</v>
      </c>
      <c r="E56" s="140">
        <v>19.16582217014296</v>
      </c>
      <c r="F56" s="141">
        <f t="shared" si="18"/>
        <v>12.27148294371843</v>
      </c>
      <c r="G56" s="140">
        <v>10</v>
      </c>
      <c r="H56" s="141">
        <f t="shared" si="19"/>
        <v>11.044334649346588</v>
      </c>
      <c r="I56" s="140">
        <v>20</v>
      </c>
      <c r="J56" s="147">
        <f t="shared" si="20"/>
        <v>44.127416284002805</v>
      </c>
      <c r="K56" s="148">
        <f t="shared" si="21"/>
        <v>8.8354677194772702</v>
      </c>
      <c r="L56" s="148">
        <f t="shared" si="22"/>
        <v>0.38730817400448309</v>
      </c>
      <c r="M56" s="148">
        <f t="shared" si="23"/>
        <v>10.979993078940092</v>
      </c>
      <c r="N56" s="140">
        <v>56</v>
      </c>
      <c r="O56" s="134">
        <v>107.2</v>
      </c>
      <c r="P56" s="141">
        <f t="shared" si="24"/>
        <v>5.7358172800433316</v>
      </c>
      <c r="Q56" s="136">
        <f t="shared" si="25"/>
        <v>0.10242530857220235</v>
      </c>
      <c r="R56" s="24"/>
    </row>
    <row r="57" spans="1:18" ht="15" customHeight="1" thickTop="1" x14ac:dyDescent="0.25">
      <c r="A57" s="131" t="s">
        <v>195</v>
      </c>
      <c r="R57" s="24"/>
    </row>
    <row r="58" spans="1:18" x14ac:dyDescent="0.25">
      <c r="A58" s="9"/>
    </row>
    <row r="59" spans="1:18" ht="15" customHeight="1" x14ac:dyDescent="0.25">
      <c r="A59" s="9" t="s">
        <v>97</v>
      </c>
    </row>
    <row r="60" spans="1:18" ht="15" customHeight="1" x14ac:dyDescent="0.25">
      <c r="A60" s="9" t="s">
        <v>104</v>
      </c>
    </row>
    <row r="61" spans="1:18" ht="15" customHeight="1" x14ac:dyDescent="0.25">
      <c r="A61" s="9" t="s">
        <v>196</v>
      </c>
    </row>
    <row r="62" spans="1:18" ht="15" customHeight="1" x14ac:dyDescent="0.25">
      <c r="A62" s="9" t="s">
        <v>99</v>
      </c>
    </row>
    <row r="63" spans="1:18" ht="15" customHeight="1" x14ac:dyDescent="0.25">
      <c r="A63" s="9" t="s">
        <v>100</v>
      </c>
    </row>
    <row r="64" spans="1:18"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70"/>
  <sheetViews>
    <sheetView zoomScaleNormal="100" workbookViewId="0">
      <pane ySplit="4" topLeftCell="A5" activePane="bottomLeft" state="frozen"/>
      <selection sqref="A1:P1"/>
      <selection pane="bottomLeft"/>
    </sheetView>
  </sheetViews>
  <sheetFormatPr defaultColWidth="10.6640625" defaultRowHeight="13.2" x14ac:dyDescent="0.25"/>
  <cols>
    <col min="1" max="1" width="10.88671875" style="51" customWidth="1"/>
    <col min="2" max="8" width="10.88671875" style="9" customWidth="1"/>
    <col min="9" max="9" width="13.33203125" style="9" customWidth="1"/>
    <col min="10" max="16" width="10.88671875" style="9" customWidth="1"/>
    <col min="17" max="17" width="13.33203125" style="9" customWidth="1"/>
    <col min="18" max="16384" width="10.6640625" style="9"/>
  </cols>
  <sheetData>
    <row r="1" spans="1:22" ht="16.2" thickBot="1" x14ac:dyDescent="0.3">
      <c r="A1" s="52" t="s">
        <v>114</v>
      </c>
      <c r="B1" s="52"/>
      <c r="C1" s="52"/>
      <c r="D1" s="52"/>
      <c r="E1" s="52"/>
      <c r="F1" s="52"/>
      <c r="G1" s="52"/>
      <c r="H1" s="52"/>
      <c r="I1" s="52"/>
      <c r="J1" s="52"/>
      <c r="K1" s="52"/>
      <c r="L1" s="52"/>
      <c r="M1" s="52"/>
      <c r="N1" s="52"/>
      <c r="O1" s="52"/>
      <c r="P1" s="52"/>
      <c r="Q1" s="52"/>
    </row>
    <row r="2" spans="1:22" ht="60" customHeight="1" thickTop="1" x14ac:dyDescent="0.25">
      <c r="A2" s="176" t="s">
        <v>2</v>
      </c>
      <c r="B2" s="165" t="s">
        <v>92</v>
      </c>
      <c r="C2" s="166" t="s">
        <v>7</v>
      </c>
      <c r="D2" s="123" t="s">
        <v>3</v>
      </c>
      <c r="E2" s="123" t="s">
        <v>8</v>
      </c>
      <c r="F2" s="165" t="s">
        <v>5</v>
      </c>
      <c r="G2" s="174" t="s">
        <v>9</v>
      </c>
      <c r="H2" s="127"/>
      <c r="I2" s="127"/>
      <c r="J2" s="10" t="s">
        <v>6</v>
      </c>
      <c r="K2" s="12" t="s">
        <v>71</v>
      </c>
      <c r="L2" s="13"/>
      <c r="M2" s="13"/>
      <c r="N2" s="10" t="s">
        <v>93</v>
      </c>
      <c r="O2" s="10" t="s">
        <v>94</v>
      </c>
      <c r="P2" s="11" t="s">
        <v>95</v>
      </c>
      <c r="Q2" s="11" t="s">
        <v>96</v>
      </c>
      <c r="R2" s="130"/>
    </row>
    <row r="3" spans="1:22" ht="36" customHeight="1" x14ac:dyDescent="0.25">
      <c r="A3" s="125"/>
      <c r="B3" s="126"/>
      <c r="C3" s="126"/>
      <c r="D3" s="126"/>
      <c r="E3" s="123"/>
      <c r="F3" s="126"/>
      <c r="G3" s="128" t="s">
        <v>4</v>
      </c>
      <c r="H3" s="129" t="s">
        <v>87</v>
      </c>
      <c r="I3" s="128" t="s">
        <v>10</v>
      </c>
      <c r="J3" s="14"/>
      <c r="K3" s="14"/>
      <c r="L3" s="15"/>
      <c r="M3" s="15"/>
      <c r="N3" s="14"/>
      <c r="O3" s="14"/>
      <c r="P3" s="16"/>
      <c r="Q3" s="14"/>
      <c r="R3" s="130"/>
    </row>
    <row r="4" spans="1:22" ht="15" customHeight="1" x14ac:dyDescent="0.25">
      <c r="A4" s="122"/>
      <c r="B4" s="137" t="s">
        <v>77</v>
      </c>
      <c r="C4" s="137" t="s">
        <v>78</v>
      </c>
      <c r="D4" s="137" t="s">
        <v>77</v>
      </c>
      <c r="E4" s="137" t="s">
        <v>78</v>
      </c>
      <c r="F4" s="137" t="s">
        <v>77</v>
      </c>
      <c r="G4" s="137" t="s">
        <v>78</v>
      </c>
      <c r="H4" s="137" t="s">
        <v>77</v>
      </c>
      <c r="I4" s="137" t="s">
        <v>78</v>
      </c>
      <c r="J4" s="137" t="s">
        <v>78</v>
      </c>
      <c r="K4" s="137" t="s">
        <v>77</v>
      </c>
      <c r="L4" s="137" t="s">
        <v>79</v>
      </c>
      <c r="M4" s="137" t="s">
        <v>80</v>
      </c>
      <c r="N4" s="137" t="s">
        <v>81</v>
      </c>
      <c r="O4" s="137" t="s">
        <v>82</v>
      </c>
      <c r="P4" s="137" t="s">
        <v>81</v>
      </c>
      <c r="Q4" s="137" t="s">
        <v>83</v>
      </c>
      <c r="R4" s="18"/>
      <c r="S4" s="18"/>
      <c r="T4" s="18"/>
      <c r="U4" s="18"/>
      <c r="V4" s="18"/>
    </row>
    <row r="5" spans="1:22" x14ac:dyDescent="0.25">
      <c r="A5" s="19">
        <v>1970</v>
      </c>
      <c r="B5" s="20">
        <v>0.11899420634765817</v>
      </c>
      <c r="C5" s="21">
        <v>9</v>
      </c>
      <c r="D5" s="20">
        <f t="shared" ref="D5:D46" si="0">+B5-B5*(C5/100)</f>
        <v>0.10828472777636894</v>
      </c>
      <c r="E5" s="21">
        <v>35.057552741528717</v>
      </c>
      <c r="F5" s="21">
        <f t="shared" ref="F5:F46" si="1">+(D5-D5*(E5)/100)</f>
        <v>7.0322752225147597E-2</v>
      </c>
      <c r="G5" s="21">
        <v>7</v>
      </c>
      <c r="H5" s="21">
        <f>F5-(F5*G5/100)</f>
        <v>6.5400159569387273E-2</v>
      </c>
      <c r="I5" s="21">
        <v>10</v>
      </c>
      <c r="J5" s="22">
        <f t="shared" ref="J5:J46" si="2">100-(K5/B5*100)</f>
        <v>50.535286196640172</v>
      </c>
      <c r="K5" s="23">
        <f>+H5-H5*I5/100</f>
        <v>5.8860143612448547E-2</v>
      </c>
      <c r="L5" s="23">
        <f t="shared" ref="L5:L46" si="3">+(K5/365)*16</f>
        <v>2.5801706789018541E-3</v>
      </c>
      <c r="M5" s="23">
        <f t="shared" ref="M5:M37" si="4">+L5*28.3495</f>
        <v>7.3146548661528116E-2</v>
      </c>
      <c r="N5" s="21">
        <v>76.5</v>
      </c>
      <c r="O5" s="21">
        <v>160</v>
      </c>
      <c r="P5" s="20">
        <f t="shared" ref="P5:P46" si="5">+Q5*N5</f>
        <v>3.4973193578793131E-2</v>
      </c>
      <c r="Q5" s="23">
        <f t="shared" ref="Q5:Q46" si="6">+M5/O5</f>
        <v>4.571659291345507E-4</v>
      </c>
      <c r="R5" s="24"/>
    </row>
    <row r="6" spans="1:22" x14ac:dyDescent="0.25">
      <c r="A6" s="25">
        <v>1971</v>
      </c>
      <c r="B6" s="26">
        <v>0.13435358589239191</v>
      </c>
      <c r="C6" s="27">
        <v>9</v>
      </c>
      <c r="D6" s="26">
        <f t="shared" si="0"/>
        <v>0.12226176316207664</v>
      </c>
      <c r="E6" s="27">
        <v>35.057552741528717</v>
      </c>
      <c r="F6" s="27">
        <f t="shared" si="1"/>
        <v>7.9399781058808683E-2</v>
      </c>
      <c r="G6" s="27">
        <v>7</v>
      </c>
      <c r="H6" s="27">
        <f t="shared" ref="H6:H51" si="7">F6-(F6*G6/100)</f>
        <v>7.3841796384692071E-2</v>
      </c>
      <c r="I6" s="27">
        <v>10</v>
      </c>
      <c r="J6" s="28">
        <f t="shared" si="2"/>
        <v>50.535286196640186</v>
      </c>
      <c r="K6" s="29">
        <f t="shared" ref="K6:K51" si="8">+H6-H6*I6/100</f>
        <v>6.6457616746222858E-2</v>
      </c>
      <c r="L6" s="29">
        <f t="shared" si="3"/>
        <v>2.9132105970947008E-3</v>
      </c>
      <c r="M6" s="29">
        <f t="shared" si="4"/>
        <v>8.2588063822336216E-2</v>
      </c>
      <c r="N6" s="27">
        <v>76.5</v>
      </c>
      <c r="O6" s="27">
        <v>160</v>
      </c>
      <c r="P6" s="26">
        <f t="shared" si="5"/>
        <v>3.9487418015054503E-2</v>
      </c>
      <c r="Q6" s="29">
        <f t="shared" si="6"/>
        <v>5.1617539888960137E-4</v>
      </c>
      <c r="R6" s="24"/>
    </row>
    <row r="7" spans="1:22" x14ac:dyDescent="0.25">
      <c r="A7" s="25">
        <v>1972</v>
      </c>
      <c r="B7" s="26">
        <v>8.289819720242407E-2</v>
      </c>
      <c r="C7" s="27">
        <v>9</v>
      </c>
      <c r="D7" s="26">
        <f t="shared" si="0"/>
        <v>7.5437359454205904E-2</v>
      </c>
      <c r="E7" s="27">
        <v>35.057552741528717</v>
      </c>
      <c r="F7" s="27">
        <f t="shared" si="1"/>
        <v>4.899086737673107E-2</v>
      </c>
      <c r="G7" s="27">
        <v>7</v>
      </c>
      <c r="H7" s="27">
        <f t="shared" si="7"/>
        <v>4.5561506660359893E-2</v>
      </c>
      <c r="I7" s="27">
        <v>10</v>
      </c>
      <c r="J7" s="28">
        <f t="shared" si="2"/>
        <v>50.535286196640186</v>
      </c>
      <c r="K7" s="29">
        <f t="shared" si="8"/>
        <v>4.1005355994323901E-2</v>
      </c>
      <c r="L7" s="29">
        <f t="shared" si="3"/>
        <v>1.7974950572854313E-3</v>
      </c>
      <c r="M7" s="29">
        <f t="shared" si="4"/>
        <v>5.0958086126513334E-2</v>
      </c>
      <c r="N7" s="27">
        <v>76.5</v>
      </c>
      <c r="O7" s="27">
        <v>160</v>
      </c>
      <c r="P7" s="26">
        <f t="shared" si="5"/>
        <v>2.436433492923919E-2</v>
      </c>
      <c r="Q7" s="29">
        <f t="shared" si="6"/>
        <v>3.1848803829070835E-4</v>
      </c>
      <c r="R7" s="24"/>
    </row>
    <row r="8" spans="1:22" x14ac:dyDescent="0.25">
      <c r="A8" s="25">
        <v>1973</v>
      </c>
      <c r="B8" s="26">
        <v>9.1076830148790269E-2</v>
      </c>
      <c r="C8" s="27">
        <v>9</v>
      </c>
      <c r="D8" s="26">
        <f t="shared" si="0"/>
        <v>8.2879915435399146E-2</v>
      </c>
      <c r="E8" s="27">
        <v>35.057552741528717</v>
      </c>
      <c r="F8" s="27">
        <f t="shared" si="1"/>
        <v>5.3824245369499688E-2</v>
      </c>
      <c r="G8" s="27">
        <v>7</v>
      </c>
      <c r="H8" s="27">
        <f t="shared" si="7"/>
        <v>5.0056548193634712E-2</v>
      </c>
      <c r="I8" s="27">
        <v>10</v>
      </c>
      <c r="J8" s="28">
        <f t="shared" si="2"/>
        <v>50.535286196640179</v>
      </c>
      <c r="K8" s="29">
        <f t="shared" si="8"/>
        <v>4.5050893374271241E-2</v>
      </c>
      <c r="L8" s="29">
        <f t="shared" si="3"/>
        <v>1.9748336821598352E-3</v>
      </c>
      <c r="M8" s="29">
        <f t="shared" si="4"/>
        <v>5.5985547472390249E-2</v>
      </c>
      <c r="N8" s="27">
        <v>76.5</v>
      </c>
      <c r="O8" s="27">
        <v>160</v>
      </c>
      <c r="P8" s="26">
        <f t="shared" si="5"/>
        <v>2.6768089885236587E-2</v>
      </c>
      <c r="Q8" s="29">
        <f t="shared" si="6"/>
        <v>3.4990967170243903E-4</v>
      </c>
      <c r="R8" s="24"/>
    </row>
    <row r="9" spans="1:22" x14ac:dyDescent="0.25">
      <c r="A9" s="25">
        <v>1974</v>
      </c>
      <c r="B9" s="26">
        <v>6.3127180225761484E-2</v>
      </c>
      <c r="C9" s="27">
        <v>9</v>
      </c>
      <c r="D9" s="26">
        <f t="shared" si="0"/>
        <v>5.744573400544295E-2</v>
      </c>
      <c r="E9" s="27">
        <v>35.057552741528717</v>
      </c>
      <c r="F9" s="27">
        <f t="shared" si="1"/>
        <v>3.7306665508726494E-2</v>
      </c>
      <c r="G9" s="27">
        <v>7</v>
      </c>
      <c r="H9" s="27">
        <f t="shared" si="7"/>
        <v>3.4695198923115643E-2</v>
      </c>
      <c r="I9" s="27">
        <v>10</v>
      </c>
      <c r="J9" s="28">
        <f t="shared" si="2"/>
        <v>50.535286196640172</v>
      </c>
      <c r="K9" s="29">
        <f t="shared" si="8"/>
        <v>3.1225679030804077E-2</v>
      </c>
      <c r="L9" s="29">
        <f t="shared" si="3"/>
        <v>1.3687968890215487E-3</v>
      </c>
      <c r="M9" s="29">
        <f t="shared" si="4"/>
        <v>3.8804707405316392E-2</v>
      </c>
      <c r="N9" s="27">
        <v>76.5</v>
      </c>
      <c r="O9" s="27">
        <v>160</v>
      </c>
      <c r="P9" s="26">
        <f t="shared" si="5"/>
        <v>1.8553500728166899E-2</v>
      </c>
      <c r="Q9" s="29">
        <f t="shared" si="6"/>
        <v>2.4252942128322744E-4</v>
      </c>
      <c r="R9" s="24"/>
    </row>
    <row r="10" spans="1:22" x14ac:dyDescent="0.25">
      <c r="A10" s="25">
        <v>1975</v>
      </c>
      <c r="B10" s="26">
        <v>8.0565626258837897E-2</v>
      </c>
      <c r="C10" s="27">
        <v>9</v>
      </c>
      <c r="D10" s="26">
        <f t="shared" si="0"/>
        <v>7.3314719895542488E-2</v>
      </c>
      <c r="E10" s="27">
        <v>35.057552741528717</v>
      </c>
      <c r="F10" s="27">
        <f t="shared" si="1"/>
        <v>4.7612373300858629E-2</v>
      </c>
      <c r="G10" s="27">
        <v>7</v>
      </c>
      <c r="H10" s="27">
        <f t="shared" si="7"/>
        <v>4.4279507169798525E-2</v>
      </c>
      <c r="I10" s="27">
        <v>10</v>
      </c>
      <c r="J10" s="28">
        <f t="shared" si="2"/>
        <v>50.535286196640179</v>
      </c>
      <c r="K10" s="29">
        <f t="shared" si="8"/>
        <v>3.9851556452818675E-2</v>
      </c>
      <c r="L10" s="29">
        <f t="shared" si="3"/>
        <v>1.7469175431372569E-3</v>
      </c>
      <c r="M10" s="29">
        <f t="shared" si="4"/>
        <v>4.9524238889169667E-2</v>
      </c>
      <c r="N10" s="27">
        <v>76.5</v>
      </c>
      <c r="O10" s="27">
        <v>160</v>
      </c>
      <c r="P10" s="26">
        <f t="shared" si="5"/>
        <v>2.3678776718884249E-2</v>
      </c>
      <c r="Q10" s="29">
        <f t="shared" si="6"/>
        <v>3.0952649305731044E-4</v>
      </c>
      <c r="R10" s="24"/>
    </row>
    <row r="11" spans="1:22" x14ac:dyDescent="0.25">
      <c r="A11" s="19">
        <v>1976</v>
      </c>
      <c r="B11" s="20">
        <v>9.5947898273213025E-2</v>
      </c>
      <c r="C11" s="21">
        <v>9</v>
      </c>
      <c r="D11" s="20">
        <f t="shared" si="0"/>
        <v>8.7312587428623856E-2</v>
      </c>
      <c r="E11" s="21">
        <v>35.057552741528717</v>
      </c>
      <c r="F11" s="21">
        <f t="shared" si="1"/>
        <v>5.6702931040840676E-2</v>
      </c>
      <c r="G11" s="21">
        <v>7</v>
      </c>
      <c r="H11" s="21">
        <f t="shared" si="7"/>
        <v>5.2733725867981827E-2</v>
      </c>
      <c r="I11" s="21">
        <v>10</v>
      </c>
      <c r="J11" s="22">
        <f t="shared" si="2"/>
        <v>50.535286196640179</v>
      </c>
      <c r="K11" s="23">
        <f t="shared" si="8"/>
        <v>4.7460353281183643E-2</v>
      </c>
      <c r="L11" s="23">
        <f t="shared" si="3"/>
        <v>2.0804538424628446E-3</v>
      </c>
      <c r="M11" s="23">
        <f t="shared" si="4"/>
        <v>5.8979826206900413E-2</v>
      </c>
      <c r="N11" s="21">
        <v>76.5</v>
      </c>
      <c r="O11" s="21">
        <v>160</v>
      </c>
      <c r="P11" s="20">
        <f t="shared" si="5"/>
        <v>2.8199729405174262E-2</v>
      </c>
      <c r="Q11" s="23">
        <f t="shared" si="6"/>
        <v>3.6862391379312759E-4</v>
      </c>
      <c r="R11" s="24"/>
    </row>
    <row r="12" spans="1:22" x14ac:dyDescent="0.25">
      <c r="A12" s="19">
        <v>1977</v>
      </c>
      <c r="B12" s="20">
        <v>8.9085039434432606E-2</v>
      </c>
      <c r="C12" s="21">
        <v>9</v>
      </c>
      <c r="D12" s="20">
        <f t="shared" si="0"/>
        <v>8.1067385885333673E-2</v>
      </c>
      <c r="E12" s="21">
        <v>35.057552741528717</v>
      </c>
      <c r="F12" s="21">
        <f t="shared" si="1"/>
        <v>5.2647144322404214E-2</v>
      </c>
      <c r="G12" s="21">
        <v>7</v>
      </c>
      <c r="H12" s="21">
        <f t="shared" si="7"/>
        <v>4.8961844219835918E-2</v>
      </c>
      <c r="I12" s="21">
        <v>10</v>
      </c>
      <c r="J12" s="22">
        <f t="shared" si="2"/>
        <v>50.535286196640179</v>
      </c>
      <c r="K12" s="23">
        <f t="shared" si="8"/>
        <v>4.4065659797852326E-2</v>
      </c>
      <c r="L12" s="23">
        <f t="shared" si="3"/>
        <v>1.9316453610017457E-3</v>
      </c>
      <c r="M12" s="23">
        <f t="shared" si="4"/>
        <v>5.4761180161718985E-2</v>
      </c>
      <c r="N12" s="21">
        <v>76.5</v>
      </c>
      <c r="O12" s="21">
        <v>160</v>
      </c>
      <c r="P12" s="20">
        <f t="shared" si="5"/>
        <v>2.6182689264821889E-2</v>
      </c>
      <c r="Q12" s="23">
        <f t="shared" si="6"/>
        <v>3.4225737601074365E-4</v>
      </c>
      <c r="R12" s="24"/>
    </row>
    <row r="13" spans="1:22" x14ac:dyDescent="0.25">
      <c r="A13" s="19">
        <v>1978</v>
      </c>
      <c r="B13" s="20">
        <v>7.1433384998989144E-2</v>
      </c>
      <c r="C13" s="21">
        <v>9</v>
      </c>
      <c r="D13" s="20">
        <f t="shared" si="0"/>
        <v>6.5004380349080126E-2</v>
      </c>
      <c r="E13" s="21">
        <v>35.057552741528717</v>
      </c>
      <c r="F13" s="21">
        <f t="shared" si="1"/>
        <v>4.2215435423897427E-2</v>
      </c>
      <c r="G13" s="21">
        <v>7</v>
      </c>
      <c r="H13" s="21">
        <f t="shared" si="7"/>
        <v>3.9260354944224606E-2</v>
      </c>
      <c r="I13" s="21">
        <v>10</v>
      </c>
      <c r="J13" s="22">
        <f t="shared" si="2"/>
        <v>50.535286196640186</v>
      </c>
      <c r="K13" s="23">
        <f t="shared" si="8"/>
        <v>3.5334319449802143E-2</v>
      </c>
      <c r="L13" s="23">
        <f t="shared" si="3"/>
        <v>1.5489016745118748E-3</v>
      </c>
      <c r="M13" s="23">
        <f t="shared" si="4"/>
        <v>4.3910588021574395E-2</v>
      </c>
      <c r="N13" s="21">
        <v>76.5</v>
      </c>
      <c r="O13" s="21">
        <v>160</v>
      </c>
      <c r="P13" s="20">
        <f t="shared" si="5"/>
        <v>2.0994749897815256E-2</v>
      </c>
      <c r="Q13" s="23">
        <f t="shared" si="6"/>
        <v>2.7444117513483995E-4</v>
      </c>
      <c r="R13" s="24"/>
    </row>
    <row r="14" spans="1:22" x14ac:dyDescent="0.25">
      <c r="A14" s="19">
        <v>1979</v>
      </c>
      <c r="B14" s="20">
        <v>7.9002910399680076E-2</v>
      </c>
      <c r="C14" s="21">
        <v>9</v>
      </c>
      <c r="D14" s="20">
        <f t="shared" si="0"/>
        <v>7.1892648463708866E-2</v>
      </c>
      <c r="E14" s="21">
        <v>35.057552741528717</v>
      </c>
      <c r="F14" s="21">
        <f t="shared" si="1"/>
        <v>4.66888453112623E-2</v>
      </c>
      <c r="G14" s="21">
        <v>7</v>
      </c>
      <c r="H14" s="21">
        <f t="shared" si="7"/>
        <v>4.3420626139473936E-2</v>
      </c>
      <c r="I14" s="21">
        <v>10</v>
      </c>
      <c r="J14" s="22">
        <f t="shared" si="2"/>
        <v>50.535286196640179</v>
      </c>
      <c r="K14" s="23">
        <f t="shared" si="8"/>
        <v>3.9078563525526543E-2</v>
      </c>
      <c r="L14" s="23">
        <f t="shared" si="3"/>
        <v>1.713032921666917E-3</v>
      </c>
      <c r="M14" s="23">
        <f t="shared" si="4"/>
        <v>4.8563626812796259E-2</v>
      </c>
      <c r="N14" s="21">
        <v>76.5</v>
      </c>
      <c r="O14" s="21">
        <v>160</v>
      </c>
      <c r="P14" s="20">
        <f t="shared" si="5"/>
        <v>2.321948406986821E-2</v>
      </c>
      <c r="Q14" s="23">
        <f t="shared" si="6"/>
        <v>3.0352266757997662E-4</v>
      </c>
      <c r="R14" s="24"/>
    </row>
    <row r="15" spans="1:22" x14ac:dyDescent="0.25">
      <c r="A15" s="19">
        <v>1980</v>
      </c>
      <c r="B15" s="20">
        <v>0.10126204298147776</v>
      </c>
      <c r="C15" s="21">
        <v>9</v>
      </c>
      <c r="D15" s="20">
        <f t="shared" si="0"/>
        <v>9.2148459113144759E-2</v>
      </c>
      <c r="E15" s="21">
        <v>35.057552741528717</v>
      </c>
      <c r="F15" s="21">
        <f t="shared" si="1"/>
        <v>5.9843464459048014E-2</v>
      </c>
      <c r="G15" s="21">
        <v>7</v>
      </c>
      <c r="H15" s="21">
        <f t="shared" si="7"/>
        <v>5.5654421946914653E-2</v>
      </c>
      <c r="I15" s="21">
        <v>10</v>
      </c>
      <c r="J15" s="22">
        <f t="shared" si="2"/>
        <v>50.535286196640179</v>
      </c>
      <c r="K15" s="23">
        <f t="shared" si="8"/>
        <v>5.0088979752223185E-2</v>
      </c>
      <c r="L15" s="23">
        <f t="shared" si="3"/>
        <v>2.1956813042070438E-3</v>
      </c>
      <c r="M15" s="23">
        <f t="shared" si="4"/>
        <v>6.2246467133617582E-2</v>
      </c>
      <c r="N15" s="21">
        <v>76.5</v>
      </c>
      <c r="O15" s="21">
        <v>160</v>
      </c>
      <c r="P15" s="20">
        <f t="shared" si="5"/>
        <v>2.9761592098260906E-2</v>
      </c>
      <c r="Q15" s="23">
        <f t="shared" si="6"/>
        <v>3.8904041958510988E-4</v>
      </c>
      <c r="R15" s="24"/>
    </row>
    <row r="16" spans="1:22" x14ac:dyDescent="0.25">
      <c r="A16" s="25">
        <v>1981</v>
      </c>
      <c r="B16" s="26">
        <v>9.5927224024421012E-2</v>
      </c>
      <c r="C16" s="27">
        <v>9</v>
      </c>
      <c r="D16" s="26">
        <f t="shared" si="0"/>
        <v>8.7293773862223117E-2</v>
      </c>
      <c r="E16" s="27">
        <v>35.057552741528717</v>
      </c>
      <c r="F16" s="27">
        <f t="shared" si="1"/>
        <v>5.6690713050403435E-2</v>
      </c>
      <c r="G16" s="27">
        <v>7</v>
      </c>
      <c r="H16" s="27">
        <f t="shared" si="7"/>
        <v>5.2722363136875193E-2</v>
      </c>
      <c r="I16" s="27">
        <v>10</v>
      </c>
      <c r="J16" s="28">
        <f t="shared" si="2"/>
        <v>50.535286196640186</v>
      </c>
      <c r="K16" s="29">
        <f t="shared" si="8"/>
        <v>4.7450126823187673E-2</v>
      </c>
      <c r="L16" s="29">
        <f t="shared" si="3"/>
        <v>2.0800055593726105E-3</v>
      </c>
      <c r="M16" s="29">
        <f t="shared" si="4"/>
        <v>5.8967117605433821E-2</v>
      </c>
      <c r="N16" s="27">
        <v>76.5</v>
      </c>
      <c r="O16" s="27">
        <v>160</v>
      </c>
      <c r="P16" s="26">
        <f t="shared" si="5"/>
        <v>2.8193653105098047E-2</v>
      </c>
      <c r="Q16" s="29">
        <f t="shared" si="6"/>
        <v>3.685444850339614E-4</v>
      </c>
      <c r="R16" s="24"/>
    </row>
    <row r="17" spans="1:18" x14ac:dyDescent="0.25">
      <c r="A17" s="25">
        <v>1982</v>
      </c>
      <c r="B17" s="26">
        <v>8.0547616586559179E-2</v>
      </c>
      <c r="C17" s="27">
        <v>9</v>
      </c>
      <c r="D17" s="26">
        <f t="shared" si="0"/>
        <v>7.3298331093768848E-2</v>
      </c>
      <c r="E17" s="27">
        <v>35.057552741528717</v>
      </c>
      <c r="F17" s="27">
        <f t="shared" si="1"/>
        <v>4.7601730011910495E-2</v>
      </c>
      <c r="G17" s="27">
        <v>7</v>
      </c>
      <c r="H17" s="27">
        <f t="shared" si="7"/>
        <v>4.4269608911076758E-2</v>
      </c>
      <c r="I17" s="27">
        <v>10</v>
      </c>
      <c r="J17" s="28">
        <f t="shared" si="2"/>
        <v>50.535286196640179</v>
      </c>
      <c r="K17" s="29">
        <f t="shared" si="8"/>
        <v>3.9842648019969083E-2</v>
      </c>
      <c r="L17" s="29">
        <f t="shared" si="3"/>
        <v>1.7465270364917954E-3</v>
      </c>
      <c r="M17" s="29">
        <f t="shared" si="4"/>
        <v>4.9513168221024154E-2</v>
      </c>
      <c r="N17" s="27">
        <v>76.5</v>
      </c>
      <c r="O17" s="27">
        <v>160</v>
      </c>
      <c r="P17" s="26">
        <f t="shared" si="5"/>
        <v>2.3673483555677173E-2</v>
      </c>
      <c r="Q17" s="29">
        <f t="shared" si="6"/>
        <v>3.0945730138140097E-4</v>
      </c>
      <c r="R17" s="24"/>
    </row>
    <row r="18" spans="1:18" x14ac:dyDescent="0.25">
      <c r="A18" s="25">
        <v>1983</v>
      </c>
      <c r="B18" s="26">
        <v>7.8161493254576261E-2</v>
      </c>
      <c r="C18" s="27">
        <v>9</v>
      </c>
      <c r="D18" s="26">
        <f t="shared" si="0"/>
        <v>7.1126958861664397E-2</v>
      </c>
      <c r="E18" s="27">
        <v>35.057552741528717</v>
      </c>
      <c r="F18" s="27">
        <f t="shared" si="1"/>
        <v>4.6191587745290967E-2</v>
      </c>
      <c r="G18" s="27">
        <v>7</v>
      </c>
      <c r="H18" s="27">
        <f t="shared" si="7"/>
        <v>4.2958176603120596E-2</v>
      </c>
      <c r="I18" s="27">
        <v>10</v>
      </c>
      <c r="J18" s="28">
        <f t="shared" si="2"/>
        <v>50.535286196640186</v>
      </c>
      <c r="K18" s="29">
        <f t="shared" si="8"/>
        <v>3.8662358942808533E-2</v>
      </c>
      <c r="L18" s="29">
        <f t="shared" si="3"/>
        <v>1.6947883372190043E-3</v>
      </c>
      <c r="M18" s="29">
        <f t="shared" si="4"/>
        <v>4.8046401965990158E-2</v>
      </c>
      <c r="N18" s="27">
        <v>76.5</v>
      </c>
      <c r="O18" s="27">
        <v>160</v>
      </c>
      <c r="P18" s="26">
        <f t="shared" si="5"/>
        <v>2.2972185939989044E-2</v>
      </c>
      <c r="Q18" s="29">
        <f t="shared" si="6"/>
        <v>3.0029001228743847E-4</v>
      </c>
      <c r="R18" s="24"/>
    </row>
    <row r="19" spans="1:18" x14ac:dyDescent="0.25">
      <c r="A19" s="25">
        <v>1984</v>
      </c>
      <c r="B19" s="26">
        <v>0.12540700577115102</v>
      </c>
      <c r="C19" s="27">
        <v>9</v>
      </c>
      <c r="D19" s="26">
        <f t="shared" si="0"/>
        <v>0.11412037525174742</v>
      </c>
      <c r="E19" s="27">
        <v>35.057552741528717</v>
      </c>
      <c r="F19" s="27">
        <f t="shared" si="1"/>
        <v>7.4112564509035583E-2</v>
      </c>
      <c r="G19" s="27">
        <v>7</v>
      </c>
      <c r="H19" s="27">
        <f t="shared" si="7"/>
        <v>6.8924684993403096E-2</v>
      </c>
      <c r="I19" s="27">
        <v>10</v>
      </c>
      <c r="J19" s="28">
        <f t="shared" si="2"/>
        <v>50.535286196640179</v>
      </c>
      <c r="K19" s="29">
        <f t="shared" si="8"/>
        <v>6.2032216494062785E-2</v>
      </c>
      <c r="L19" s="29">
        <f t="shared" si="3"/>
        <v>2.7192204490548069E-3</v>
      </c>
      <c r="M19" s="29">
        <f t="shared" si="4"/>
        <v>7.7088540120479249E-2</v>
      </c>
      <c r="N19" s="27">
        <v>76.5</v>
      </c>
      <c r="O19" s="27">
        <v>160</v>
      </c>
      <c r="P19" s="26">
        <f t="shared" si="5"/>
        <v>3.6857958245104142E-2</v>
      </c>
      <c r="Q19" s="29">
        <f t="shared" si="6"/>
        <v>4.8180337575299528E-4</v>
      </c>
      <c r="R19" s="24"/>
    </row>
    <row r="20" spans="1:18" x14ac:dyDescent="0.25">
      <c r="A20" s="25">
        <v>1985</v>
      </c>
      <c r="B20" s="26">
        <v>0.1607964405827246</v>
      </c>
      <c r="C20" s="27">
        <v>9</v>
      </c>
      <c r="D20" s="26">
        <f t="shared" si="0"/>
        <v>0.14632476093027938</v>
      </c>
      <c r="E20" s="27">
        <v>35.057552741528717</v>
      </c>
      <c r="F20" s="27">
        <f t="shared" si="1"/>
        <v>9.502688069323087E-2</v>
      </c>
      <c r="G20" s="27">
        <v>7</v>
      </c>
      <c r="H20" s="27">
        <f t="shared" si="7"/>
        <v>8.8374999044704708E-2</v>
      </c>
      <c r="I20" s="27">
        <v>10</v>
      </c>
      <c r="J20" s="28">
        <f t="shared" si="2"/>
        <v>50.535286196640186</v>
      </c>
      <c r="K20" s="29">
        <f t="shared" si="8"/>
        <v>7.9537499140234239E-2</v>
      </c>
      <c r="L20" s="29">
        <f t="shared" si="3"/>
        <v>3.4865753047773913E-3</v>
      </c>
      <c r="M20" s="29">
        <f t="shared" si="4"/>
        <v>9.884266660278665E-2</v>
      </c>
      <c r="N20" s="27">
        <v>76.5</v>
      </c>
      <c r="O20" s="27">
        <v>160</v>
      </c>
      <c r="P20" s="26">
        <f t="shared" si="5"/>
        <v>4.7259149969457362E-2</v>
      </c>
      <c r="Q20" s="29">
        <f t="shared" si="6"/>
        <v>6.1776666626741652E-4</v>
      </c>
      <c r="R20" s="24"/>
    </row>
    <row r="21" spans="1:18" x14ac:dyDescent="0.25">
      <c r="A21" s="19">
        <v>1986</v>
      </c>
      <c r="B21" s="20">
        <v>9.5515805045480795E-2</v>
      </c>
      <c r="C21" s="21">
        <v>9</v>
      </c>
      <c r="D21" s="20">
        <f t="shared" si="0"/>
        <v>8.6919382591387526E-2</v>
      </c>
      <c r="E21" s="21">
        <v>35.057552741528717</v>
      </c>
      <c r="F21" s="21">
        <f t="shared" si="1"/>
        <v>5.6447574196800715E-2</v>
      </c>
      <c r="G21" s="21">
        <v>7</v>
      </c>
      <c r="H21" s="21">
        <f t="shared" si="7"/>
        <v>5.2496244003024661E-2</v>
      </c>
      <c r="I21" s="21">
        <v>10</v>
      </c>
      <c r="J21" s="22">
        <f t="shared" si="2"/>
        <v>50.535286196640179</v>
      </c>
      <c r="K21" s="23">
        <f t="shared" si="8"/>
        <v>4.7246619602722195E-2</v>
      </c>
      <c r="L21" s="23">
        <f t="shared" si="3"/>
        <v>2.0710846949138495E-3</v>
      </c>
      <c r="M21" s="23">
        <f t="shared" si="4"/>
        <v>5.8714215558460174E-2</v>
      </c>
      <c r="N21" s="21">
        <v>76.5</v>
      </c>
      <c r="O21" s="21">
        <v>160</v>
      </c>
      <c r="P21" s="20">
        <f t="shared" si="5"/>
        <v>2.8072734313888771E-2</v>
      </c>
      <c r="Q21" s="23">
        <f t="shared" si="6"/>
        <v>3.669638472403761E-4</v>
      </c>
      <c r="R21" s="24"/>
    </row>
    <row r="22" spans="1:18" x14ac:dyDescent="0.25">
      <c r="A22" s="19">
        <v>1987</v>
      </c>
      <c r="B22" s="20">
        <v>7.7347922604240435E-2</v>
      </c>
      <c r="C22" s="21">
        <v>9</v>
      </c>
      <c r="D22" s="20">
        <f t="shared" si="0"/>
        <v>7.0386609569858802E-2</v>
      </c>
      <c r="E22" s="21">
        <v>35.057552741528717</v>
      </c>
      <c r="F22" s="21">
        <f t="shared" si="1"/>
        <v>4.5710786796931656E-2</v>
      </c>
      <c r="G22" s="21">
        <v>7</v>
      </c>
      <c r="H22" s="21">
        <f t="shared" si="7"/>
        <v>4.2511031721146439E-2</v>
      </c>
      <c r="I22" s="21">
        <v>10</v>
      </c>
      <c r="J22" s="22">
        <f t="shared" si="2"/>
        <v>50.535286196640179</v>
      </c>
      <c r="K22" s="23">
        <f t="shared" si="8"/>
        <v>3.8259928549031791E-2</v>
      </c>
      <c r="L22" s="23">
        <f t="shared" si="3"/>
        <v>1.6771475528342703E-3</v>
      </c>
      <c r="M22" s="23">
        <f t="shared" si="4"/>
        <v>4.7546294549075142E-2</v>
      </c>
      <c r="N22" s="21">
        <v>76.5</v>
      </c>
      <c r="O22" s="21">
        <v>160</v>
      </c>
      <c r="P22" s="20">
        <f t="shared" si="5"/>
        <v>2.2733072081276551E-2</v>
      </c>
      <c r="Q22" s="23">
        <f t="shared" si="6"/>
        <v>2.9716434093171964E-4</v>
      </c>
      <c r="R22" s="24"/>
    </row>
    <row r="23" spans="1:18" x14ac:dyDescent="0.25">
      <c r="A23" s="19">
        <v>1988</v>
      </c>
      <c r="B23" s="20">
        <v>0.16029488084694779</v>
      </c>
      <c r="C23" s="21">
        <v>9</v>
      </c>
      <c r="D23" s="20">
        <f t="shared" si="0"/>
        <v>0.14586834157072248</v>
      </c>
      <c r="E23" s="21">
        <v>35.057552741528717</v>
      </c>
      <c r="F23" s="21">
        <f t="shared" si="1"/>
        <v>9.47304707913732E-2</v>
      </c>
      <c r="G23" s="21">
        <v>7</v>
      </c>
      <c r="H23" s="21">
        <f t="shared" si="7"/>
        <v>8.8099337835977079E-2</v>
      </c>
      <c r="I23" s="21">
        <v>10</v>
      </c>
      <c r="J23" s="22">
        <f t="shared" si="2"/>
        <v>50.535286196640172</v>
      </c>
      <c r="K23" s="23">
        <f t="shared" si="8"/>
        <v>7.9289404052379373E-2</v>
      </c>
      <c r="L23" s="23">
        <f>+(K23/365)*16</f>
        <v>3.4756999036659451E-3</v>
      </c>
      <c r="M23" s="23">
        <f t="shared" si="4"/>
        <v>9.8534354418977704E-2</v>
      </c>
      <c r="N23" s="21">
        <v>76.5</v>
      </c>
      <c r="O23" s="21">
        <v>160</v>
      </c>
      <c r="P23" s="20">
        <f t="shared" si="5"/>
        <v>4.7111738206573717E-2</v>
      </c>
      <c r="Q23" s="23">
        <f t="shared" si="6"/>
        <v>6.1583971511861067E-4</v>
      </c>
      <c r="R23" s="24"/>
    </row>
    <row r="24" spans="1:18" x14ac:dyDescent="0.25">
      <c r="A24" s="19">
        <v>1989</v>
      </c>
      <c r="B24" s="20">
        <v>8.9940244681453188E-2</v>
      </c>
      <c r="C24" s="21">
        <v>9</v>
      </c>
      <c r="D24" s="20">
        <f t="shared" si="0"/>
        <v>8.1845622660122408E-2</v>
      </c>
      <c r="E24" s="21">
        <v>35.057552741528717</v>
      </c>
      <c r="F24" s="21">
        <f t="shared" si="1"/>
        <v>5.3152550329417417E-2</v>
      </c>
      <c r="G24" s="21">
        <v>7</v>
      </c>
      <c r="H24" s="21">
        <f t="shared" si="7"/>
        <v>4.9431871806358198E-2</v>
      </c>
      <c r="I24" s="21">
        <v>10</v>
      </c>
      <c r="J24" s="22">
        <f t="shared" si="2"/>
        <v>50.535286196640172</v>
      </c>
      <c r="K24" s="23">
        <f t="shared" si="8"/>
        <v>4.4488684625722377E-2</v>
      </c>
      <c r="L24" s="23">
        <f t="shared" si="3"/>
        <v>1.9501889151001589E-3</v>
      </c>
      <c r="M24" s="23">
        <f t="shared" si="4"/>
        <v>5.528688064863195E-2</v>
      </c>
      <c r="N24" s="21">
        <v>76.5</v>
      </c>
      <c r="O24" s="21">
        <v>160</v>
      </c>
      <c r="P24" s="20">
        <f t="shared" si="5"/>
        <v>2.6434039810127152E-2</v>
      </c>
      <c r="Q24" s="23">
        <f t="shared" si="6"/>
        <v>3.4554300405394969E-4</v>
      </c>
      <c r="R24" s="24"/>
    </row>
    <row r="25" spans="1:18" x14ac:dyDescent="0.25">
      <c r="A25" s="19">
        <v>1990</v>
      </c>
      <c r="B25" s="20">
        <v>0.15742088177442309</v>
      </c>
      <c r="C25" s="21">
        <v>9</v>
      </c>
      <c r="D25" s="20">
        <f t="shared" si="0"/>
        <v>0.14325300241472502</v>
      </c>
      <c r="E25" s="21">
        <v>35.057552741528717</v>
      </c>
      <c r="F25" s="21">
        <f t="shared" si="1"/>
        <v>9.3032005539359391E-2</v>
      </c>
      <c r="G25" s="21">
        <v>7</v>
      </c>
      <c r="H25" s="21">
        <f t="shared" si="7"/>
        <v>8.6519765151604228E-2</v>
      </c>
      <c r="I25" s="21">
        <v>10</v>
      </c>
      <c r="J25" s="22">
        <f t="shared" si="2"/>
        <v>50.535286196640179</v>
      </c>
      <c r="K25" s="23">
        <f t="shared" si="8"/>
        <v>7.7867788636443808E-2</v>
      </c>
      <c r="L25" s="23">
        <f t="shared" si="3"/>
        <v>3.4133825155701395E-3</v>
      </c>
      <c r="M25" s="23">
        <f t="shared" si="4"/>
        <v>9.6767687625155668E-2</v>
      </c>
      <c r="N25" s="21">
        <v>76.5</v>
      </c>
      <c r="O25" s="21">
        <v>160</v>
      </c>
      <c r="P25" s="20">
        <f t="shared" si="5"/>
        <v>4.6267050645777553E-2</v>
      </c>
      <c r="Q25" s="23">
        <f t="shared" si="6"/>
        <v>6.0479804765722293E-4</v>
      </c>
      <c r="R25" s="24"/>
    </row>
    <row r="26" spans="1:18" x14ac:dyDescent="0.25">
      <c r="A26" s="25">
        <v>1991</v>
      </c>
      <c r="B26" s="26">
        <v>0.12716327472553482</v>
      </c>
      <c r="C26" s="27">
        <v>9</v>
      </c>
      <c r="D26" s="26">
        <f t="shared" si="0"/>
        <v>0.11571858000023669</v>
      </c>
      <c r="E26" s="27">
        <v>35.057552741528717</v>
      </c>
      <c r="F26" s="27">
        <f t="shared" si="1"/>
        <v>7.5150477784905606E-2</v>
      </c>
      <c r="G26" s="27">
        <v>7</v>
      </c>
      <c r="H26" s="27">
        <f t="shared" si="7"/>
        <v>6.9889944339962207E-2</v>
      </c>
      <c r="I26" s="27">
        <v>10</v>
      </c>
      <c r="J26" s="28">
        <f t="shared" si="2"/>
        <v>50.535286196640186</v>
      </c>
      <c r="K26" s="29">
        <f t="shared" si="8"/>
        <v>6.290094990596598E-2</v>
      </c>
      <c r="L26" s="29">
        <f t="shared" si="3"/>
        <v>2.7573019136861799E-3</v>
      </c>
      <c r="M26" s="29">
        <f t="shared" si="4"/>
        <v>7.816813060204636E-2</v>
      </c>
      <c r="N26" s="27">
        <v>76.5</v>
      </c>
      <c r="O26" s="27">
        <v>160</v>
      </c>
      <c r="P26" s="26">
        <f t="shared" si="5"/>
        <v>3.7374137444103415E-2</v>
      </c>
      <c r="Q26" s="29">
        <f t="shared" si="6"/>
        <v>4.885508162627897E-4</v>
      </c>
      <c r="R26" s="24"/>
    </row>
    <row r="27" spans="1:18" x14ac:dyDescent="0.25">
      <c r="A27" s="25">
        <v>1992</v>
      </c>
      <c r="B27" s="26">
        <v>0.15109733975881101</v>
      </c>
      <c r="C27" s="27">
        <v>9</v>
      </c>
      <c r="D27" s="26">
        <f t="shared" si="0"/>
        <v>0.13749857918051803</v>
      </c>
      <c r="E27" s="27">
        <v>35.057552741528717</v>
      </c>
      <c r="F27" s="27">
        <f t="shared" si="1"/>
        <v>8.9294942265455299E-2</v>
      </c>
      <c r="G27" s="27">
        <v>7</v>
      </c>
      <c r="H27" s="27">
        <f t="shared" si="7"/>
        <v>8.3044296306873433E-2</v>
      </c>
      <c r="I27" s="27">
        <v>10</v>
      </c>
      <c r="J27" s="28">
        <f t="shared" si="2"/>
        <v>50.535286196640165</v>
      </c>
      <c r="K27" s="29">
        <f t="shared" si="8"/>
        <v>7.4739866676186095E-2</v>
      </c>
      <c r="L27" s="29">
        <f t="shared" si="3"/>
        <v>3.2762681282711712E-3</v>
      </c>
      <c r="M27" s="29">
        <f t="shared" si="4"/>
        <v>9.2880563302423558E-2</v>
      </c>
      <c r="N27" s="27">
        <v>76.5</v>
      </c>
      <c r="O27" s="27">
        <v>160</v>
      </c>
      <c r="P27" s="26">
        <f t="shared" si="5"/>
        <v>4.440851932897126E-2</v>
      </c>
      <c r="Q27" s="29">
        <f t="shared" si="6"/>
        <v>5.8050352064014721E-4</v>
      </c>
      <c r="R27" s="24"/>
    </row>
    <row r="28" spans="1:18" x14ac:dyDescent="0.25">
      <c r="A28" s="25">
        <v>1993</v>
      </c>
      <c r="B28" s="26">
        <v>0.12895813721158095</v>
      </c>
      <c r="C28" s="27">
        <v>9</v>
      </c>
      <c r="D28" s="26">
        <f t="shared" si="0"/>
        <v>0.11735190486253866</v>
      </c>
      <c r="E28" s="27">
        <v>35.057552741528717</v>
      </c>
      <c r="F28" s="27">
        <f t="shared" si="1"/>
        <v>7.6211198922165574E-2</v>
      </c>
      <c r="G28" s="27">
        <v>7</v>
      </c>
      <c r="H28" s="27">
        <f t="shared" si="7"/>
        <v>7.087641499761399E-2</v>
      </c>
      <c r="I28" s="27">
        <v>10</v>
      </c>
      <c r="J28" s="28">
        <f t="shared" si="2"/>
        <v>50.535286196640172</v>
      </c>
      <c r="K28" s="29">
        <f t="shared" si="8"/>
        <v>6.3788773497852586E-2</v>
      </c>
      <c r="L28" s="29">
        <f t="shared" si="3"/>
        <v>2.7962202081250448E-3</v>
      </c>
      <c r="M28" s="29">
        <f t="shared" si="4"/>
        <v>7.9271444790240952E-2</v>
      </c>
      <c r="N28" s="27">
        <v>76.5</v>
      </c>
      <c r="O28" s="27">
        <v>160</v>
      </c>
      <c r="P28" s="26">
        <f t="shared" si="5"/>
        <v>3.7901659540333955E-2</v>
      </c>
      <c r="Q28" s="29">
        <f t="shared" si="6"/>
        <v>4.9544652993900595E-4</v>
      </c>
      <c r="R28" s="24"/>
    </row>
    <row r="29" spans="1:18" x14ac:dyDescent="0.25">
      <c r="A29" s="25">
        <v>1994</v>
      </c>
      <c r="B29" s="26">
        <v>0.14683642326789048</v>
      </c>
      <c r="C29" s="27">
        <v>9</v>
      </c>
      <c r="D29" s="26">
        <f t="shared" si="0"/>
        <v>0.13362114517378035</v>
      </c>
      <c r="E29" s="27">
        <v>35.057552741528717</v>
      </c>
      <c r="F29" s="27">
        <f t="shared" si="1"/>
        <v>8.6776841730647647E-2</v>
      </c>
      <c r="G29" s="27">
        <v>7</v>
      </c>
      <c r="H29" s="27">
        <f t="shared" si="7"/>
        <v>8.0702462809502315E-2</v>
      </c>
      <c r="I29" s="27">
        <v>10</v>
      </c>
      <c r="J29" s="28">
        <f t="shared" si="2"/>
        <v>50.535286196640165</v>
      </c>
      <c r="K29" s="29">
        <f t="shared" si="8"/>
        <v>7.263221652855209E-2</v>
      </c>
      <c r="L29" s="29">
        <f t="shared" si="3"/>
        <v>3.1838779848132421E-3</v>
      </c>
      <c r="M29" s="29">
        <f t="shared" si="4"/>
        <v>9.0261348930463003E-2</v>
      </c>
      <c r="N29" s="27">
        <v>76.5</v>
      </c>
      <c r="O29" s="27">
        <v>160</v>
      </c>
      <c r="P29" s="26">
        <f t="shared" si="5"/>
        <v>4.3156207457377624E-2</v>
      </c>
      <c r="Q29" s="29">
        <f t="shared" si="6"/>
        <v>5.6413343081539375E-4</v>
      </c>
      <c r="R29" s="24"/>
    </row>
    <row r="30" spans="1:18" x14ac:dyDescent="0.25">
      <c r="A30" s="25">
        <v>1995</v>
      </c>
      <c r="B30" s="26">
        <v>9.9727262836841635E-2</v>
      </c>
      <c r="C30" s="27">
        <v>9</v>
      </c>
      <c r="D30" s="26">
        <f t="shared" si="0"/>
        <v>9.0751809181525894E-2</v>
      </c>
      <c r="E30" s="27">
        <v>35.057552741528717</v>
      </c>
      <c r="F30" s="27">
        <f t="shared" si="1"/>
        <v>5.8936445813820952E-2</v>
      </c>
      <c r="G30" s="27">
        <v>7</v>
      </c>
      <c r="H30" s="27">
        <f t="shared" si="7"/>
        <v>5.4810894606853483E-2</v>
      </c>
      <c r="I30" s="27">
        <v>10</v>
      </c>
      <c r="J30" s="28">
        <f t="shared" si="2"/>
        <v>50.535286196640172</v>
      </c>
      <c r="K30" s="29">
        <f t="shared" si="8"/>
        <v>4.9329805146168137E-2</v>
      </c>
      <c r="L30" s="29">
        <f t="shared" si="3"/>
        <v>2.1624024173662747E-3</v>
      </c>
      <c r="M30" s="29">
        <f t="shared" si="4"/>
        <v>6.13030273311252E-2</v>
      </c>
      <c r="N30" s="27">
        <v>76.5</v>
      </c>
      <c r="O30" s="27">
        <v>160</v>
      </c>
      <c r="P30" s="26">
        <f t="shared" si="5"/>
        <v>2.9310509942694237E-2</v>
      </c>
      <c r="Q30" s="29">
        <f t="shared" si="6"/>
        <v>3.8314392081953251E-4</v>
      </c>
      <c r="R30" s="24"/>
    </row>
    <row r="31" spans="1:18" x14ac:dyDescent="0.25">
      <c r="A31" s="19">
        <v>1996</v>
      </c>
      <c r="B31" s="20">
        <v>8.8201374287547249E-2</v>
      </c>
      <c r="C31" s="21">
        <v>9</v>
      </c>
      <c r="D31" s="20">
        <f t="shared" si="0"/>
        <v>8.0263250601668001E-2</v>
      </c>
      <c r="E31" s="21">
        <v>35.057552741528717</v>
      </c>
      <c r="F31" s="21">
        <f t="shared" si="1"/>
        <v>5.2124919189922875E-2</v>
      </c>
      <c r="G31" s="21">
        <v>7</v>
      </c>
      <c r="H31" s="21">
        <f t="shared" si="7"/>
        <v>4.8476174846628271E-2</v>
      </c>
      <c r="I31" s="21">
        <v>10</v>
      </c>
      <c r="J31" s="22">
        <f t="shared" si="2"/>
        <v>50.535286196640186</v>
      </c>
      <c r="K31" s="23">
        <f t="shared" si="8"/>
        <v>4.3628557361965442E-2</v>
      </c>
      <c r="L31" s="23">
        <f t="shared" si="3"/>
        <v>1.9124847062779373E-3</v>
      </c>
      <c r="M31" s="23">
        <f t="shared" si="4"/>
        <v>5.4217985180626378E-2</v>
      </c>
      <c r="N31" s="21">
        <v>76.5</v>
      </c>
      <c r="O31" s="21">
        <v>160</v>
      </c>
      <c r="P31" s="20">
        <f t="shared" si="5"/>
        <v>2.5922974164486988E-2</v>
      </c>
      <c r="Q31" s="23">
        <f t="shared" si="6"/>
        <v>3.3886240737891489E-4</v>
      </c>
      <c r="R31" s="24"/>
    </row>
    <row r="32" spans="1:18" x14ac:dyDescent="0.25">
      <c r="A32" s="19">
        <v>1997</v>
      </c>
      <c r="B32" s="20">
        <v>0.14485621738875534</v>
      </c>
      <c r="C32" s="21">
        <v>9</v>
      </c>
      <c r="D32" s="20">
        <f t="shared" si="0"/>
        <v>0.13181915782376735</v>
      </c>
      <c r="E32" s="21">
        <v>35.057552741528717</v>
      </c>
      <c r="F32" s="21">
        <f t="shared" si="1"/>
        <v>8.5606587046261132E-2</v>
      </c>
      <c r="G32" s="21">
        <v>7</v>
      </c>
      <c r="H32" s="21">
        <f t="shared" si="7"/>
        <v>7.9614125953022849E-2</v>
      </c>
      <c r="I32" s="21">
        <v>10</v>
      </c>
      <c r="J32" s="22">
        <f t="shared" si="2"/>
        <v>50.535286196640186</v>
      </c>
      <c r="K32" s="23">
        <f t="shared" si="8"/>
        <v>7.1652713357720568E-2</v>
      </c>
      <c r="L32" s="23">
        <f t="shared" si="3"/>
        <v>3.1409408595165179E-3</v>
      </c>
      <c r="M32" s="23">
        <f t="shared" si="4"/>
        <v>8.9044102896863528E-2</v>
      </c>
      <c r="N32" s="21">
        <v>76.5</v>
      </c>
      <c r="O32" s="21">
        <v>160</v>
      </c>
      <c r="P32" s="20">
        <f t="shared" si="5"/>
        <v>4.2574211697562876E-2</v>
      </c>
      <c r="Q32" s="23">
        <f t="shared" si="6"/>
        <v>5.5652564310539705E-4</v>
      </c>
      <c r="R32" s="24"/>
    </row>
    <row r="33" spans="1:18" x14ac:dyDescent="0.25">
      <c r="A33" s="19">
        <v>1998</v>
      </c>
      <c r="B33" s="20">
        <v>0.12300309653586365</v>
      </c>
      <c r="C33" s="21">
        <v>9</v>
      </c>
      <c r="D33" s="20">
        <f t="shared" si="0"/>
        <v>0.11193281784763592</v>
      </c>
      <c r="E33" s="21">
        <v>35.057552741528703</v>
      </c>
      <c r="F33" s="21">
        <f t="shared" si="1"/>
        <v>7.2691911195621711E-2</v>
      </c>
      <c r="G33" s="21">
        <v>7</v>
      </c>
      <c r="H33" s="21">
        <f t="shared" si="7"/>
        <v>6.7603477411928195E-2</v>
      </c>
      <c r="I33" s="21">
        <v>10</v>
      </c>
      <c r="J33" s="22">
        <f t="shared" si="2"/>
        <v>50.535286196640158</v>
      </c>
      <c r="K33" s="23">
        <f t="shared" si="8"/>
        <v>6.084312967073538E-2</v>
      </c>
      <c r="L33" s="23">
        <f t="shared" si="3"/>
        <v>2.6670960951555235E-3</v>
      </c>
      <c r="M33" s="23">
        <f t="shared" si="4"/>
        <v>7.561084074961151E-2</v>
      </c>
      <c r="N33" s="21">
        <v>76.5</v>
      </c>
      <c r="O33" s="21">
        <v>160</v>
      </c>
      <c r="P33" s="20">
        <f t="shared" si="5"/>
        <v>3.6151433233408005E-2</v>
      </c>
      <c r="Q33" s="23">
        <f t="shared" si="6"/>
        <v>4.7256775468507194E-4</v>
      </c>
      <c r="R33" s="24"/>
    </row>
    <row r="34" spans="1:18" x14ac:dyDescent="0.25">
      <c r="A34" s="19">
        <v>1999</v>
      </c>
      <c r="B34" s="20">
        <v>0.1220700728620276</v>
      </c>
      <c r="C34" s="21">
        <v>9</v>
      </c>
      <c r="D34" s="20">
        <f t="shared" si="0"/>
        <v>0.11108376630444512</v>
      </c>
      <c r="E34" s="21">
        <v>35.057552741528717</v>
      </c>
      <c r="F34" s="21">
        <f t="shared" si="1"/>
        <v>7.2140516344987776E-2</v>
      </c>
      <c r="G34" s="21">
        <v>7</v>
      </c>
      <c r="H34" s="21">
        <f t="shared" si="7"/>
        <v>6.7090680200838637E-2</v>
      </c>
      <c r="I34" s="21">
        <v>10</v>
      </c>
      <c r="J34" s="22">
        <f t="shared" si="2"/>
        <v>50.535286196640165</v>
      </c>
      <c r="K34" s="23">
        <f t="shared" si="8"/>
        <v>6.0381612180754773E-2</v>
      </c>
      <c r="L34" s="23">
        <f t="shared" si="3"/>
        <v>2.6468651914851407E-3</v>
      </c>
      <c r="M34" s="23">
        <f t="shared" si="4"/>
        <v>7.5037304746007991E-2</v>
      </c>
      <c r="N34" s="21">
        <v>76.5</v>
      </c>
      <c r="O34" s="21">
        <v>160</v>
      </c>
      <c r="P34" s="20">
        <f t="shared" si="5"/>
        <v>3.5877211331685067E-2</v>
      </c>
      <c r="Q34" s="23">
        <f t="shared" si="6"/>
        <v>4.6898315466254993E-4</v>
      </c>
      <c r="R34" s="24"/>
    </row>
    <row r="35" spans="1:18" x14ac:dyDescent="0.25">
      <c r="A35" s="19">
        <v>2000</v>
      </c>
      <c r="B35" s="20">
        <v>0.15299668537634789</v>
      </c>
      <c r="C35" s="21">
        <v>9</v>
      </c>
      <c r="D35" s="20">
        <f t="shared" si="0"/>
        <v>0.13922698369247657</v>
      </c>
      <c r="E35" s="21">
        <v>35.057552741528717</v>
      </c>
      <c r="F35" s="21">
        <f t="shared" si="1"/>
        <v>9.0417410454047012E-2</v>
      </c>
      <c r="G35" s="21">
        <v>7</v>
      </c>
      <c r="H35" s="21">
        <f t="shared" si="7"/>
        <v>8.4088191722263728E-2</v>
      </c>
      <c r="I35" s="21">
        <v>10</v>
      </c>
      <c r="J35" s="22">
        <f t="shared" si="2"/>
        <v>50.535286196640179</v>
      </c>
      <c r="K35" s="23">
        <f t="shared" si="8"/>
        <v>7.5679372550037358E-2</v>
      </c>
      <c r="L35" s="23">
        <f t="shared" si="3"/>
        <v>3.317451947398898E-3</v>
      </c>
      <c r="M35" s="23">
        <f t="shared" si="4"/>
        <v>9.4048103982785056E-2</v>
      </c>
      <c r="N35" s="21">
        <v>76.5</v>
      </c>
      <c r="O35" s="21">
        <v>160</v>
      </c>
      <c r="P35" s="20">
        <f t="shared" si="5"/>
        <v>4.4966749716769103E-2</v>
      </c>
      <c r="Q35" s="23">
        <f t="shared" si="6"/>
        <v>5.8780064989240658E-4</v>
      </c>
      <c r="R35" s="24"/>
    </row>
    <row r="36" spans="1:18" x14ac:dyDescent="0.25">
      <c r="A36" s="25">
        <v>2001</v>
      </c>
      <c r="B36" s="26">
        <v>8.2016870977359491E-2</v>
      </c>
      <c r="C36" s="27">
        <v>9</v>
      </c>
      <c r="D36" s="26">
        <f t="shared" si="0"/>
        <v>7.463535258939713E-2</v>
      </c>
      <c r="E36" s="27">
        <v>35.057552741528717</v>
      </c>
      <c r="F36" s="27">
        <f t="shared" si="1"/>
        <v>4.8470024491543313E-2</v>
      </c>
      <c r="G36" s="27">
        <v>7</v>
      </c>
      <c r="H36" s="27">
        <f t="shared" si="7"/>
        <v>4.5077122777135284E-2</v>
      </c>
      <c r="I36" s="27">
        <v>10</v>
      </c>
      <c r="J36" s="28">
        <f t="shared" si="2"/>
        <v>50.535286196640179</v>
      </c>
      <c r="K36" s="29">
        <f t="shared" si="8"/>
        <v>4.0569410499421754E-2</v>
      </c>
      <c r="L36" s="29">
        <f t="shared" si="3"/>
        <v>1.7783851177828715E-3</v>
      </c>
      <c r="M36" s="29">
        <f t="shared" si="4"/>
        <v>5.0416328896585517E-2</v>
      </c>
      <c r="N36" s="27">
        <v>76.5</v>
      </c>
      <c r="O36" s="27">
        <v>160</v>
      </c>
      <c r="P36" s="26">
        <f t="shared" si="5"/>
        <v>2.4105307253679948E-2</v>
      </c>
      <c r="Q36" s="29">
        <f t="shared" si="6"/>
        <v>3.1510205560365947E-4</v>
      </c>
      <c r="R36" s="24"/>
    </row>
    <row r="37" spans="1:18" x14ac:dyDescent="0.25">
      <c r="A37" s="25">
        <v>2002</v>
      </c>
      <c r="B37" s="26">
        <v>8.8257149521185713E-2</v>
      </c>
      <c r="C37" s="27">
        <v>9</v>
      </c>
      <c r="D37" s="26">
        <f t="shared" si="0"/>
        <v>8.0314006064278992E-2</v>
      </c>
      <c r="E37" s="27">
        <v>35.057552741528717</v>
      </c>
      <c r="F37" s="27">
        <f t="shared" si="1"/>
        <v>5.2157881029459813E-2</v>
      </c>
      <c r="G37" s="27">
        <v>7</v>
      </c>
      <c r="H37" s="27">
        <f t="shared" si="7"/>
        <v>4.8506829357397627E-2</v>
      </c>
      <c r="I37" s="27">
        <v>10</v>
      </c>
      <c r="J37" s="28">
        <f t="shared" si="2"/>
        <v>50.535286196640186</v>
      </c>
      <c r="K37" s="29">
        <f t="shared" si="8"/>
        <v>4.3656146421657861E-2</v>
      </c>
      <c r="L37" s="29">
        <f t="shared" si="3"/>
        <v>1.913694089716509E-3</v>
      </c>
      <c r="M37" s="29">
        <f t="shared" si="4"/>
        <v>5.425227059641817E-2</v>
      </c>
      <c r="N37" s="27">
        <v>76.5</v>
      </c>
      <c r="O37" s="27">
        <v>160</v>
      </c>
      <c r="P37" s="26">
        <f t="shared" si="5"/>
        <v>2.5939366878912438E-2</v>
      </c>
      <c r="Q37" s="29">
        <f t="shared" si="6"/>
        <v>3.3907669122761356E-4</v>
      </c>
      <c r="R37" s="24"/>
    </row>
    <row r="38" spans="1:18" x14ac:dyDescent="0.25">
      <c r="A38" s="25">
        <v>2003</v>
      </c>
      <c r="B38" s="26">
        <v>0.13003011687993526</v>
      </c>
      <c r="C38" s="27">
        <v>9</v>
      </c>
      <c r="D38" s="26">
        <f t="shared" si="0"/>
        <v>0.11832740636074109</v>
      </c>
      <c r="E38" s="27">
        <v>35.057552741528717</v>
      </c>
      <c r="F38" s="27">
        <f t="shared" si="1"/>
        <v>7.6844713468141271E-2</v>
      </c>
      <c r="G38" s="27">
        <v>7</v>
      </c>
      <c r="H38" s="27">
        <f t="shared" si="7"/>
        <v>7.1465583525371384E-2</v>
      </c>
      <c r="I38" s="27">
        <v>10</v>
      </c>
      <c r="J38" s="28">
        <f t="shared" si="2"/>
        <v>50.535286196640179</v>
      </c>
      <c r="K38" s="29">
        <f t="shared" si="8"/>
        <v>6.4319025172834249E-2</v>
      </c>
      <c r="L38" s="29">
        <f t="shared" si="3"/>
        <v>2.8194641171653367E-3</v>
      </c>
      <c r="M38" s="29">
        <f t="shared" ref="M38:M43" si="9">+L38*28.3495</f>
        <v>7.9930397989578711E-2</v>
      </c>
      <c r="N38" s="27">
        <v>76.5</v>
      </c>
      <c r="O38" s="27">
        <v>160</v>
      </c>
      <c r="P38" s="26">
        <f t="shared" si="5"/>
        <v>3.8216721538767318E-2</v>
      </c>
      <c r="Q38" s="29">
        <f t="shared" si="6"/>
        <v>4.9956498743486692E-4</v>
      </c>
      <c r="R38" s="24"/>
    </row>
    <row r="39" spans="1:18" x14ac:dyDescent="0.25">
      <c r="A39" s="25">
        <v>2004</v>
      </c>
      <c r="B39" s="26">
        <v>0.1238963279158849</v>
      </c>
      <c r="C39" s="27">
        <v>9</v>
      </c>
      <c r="D39" s="26">
        <f t="shared" si="0"/>
        <v>0.11274565840345525</v>
      </c>
      <c r="E39" s="27">
        <v>35.057552741528717</v>
      </c>
      <c r="F39" s="27">
        <f t="shared" si="1"/>
        <v>7.3219789744880123E-2</v>
      </c>
      <c r="G39" s="27">
        <v>7</v>
      </c>
      <c r="H39" s="27">
        <f t="shared" si="7"/>
        <v>6.8094404462738511E-2</v>
      </c>
      <c r="I39" s="27">
        <v>10</v>
      </c>
      <c r="J39" s="28">
        <f t="shared" si="2"/>
        <v>50.535286196640186</v>
      </c>
      <c r="K39" s="29">
        <f t="shared" si="8"/>
        <v>6.128496401646466E-2</v>
      </c>
      <c r="L39" s="29">
        <f t="shared" si="3"/>
        <v>2.6864641760642044E-3</v>
      </c>
      <c r="M39" s="29">
        <f t="shared" si="9"/>
        <v>7.6159916159332167E-2</v>
      </c>
      <c r="N39" s="27">
        <v>76.5</v>
      </c>
      <c r="O39" s="27">
        <v>160</v>
      </c>
      <c r="P39" s="26">
        <f t="shared" si="5"/>
        <v>3.6413959913680689E-2</v>
      </c>
      <c r="Q39" s="29">
        <f t="shared" si="6"/>
        <v>4.7599947599582604E-4</v>
      </c>
      <c r="R39" s="24"/>
    </row>
    <row r="40" spans="1:18" x14ac:dyDescent="0.25">
      <c r="A40" s="25">
        <v>2005</v>
      </c>
      <c r="B40" s="26">
        <v>0.13166606645867679</v>
      </c>
      <c r="C40" s="27">
        <v>9</v>
      </c>
      <c r="D40" s="26">
        <f t="shared" si="0"/>
        <v>0.11981612047739587</v>
      </c>
      <c r="E40" s="27">
        <v>35.057552741528717</v>
      </c>
      <c r="F40" s="27">
        <f t="shared" si="1"/>
        <v>7.7811520848179216E-2</v>
      </c>
      <c r="G40" s="27">
        <v>7</v>
      </c>
      <c r="H40" s="27">
        <f t="shared" si="7"/>
        <v>7.2364714388806678E-2</v>
      </c>
      <c r="I40" s="27">
        <v>10</v>
      </c>
      <c r="J40" s="28">
        <f t="shared" si="2"/>
        <v>50.535286196640179</v>
      </c>
      <c r="K40" s="29">
        <f t="shared" si="8"/>
        <v>6.5128242949926016E-2</v>
      </c>
      <c r="L40" s="29">
        <f t="shared" si="3"/>
        <v>2.854936677257031E-3</v>
      </c>
      <c r="M40" s="29">
        <f t="shared" si="9"/>
        <v>8.0936027331898197E-2</v>
      </c>
      <c r="N40" s="27">
        <v>76.5</v>
      </c>
      <c r="O40" s="27">
        <v>160</v>
      </c>
      <c r="P40" s="26">
        <f t="shared" si="5"/>
        <v>3.8697538068063822E-2</v>
      </c>
      <c r="Q40" s="29">
        <f t="shared" si="6"/>
        <v>5.0585017082436373E-4</v>
      </c>
      <c r="R40" s="24"/>
    </row>
    <row r="41" spans="1:18" x14ac:dyDescent="0.25">
      <c r="A41" s="19">
        <v>2006</v>
      </c>
      <c r="B41" s="20">
        <v>8.2547664336115753E-2</v>
      </c>
      <c r="C41" s="21">
        <v>9</v>
      </c>
      <c r="D41" s="20">
        <f t="shared" si="0"/>
        <v>7.5118374545865341E-2</v>
      </c>
      <c r="E41" s="21">
        <v>35.057552741528717</v>
      </c>
      <c r="F41" s="21">
        <f t="shared" si="1"/>
        <v>4.8783710770869515E-2</v>
      </c>
      <c r="G41" s="21">
        <v>7</v>
      </c>
      <c r="H41" s="21">
        <f t="shared" si="7"/>
        <v>4.536885101690865E-2</v>
      </c>
      <c r="I41" s="21">
        <v>10</v>
      </c>
      <c r="J41" s="22">
        <f t="shared" si="2"/>
        <v>50.535286196640172</v>
      </c>
      <c r="K41" s="23">
        <f t="shared" si="8"/>
        <v>4.0831965915217788E-2</v>
      </c>
      <c r="L41" s="23">
        <f t="shared" si="3"/>
        <v>1.7898943962835194E-3</v>
      </c>
      <c r="M41" s="23">
        <f t="shared" si="9"/>
        <v>5.0742611187439633E-2</v>
      </c>
      <c r="N41" s="21">
        <v>76.5</v>
      </c>
      <c r="O41" s="21">
        <v>160</v>
      </c>
      <c r="P41" s="20">
        <f t="shared" si="5"/>
        <v>2.4261310973994577E-2</v>
      </c>
      <c r="Q41" s="23">
        <f t="shared" si="6"/>
        <v>3.1714131992149772E-4</v>
      </c>
      <c r="R41" s="24"/>
    </row>
    <row r="42" spans="1:18" x14ac:dyDescent="0.25">
      <c r="A42" s="19">
        <v>2007</v>
      </c>
      <c r="B42" s="20">
        <v>0.1550605649926057</v>
      </c>
      <c r="C42" s="21">
        <v>9</v>
      </c>
      <c r="D42" s="20">
        <f t="shared" si="0"/>
        <v>0.1411051141432712</v>
      </c>
      <c r="E42" s="21">
        <v>34.055857627216092</v>
      </c>
      <c r="F42" s="21">
        <f t="shared" si="1"/>
        <v>9.305055736591801E-2</v>
      </c>
      <c r="G42" s="21">
        <v>7</v>
      </c>
      <c r="H42" s="21">
        <f t="shared" si="7"/>
        <v>8.6537018350303752E-2</v>
      </c>
      <c r="I42" s="21">
        <v>10</v>
      </c>
      <c r="J42" s="22">
        <f t="shared" si="2"/>
        <v>49.772325078921675</v>
      </c>
      <c r="K42" s="23">
        <f t="shared" si="8"/>
        <v>7.7883316515273374E-2</v>
      </c>
      <c r="L42" s="23">
        <f t="shared" si="3"/>
        <v>3.4140631897106137E-3</v>
      </c>
      <c r="M42" s="23">
        <f t="shared" si="9"/>
        <v>9.678698439670104E-2</v>
      </c>
      <c r="N42" s="21">
        <v>76.5</v>
      </c>
      <c r="O42" s="21">
        <v>160</v>
      </c>
      <c r="P42" s="20">
        <f t="shared" si="5"/>
        <v>4.6276276914672683E-2</v>
      </c>
      <c r="Q42" s="23">
        <f t="shared" si="6"/>
        <v>6.0491865247938148E-4</v>
      </c>
      <c r="R42" s="24"/>
    </row>
    <row r="43" spans="1:18" x14ac:dyDescent="0.25">
      <c r="A43" s="19">
        <v>2008</v>
      </c>
      <c r="B43" s="20">
        <v>0.13213672852406555</v>
      </c>
      <c r="C43" s="21">
        <v>9</v>
      </c>
      <c r="D43" s="20">
        <f t="shared" si="0"/>
        <v>0.12024442295689965</v>
      </c>
      <c r="E43" s="21">
        <v>33.054162512903467</v>
      </c>
      <c r="F43" s="21">
        <f t="shared" si="1"/>
        <v>8.0498635980023034E-2</v>
      </c>
      <c r="G43" s="21">
        <v>7</v>
      </c>
      <c r="H43" s="21">
        <f t="shared" si="7"/>
        <v>7.4863731461421418E-2</v>
      </c>
      <c r="I43" s="21">
        <v>10</v>
      </c>
      <c r="J43" s="22">
        <f t="shared" si="2"/>
        <v>49.009363961203192</v>
      </c>
      <c r="K43" s="23">
        <f t="shared" si="8"/>
        <v>6.7377358315279273E-2</v>
      </c>
      <c r="L43" s="23">
        <f t="shared" si="3"/>
        <v>2.9535280357382695E-3</v>
      </c>
      <c r="M43" s="23">
        <f t="shared" si="9"/>
        <v>8.3731043049162068E-2</v>
      </c>
      <c r="N43" s="21">
        <v>76.5</v>
      </c>
      <c r="O43" s="21">
        <v>160</v>
      </c>
      <c r="P43" s="20">
        <f t="shared" si="5"/>
        <v>4.003390495788061E-2</v>
      </c>
      <c r="Q43" s="23">
        <f t="shared" si="6"/>
        <v>5.2331901905726288E-4</v>
      </c>
      <c r="R43" s="24"/>
    </row>
    <row r="44" spans="1:18" x14ac:dyDescent="0.25">
      <c r="A44" s="19">
        <v>2009</v>
      </c>
      <c r="B44" s="20">
        <v>0.13645475232280405</v>
      </c>
      <c r="C44" s="21">
        <v>9</v>
      </c>
      <c r="D44" s="20">
        <f t="shared" si="0"/>
        <v>0.12417382461375168</v>
      </c>
      <c r="E44" s="21">
        <v>32.052467398590842</v>
      </c>
      <c r="F44" s="21">
        <f t="shared" si="1"/>
        <v>8.4373049961845553E-2</v>
      </c>
      <c r="G44" s="21">
        <v>7</v>
      </c>
      <c r="H44" s="21">
        <f t="shared" si="7"/>
        <v>7.8466936464516371E-2</v>
      </c>
      <c r="I44" s="21">
        <v>10</v>
      </c>
      <c r="J44" s="22">
        <f t="shared" si="2"/>
        <v>48.246402843484695</v>
      </c>
      <c r="K44" s="23">
        <f t="shared" si="8"/>
        <v>7.0620242818064727E-2</v>
      </c>
      <c r="L44" s="23">
        <f t="shared" si="3"/>
        <v>3.0956818769562618E-3</v>
      </c>
      <c r="M44" s="23">
        <f t="shared" ref="M44:M49" si="10">+L44*28.3495</f>
        <v>8.7761033370771541E-2</v>
      </c>
      <c r="N44" s="21">
        <v>76.5</v>
      </c>
      <c r="O44" s="21">
        <v>160</v>
      </c>
      <c r="P44" s="20">
        <f t="shared" si="5"/>
        <v>4.1960744080400146E-2</v>
      </c>
      <c r="Q44" s="23">
        <f t="shared" si="6"/>
        <v>5.4850645856732217E-4</v>
      </c>
      <c r="R44" s="24"/>
    </row>
    <row r="45" spans="1:18" x14ac:dyDescent="0.25">
      <c r="A45" s="19">
        <v>2010</v>
      </c>
      <c r="B45" s="20">
        <v>0.12329613435217976</v>
      </c>
      <c r="C45" s="21">
        <v>9</v>
      </c>
      <c r="D45" s="20">
        <f t="shared" si="0"/>
        <v>0.11219948226048358</v>
      </c>
      <c r="E45" s="21">
        <v>31.050772284278217</v>
      </c>
      <c r="F45" s="21">
        <f t="shared" si="1"/>
        <v>7.7360676519641694E-2</v>
      </c>
      <c r="G45" s="21">
        <v>7</v>
      </c>
      <c r="H45" s="21">
        <f t="shared" si="7"/>
        <v>7.194542916326678E-2</v>
      </c>
      <c r="I45" s="21">
        <v>10</v>
      </c>
      <c r="J45" s="22">
        <f t="shared" si="2"/>
        <v>47.483441725766184</v>
      </c>
      <c r="K45" s="23">
        <f t="shared" si="8"/>
        <v>6.4750886246940101E-2</v>
      </c>
      <c r="L45" s="23">
        <f t="shared" si="3"/>
        <v>2.8383950135644977E-3</v>
      </c>
      <c r="M45" s="23">
        <f t="shared" si="10"/>
        <v>8.0467079437046729E-2</v>
      </c>
      <c r="N45" s="21">
        <v>76.5</v>
      </c>
      <c r="O45" s="21">
        <v>160</v>
      </c>
      <c r="P45" s="20">
        <f t="shared" si="5"/>
        <v>3.8473322355837968E-2</v>
      </c>
      <c r="Q45" s="23">
        <f t="shared" si="6"/>
        <v>5.029192464815421E-4</v>
      </c>
      <c r="R45" s="24"/>
    </row>
    <row r="46" spans="1:18" x14ac:dyDescent="0.25">
      <c r="A46" s="31">
        <v>2011</v>
      </c>
      <c r="B46" s="33">
        <v>0.12409620507565899</v>
      </c>
      <c r="C46" s="32">
        <v>9</v>
      </c>
      <c r="D46" s="33">
        <f t="shared" si="0"/>
        <v>0.11292754661884968</v>
      </c>
      <c r="E46" s="27">
        <v>30.049077169965592</v>
      </c>
      <c r="F46" s="32">
        <f t="shared" si="1"/>
        <v>7.8993860989202663E-2</v>
      </c>
      <c r="G46" s="32">
        <v>7</v>
      </c>
      <c r="H46" s="27">
        <f t="shared" si="7"/>
        <v>7.3464290719958483E-2</v>
      </c>
      <c r="I46" s="32">
        <v>10</v>
      </c>
      <c r="J46" s="34">
        <f t="shared" si="2"/>
        <v>46.720480608047701</v>
      </c>
      <c r="K46" s="29">
        <f t="shared" si="8"/>
        <v>6.6117861647962628E-2</v>
      </c>
      <c r="L46" s="35">
        <f t="shared" si="3"/>
        <v>2.8983172229243891E-3</v>
      </c>
      <c r="M46" s="35">
        <f t="shared" si="10"/>
        <v>8.2165844111294961E-2</v>
      </c>
      <c r="N46" s="27">
        <v>76.5</v>
      </c>
      <c r="O46" s="32">
        <v>160</v>
      </c>
      <c r="P46" s="33">
        <f t="shared" si="5"/>
        <v>3.9285544215712905E-2</v>
      </c>
      <c r="Q46" s="35">
        <f t="shared" si="6"/>
        <v>5.1353652569559349E-4</v>
      </c>
      <c r="R46" s="24"/>
    </row>
    <row r="47" spans="1:18" x14ac:dyDescent="0.25">
      <c r="A47" s="25">
        <v>2012</v>
      </c>
      <c r="B47" s="26">
        <v>0.10267965602610056</v>
      </c>
      <c r="C47" s="27">
        <v>9</v>
      </c>
      <c r="D47" s="26">
        <f t="shared" ref="D47:D56" si="11">+B47-B47*(C47/100)</f>
        <v>9.3438486983751512E-2</v>
      </c>
      <c r="E47" s="27">
        <v>30.049077169965592</v>
      </c>
      <c r="F47" s="27">
        <f t="shared" ref="F47:F52" si="12">+(D47-D47*(E47)/100)</f>
        <v>6.536108392355576E-2</v>
      </c>
      <c r="G47" s="27">
        <v>7</v>
      </c>
      <c r="H47" s="27">
        <f t="shared" si="7"/>
        <v>6.0785808048906854E-2</v>
      </c>
      <c r="I47" s="27">
        <v>10</v>
      </c>
      <c r="J47" s="28">
        <f t="shared" ref="J47:J52" si="13">100-(K47/B47*100)</f>
        <v>46.720480608047701</v>
      </c>
      <c r="K47" s="29">
        <f t="shared" si="8"/>
        <v>5.4707227244016166E-2</v>
      </c>
      <c r="L47" s="29">
        <f t="shared" ref="L47:L52" si="14">+(K47/365)*16</f>
        <v>2.3981250298746814E-3</v>
      </c>
      <c r="M47" s="29">
        <f t="shared" si="10"/>
        <v>6.7985645534432274E-2</v>
      </c>
      <c r="N47" s="27">
        <v>76.5</v>
      </c>
      <c r="O47" s="27">
        <v>160</v>
      </c>
      <c r="P47" s="26">
        <f t="shared" ref="P47:P52" si="15">+Q47*N47</f>
        <v>3.2505636771150426E-2</v>
      </c>
      <c r="Q47" s="29">
        <f t="shared" ref="Q47:Q52" si="16">+M47/O47</f>
        <v>4.2491028459020169E-4</v>
      </c>
      <c r="R47" s="24"/>
    </row>
    <row r="48" spans="1:18" x14ac:dyDescent="0.25">
      <c r="A48" s="25">
        <v>2013</v>
      </c>
      <c r="B48" s="26">
        <v>0.10891937895677985</v>
      </c>
      <c r="C48" s="27">
        <v>9</v>
      </c>
      <c r="D48" s="26">
        <f t="shared" si="11"/>
        <v>9.9116634850669655E-2</v>
      </c>
      <c r="E48" s="27">
        <v>30.049077169965592</v>
      </c>
      <c r="F48" s="27">
        <f t="shared" si="12"/>
        <v>6.9333000756118923E-2</v>
      </c>
      <c r="G48" s="27">
        <v>7</v>
      </c>
      <c r="H48" s="27">
        <f t="shared" si="7"/>
        <v>6.4479690703190595E-2</v>
      </c>
      <c r="I48" s="27">
        <v>10</v>
      </c>
      <c r="J48" s="28">
        <f t="shared" si="13"/>
        <v>46.720480608047701</v>
      </c>
      <c r="K48" s="29">
        <f t="shared" si="8"/>
        <v>5.8031721632871534E-2</v>
      </c>
      <c r="L48" s="29">
        <f t="shared" si="14"/>
        <v>2.5438562907560123E-3</v>
      </c>
      <c r="M48" s="29">
        <f t="shared" si="10"/>
        <v>7.2117053914787566E-2</v>
      </c>
      <c r="N48" s="27">
        <v>76.5</v>
      </c>
      <c r="O48" s="27">
        <v>160</v>
      </c>
      <c r="P48" s="26">
        <f t="shared" si="15"/>
        <v>3.4480966403007803E-2</v>
      </c>
      <c r="Q48" s="29">
        <f t="shared" si="16"/>
        <v>4.5073158696742226E-4</v>
      </c>
      <c r="R48" s="24"/>
    </row>
    <row r="49" spans="1:18" x14ac:dyDescent="0.25">
      <c r="A49" s="25">
        <v>2014</v>
      </c>
      <c r="B49" s="26">
        <v>0.11813016471954164</v>
      </c>
      <c r="C49" s="27">
        <v>9</v>
      </c>
      <c r="D49" s="26">
        <f t="shared" si="11"/>
        <v>0.1074984498947829</v>
      </c>
      <c r="E49" s="27">
        <v>30.049077169965592</v>
      </c>
      <c r="F49" s="27">
        <f t="shared" si="12"/>
        <v>7.519615772938279E-2</v>
      </c>
      <c r="G49" s="27">
        <v>7</v>
      </c>
      <c r="H49" s="27">
        <f t="shared" si="7"/>
        <v>6.9932426688325999E-2</v>
      </c>
      <c r="I49" s="27">
        <v>10</v>
      </c>
      <c r="J49" s="28">
        <f t="shared" si="13"/>
        <v>46.720480608047687</v>
      </c>
      <c r="K49" s="29">
        <f t="shared" si="8"/>
        <v>6.2939184019493402E-2</v>
      </c>
      <c r="L49" s="29">
        <f t="shared" si="14"/>
        <v>2.7589779296216285E-3</v>
      </c>
      <c r="M49" s="29">
        <f t="shared" si="10"/>
        <v>7.8215644815808352E-2</v>
      </c>
      <c r="N49" s="27">
        <v>76.5</v>
      </c>
      <c r="O49" s="27">
        <v>160</v>
      </c>
      <c r="P49" s="26">
        <f t="shared" si="15"/>
        <v>3.739685517755837E-2</v>
      </c>
      <c r="Q49" s="29">
        <f t="shared" si="16"/>
        <v>4.8884778009880222E-4</v>
      </c>
      <c r="R49" s="24"/>
    </row>
    <row r="50" spans="1:18" x14ac:dyDescent="0.25">
      <c r="A50" s="31">
        <v>2015</v>
      </c>
      <c r="B50" s="33">
        <v>8.3314838562871224E-2</v>
      </c>
      <c r="C50" s="32">
        <v>9</v>
      </c>
      <c r="D50" s="33">
        <f t="shared" si="11"/>
        <v>7.5816503092212814E-2</v>
      </c>
      <c r="E50" s="27">
        <v>30.049077169965592</v>
      </c>
      <c r="F50" s="32">
        <f t="shared" si="12"/>
        <v>5.3034343570464437E-2</v>
      </c>
      <c r="G50" s="32">
        <v>7</v>
      </c>
      <c r="H50" s="32">
        <f t="shared" si="7"/>
        <v>4.9321939520531925E-2</v>
      </c>
      <c r="I50" s="32">
        <v>10</v>
      </c>
      <c r="J50" s="34">
        <f t="shared" si="13"/>
        <v>46.720480608047701</v>
      </c>
      <c r="K50" s="35">
        <f t="shared" si="8"/>
        <v>4.4389745568478731E-2</v>
      </c>
      <c r="L50" s="35">
        <f t="shared" si="14"/>
        <v>1.9458518605360541E-3</v>
      </c>
      <c r="M50" s="35">
        <f>+L50*28.3495</f>
        <v>5.5163927320266863E-2</v>
      </c>
      <c r="N50" s="32">
        <v>76.5</v>
      </c>
      <c r="O50" s="32">
        <v>160</v>
      </c>
      <c r="P50" s="33">
        <f t="shared" si="15"/>
        <v>2.6375252750002593E-2</v>
      </c>
      <c r="Q50" s="35">
        <f t="shared" si="16"/>
        <v>3.4477454575166787E-4</v>
      </c>
      <c r="R50" s="24"/>
    </row>
    <row r="51" spans="1:18" x14ac:dyDescent="0.25">
      <c r="A51" s="36">
        <v>2016</v>
      </c>
      <c r="B51" s="37">
        <v>0.13461360572361869</v>
      </c>
      <c r="C51" s="38">
        <v>9</v>
      </c>
      <c r="D51" s="37">
        <f t="shared" si="11"/>
        <v>0.122498381208493</v>
      </c>
      <c r="E51" s="38">
        <v>30.049077169965592</v>
      </c>
      <c r="F51" s="38">
        <f t="shared" si="12"/>
        <v>8.5688748107194318E-2</v>
      </c>
      <c r="G51" s="38">
        <v>7</v>
      </c>
      <c r="H51" s="38">
        <f t="shared" si="7"/>
        <v>7.9690535739690718E-2</v>
      </c>
      <c r="I51" s="38">
        <v>10</v>
      </c>
      <c r="J51" s="39">
        <f t="shared" si="13"/>
        <v>46.720480608047687</v>
      </c>
      <c r="K51" s="40">
        <f t="shared" si="8"/>
        <v>7.1721482165721648E-2</v>
      </c>
      <c r="L51" s="40">
        <f t="shared" si="14"/>
        <v>3.1439553826069764E-3</v>
      </c>
      <c r="M51" s="40">
        <f>+L51*28.3495</f>
        <v>8.9129563119216479E-2</v>
      </c>
      <c r="N51" s="38">
        <v>76.5</v>
      </c>
      <c r="O51" s="38">
        <v>160</v>
      </c>
      <c r="P51" s="37">
        <f t="shared" si="15"/>
        <v>4.2615072366375378E-2</v>
      </c>
      <c r="Q51" s="40">
        <f t="shared" si="16"/>
        <v>5.5705976949510299E-4</v>
      </c>
      <c r="R51" s="24"/>
    </row>
    <row r="52" spans="1:18" x14ac:dyDescent="0.25">
      <c r="A52" s="41">
        <v>2017</v>
      </c>
      <c r="B52" s="42">
        <v>8.8775115270771587E-2</v>
      </c>
      <c r="C52" s="38">
        <v>9</v>
      </c>
      <c r="D52" s="42">
        <f t="shared" si="11"/>
        <v>8.0785354896402151E-2</v>
      </c>
      <c r="E52" s="43">
        <v>30.049077169965592</v>
      </c>
      <c r="F52" s="43">
        <f t="shared" si="12"/>
        <v>5.651010126155169E-2</v>
      </c>
      <c r="G52" s="43">
        <v>7</v>
      </c>
      <c r="H52" s="43">
        <f>F52-(F52*G52/100)</f>
        <v>5.255439417324307E-2</v>
      </c>
      <c r="I52" s="43">
        <v>10</v>
      </c>
      <c r="J52" s="45">
        <f t="shared" si="13"/>
        <v>46.720480608047687</v>
      </c>
      <c r="K52" s="47">
        <f>+H52-H52*I52/100</f>
        <v>4.7298954755918762E-2</v>
      </c>
      <c r="L52" s="47">
        <f t="shared" si="14"/>
        <v>2.0733788386156169E-3</v>
      </c>
      <c r="M52" s="47">
        <f>+L52*28.3495</f>
        <v>5.8779253385333428E-2</v>
      </c>
      <c r="N52" s="43">
        <v>76.5</v>
      </c>
      <c r="O52" s="43">
        <v>160</v>
      </c>
      <c r="P52" s="42">
        <f t="shared" si="15"/>
        <v>2.8103830524862546E-2</v>
      </c>
      <c r="Q52" s="47">
        <f t="shared" si="16"/>
        <v>3.6737033365833393E-4</v>
      </c>
      <c r="R52" s="24"/>
    </row>
    <row r="53" spans="1:18" x14ac:dyDescent="0.25">
      <c r="A53" s="41">
        <v>2018</v>
      </c>
      <c r="B53" s="42">
        <v>0.11601491231710703</v>
      </c>
      <c r="C53" s="38">
        <v>9</v>
      </c>
      <c r="D53" s="42">
        <f t="shared" si="11"/>
        <v>0.1055735702085674</v>
      </c>
      <c r="E53" s="43">
        <v>30.049077169965592</v>
      </c>
      <c r="F53" s="43">
        <f>+(D53-D53*(E53)/100)</f>
        <v>7.3849686625507172E-2</v>
      </c>
      <c r="G53" s="43">
        <v>7</v>
      </c>
      <c r="H53" s="43">
        <f>F53-(F53*G53/100)</f>
        <v>6.8680208561721676E-2</v>
      </c>
      <c r="I53" s="43">
        <v>10</v>
      </c>
      <c r="J53" s="45">
        <f>100-(K53/B53*100)</f>
        <v>46.720480608047701</v>
      </c>
      <c r="K53" s="47">
        <f>+H53-H53*I53/100</f>
        <v>6.1812187705549505E-2</v>
      </c>
      <c r="L53" s="47">
        <f>+(K53/365)*16</f>
        <v>2.7095753514761426E-3</v>
      </c>
      <c r="M53" s="47">
        <f>+L53*28.3495</f>
        <v>7.6815106426672899E-2</v>
      </c>
      <c r="N53" s="43">
        <v>76.5</v>
      </c>
      <c r="O53" s="43">
        <v>160</v>
      </c>
      <c r="P53" s="42">
        <f>+Q53*N53</f>
        <v>3.6727222760252982E-2</v>
      </c>
      <c r="Q53" s="47">
        <f>+M53/O53</f>
        <v>4.8009441516670562E-4</v>
      </c>
      <c r="R53" s="24"/>
    </row>
    <row r="54" spans="1:18" x14ac:dyDescent="0.25">
      <c r="A54" s="41">
        <v>2019</v>
      </c>
      <c r="B54" s="42">
        <v>0.12773091608393256</v>
      </c>
      <c r="C54" s="38">
        <v>9</v>
      </c>
      <c r="D54" s="42">
        <f t="shared" si="11"/>
        <v>0.11623513363637862</v>
      </c>
      <c r="E54" s="43">
        <v>30.049077169965592</v>
      </c>
      <c r="F54" s="43">
        <f t="shared" ref="F54:F56" si="17">+(D54-D54*(E54)/100)</f>
        <v>8.1307548631370574E-2</v>
      </c>
      <c r="G54" s="43">
        <v>7</v>
      </c>
      <c r="H54" s="43">
        <f>F54-(F54*G54/100)</f>
        <v>7.5616020227174632E-2</v>
      </c>
      <c r="I54" s="43">
        <v>10</v>
      </c>
      <c r="J54" s="45">
        <f>100-(K54/B54*100)</f>
        <v>46.720480608047701</v>
      </c>
      <c r="K54" s="47">
        <f>+H54-H54*I54/100</f>
        <v>6.8054418204457165E-2</v>
      </c>
      <c r="L54" s="47">
        <f>+(K54/365)*16</f>
        <v>2.9832073733460675E-3</v>
      </c>
      <c r="M54" s="47">
        <f>+L54*28.3495</f>
        <v>8.4572437430674344E-2</v>
      </c>
      <c r="N54" s="43">
        <v>76.5</v>
      </c>
      <c r="O54" s="43">
        <v>160</v>
      </c>
      <c r="P54" s="42">
        <f>+Q54*N54</f>
        <v>4.0436196646541168E-2</v>
      </c>
      <c r="Q54" s="47">
        <f>+M54/O54</f>
        <v>5.285777339417146E-4</v>
      </c>
      <c r="R54" s="24"/>
    </row>
    <row r="55" spans="1:18" x14ac:dyDescent="0.25">
      <c r="A55" s="41">
        <v>2020</v>
      </c>
      <c r="B55" s="42">
        <v>7.8666402092141444E-2</v>
      </c>
      <c r="C55" s="38">
        <v>9</v>
      </c>
      <c r="D55" s="42">
        <f t="shared" si="11"/>
        <v>7.1586425903848713E-2</v>
      </c>
      <c r="E55" s="43">
        <v>30.049077169965592</v>
      </c>
      <c r="F55" s="43">
        <f t="shared" si="17"/>
        <v>5.0075365540780972E-2</v>
      </c>
      <c r="G55" s="43">
        <v>7</v>
      </c>
      <c r="H55" s="43">
        <f t="shared" ref="H55:H56" si="18">F55-(F55*G55/100)</f>
        <v>4.6570089952926302E-2</v>
      </c>
      <c r="I55" s="43">
        <v>10</v>
      </c>
      <c r="J55" s="45">
        <f t="shared" ref="J55:J56" si="19">100-(K55/B55*100)</f>
        <v>46.720480608047701</v>
      </c>
      <c r="K55" s="47">
        <f t="shared" ref="K55:K56" si="20">+H55-H55*I55/100</f>
        <v>4.1913080957633672E-2</v>
      </c>
      <c r="L55" s="47">
        <f t="shared" ref="L55:L56" si="21">+(K55/365)*16</f>
        <v>1.8372857406085993E-3</v>
      </c>
      <c r="M55" s="47">
        <f t="shared" ref="M55:M56" si="22">+L55*28.3495</f>
        <v>5.2086132103383483E-2</v>
      </c>
      <c r="N55" s="43">
        <v>76.5</v>
      </c>
      <c r="O55" s="43">
        <v>160</v>
      </c>
      <c r="P55" s="42">
        <f t="shared" ref="P55:P56" si="23">+Q55*N55</f>
        <v>2.4903681911930226E-2</v>
      </c>
      <c r="Q55" s="47">
        <f t="shared" ref="Q55:Q56" si="24">+M55/O55</f>
        <v>3.2553832564614677E-4</v>
      </c>
      <c r="R55" s="24"/>
    </row>
    <row r="56" spans="1:18" ht="13.8" thickBot="1" x14ac:dyDescent="0.3">
      <c r="A56" s="154">
        <v>2021</v>
      </c>
      <c r="B56" s="133">
        <v>9.8214125335408797E-2</v>
      </c>
      <c r="C56" s="134">
        <v>9</v>
      </c>
      <c r="D56" s="133">
        <f t="shared" si="11"/>
        <v>8.9374854055222011E-2</v>
      </c>
      <c r="E56" s="145">
        <v>30.049077169965592</v>
      </c>
      <c r="F56" s="134">
        <f t="shared" si="17"/>
        <v>6.2518535189624219E-2</v>
      </c>
      <c r="G56" s="145">
        <v>7</v>
      </c>
      <c r="H56" s="134">
        <f t="shared" si="18"/>
        <v>5.8142237726350521E-2</v>
      </c>
      <c r="I56" s="145">
        <v>10</v>
      </c>
      <c r="J56" s="135">
        <f t="shared" si="19"/>
        <v>46.720480608047701</v>
      </c>
      <c r="K56" s="136">
        <f t="shared" si="20"/>
        <v>5.2328013953715467E-2</v>
      </c>
      <c r="L56" s="136">
        <f t="shared" si="21"/>
        <v>2.2938307486560206E-3</v>
      </c>
      <c r="M56" s="136">
        <f t="shared" si="22"/>
        <v>6.5028954809023848E-2</v>
      </c>
      <c r="N56" s="145">
        <v>76.5</v>
      </c>
      <c r="O56" s="134">
        <v>160</v>
      </c>
      <c r="P56" s="133">
        <f t="shared" si="23"/>
        <v>3.1091969018064526E-2</v>
      </c>
      <c r="Q56" s="136">
        <f t="shared" si="24"/>
        <v>4.0643096755639904E-4</v>
      </c>
      <c r="R56" s="24"/>
    </row>
    <row r="57" spans="1:18" ht="15" customHeight="1" thickTop="1" x14ac:dyDescent="0.25">
      <c r="A57" s="131" t="s">
        <v>195</v>
      </c>
    </row>
    <row r="58" spans="1:18" x14ac:dyDescent="0.25">
      <c r="A58" s="9"/>
    </row>
    <row r="59" spans="1:18" ht="15" customHeight="1" x14ac:dyDescent="0.25">
      <c r="A59" s="9" t="s">
        <v>97</v>
      </c>
    </row>
    <row r="60" spans="1:18" ht="15" customHeight="1" x14ac:dyDescent="0.25">
      <c r="A60" s="9" t="s">
        <v>104</v>
      </c>
    </row>
    <row r="61" spans="1:18" ht="15" customHeight="1" x14ac:dyDescent="0.25">
      <c r="A61" s="131" t="s">
        <v>196</v>
      </c>
    </row>
    <row r="62" spans="1:18" ht="15" customHeight="1" x14ac:dyDescent="0.25">
      <c r="A62" s="9" t="s">
        <v>99</v>
      </c>
    </row>
    <row r="63" spans="1:18" ht="15" customHeight="1" x14ac:dyDescent="0.25">
      <c r="A63" s="9" t="s">
        <v>100</v>
      </c>
    </row>
    <row r="64" spans="1:18" x14ac:dyDescent="0.25">
      <c r="A64" s="9"/>
    </row>
    <row r="65" spans="1:1" ht="15" customHeight="1" x14ac:dyDescent="0.25">
      <c r="A65" s="9" t="s">
        <v>192</v>
      </c>
    </row>
    <row r="66" spans="1:1" x14ac:dyDescent="0.25">
      <c r="A66" s="9"/>
    </row>
    <row r="67" spans="1:1" x14ac:dyDescent="0.25">
      <c r="A67" s="9"/>
    </row>
    <row r="68" spans="1:1" x14ac:dyDescent="0.25">
      <c r="A68" s="9"/>
    </row>
    <row r="69" spans="1:1" x14ac:dyDescent="0.25">
      <c r="A69" s="9"/>
    </row>
    <row r="70" spans="1:1" x14ac:dyDescent="0.25">
      <c r="A70" s="9"/>
    </row>
  </sheetData>
  <phoneticPr fontId="0" type="noConversion"/>
  <printOptions horizontalCentered="1" verticalCentered="1"/>
  <pageMargins left="0.39" right="0.39" top="0.46" bottom="0.39" header="0.39" footer="0.3"/>
  <pageSetup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F0F6A926BEA04F97F4A79A757F617A" ma:contentTypeVersion="10" ma:contentTypeDescription="Create a new document." ma:contentTypeScope="" ma:versionID="b36afa1b644c674aa701cdde7f9aeb43">
  <xsd:schema xmlns:xsd="http://www.w3.org/2001/XMLSchema" xmlns:xs="http://www.w3.org/2001/XMLSchema" xmlns:p="http://schemas.microsoft.com/office/2006/metadata/properties" xmlns:ns3="10088d0a-fac1-4ca5-8208-3a495c3db19e" xmlns:ns4="1711d491-0b84-470c-b250-df8647fdbab8" targetNamespace="http://schemas.microsoft.com/office/2006/metadata/properties" ma:root="true" ma:fieldsID="dc37cd255d1d44ebd1915760d004779e" ns3:_="" ns4:_="">
    <xsd:import namespace="10088d0a-fac1-4ca5-8208-3a495c3db19e"/>
    <xsd:import namespace="1711d491-0b84-470c-b250-df8647fdba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88d0a-fac1-4ca5-8208-3a495c3db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11d491-0b84-470c-b250-df8647fdbab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485973-8AEC-47AD-A0B1-42E8D80146B1}">
  <ds:schemaRefs>
    <ds:schemaRef ds:uri="http://schemas.openxmlformats.org/package/2006/metadata/core-properties"/>
    <ds:schemaRef ds:uri="1711d491-0b84-470c-b250-df8647fdbab8"/>
    <ds:schemaRef ds:uri="http://purl.org/dc/terms/"/>
    <ds:schemaRef ds:uri="http://www.w3.org/XML/1998/namespace"/>
    <ds:schemaRef ds:uri="http://schemas.microsoft.com/office/2006/metadata/properties"/>
    <ds:schemaRef ds:uri="http://schemas.microsoft.com/office/2006/documentManagement/types"/>
    <ds:schemaRef ds:uri="10088d0a-fac1-4ca5-8208-3a495c3db19e"/>
    <ds:schemaRef ds:uri="http://schemas.microsoft.com/office/infopath/2007/PartnerControls"/>
    <ds:schemaRef ds:uri="http://purl.org/dc/elements/1.1/"/>
    <ds:schemaRef ds:uri="http://purl.org/dc/dcmitype/"/>
  </ds:schemaRefs>
</ds:datastoreItem>
</file>

<file path=customXml/itemProps2.xml><?xml version="1.0" encoding="utf-8"?>
<ds:datastoreItem xmlns:ds="http://schemas.openxmlformats.org/officeDocument/2006/customXml" ds:itemID="{9EFA5DAA-0DF5-4734-A399-747B11A31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88d0a-fac1-4ca5-8208-3a495c3db19e"/>
    <ds:schemaRef ds:uri="1711d491-0b84-470c-b250-df8647fdb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CCF014-1E10-4B49-AA30-EC7B207AB7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69</vt:i4>
      </vt:variant>
    </vt:vector>
  </HeadingPairs>
  <TitlesOfParts>
    <vt:vector size="144" baseType="lpstr">
      <vt:lpstr>TableOfContents</vt:lpstr>
      <vt:lpstr>Fresh oranges</vt:lpstr>
      <vt:lpstr>Fresh tangerines</vt:lpstr>
      <vt:lpstr>Fresh grapefruit</vt:lpstr>
      <vt:lpstr>Fresh lemons</vt:lpstr>
      <vt:lpstr>Fresh limes</vt:lpstr>
      <vt:lpstr>Fresh citrus</vt:lpstr>
      <vt:lpstr>Fresh apples</vt:lpstr>
      <vt:lpstr>Fresh apricots</vt:lpstr>
      <vt:lpstr>Fresh avocados</vt:lpstr>
      <vt:lpstr>Fresh bananas</vt:lpstr>
      <vt:lpstr>Fresh blueberries</vt:lpstr>
      <vt:lpstr>Fresh cantaloupe</vt:lpstr>
      <vt:lpstr>Fresh cherries</vt:lpstr>
      <vt:lpstr>Fresh cranberries</vt:lpstr>
      <vt:lpstr>Fresh grapes</vt:lpstr>
      <vt:lpstr>Fresh honeydew</vt:lpstr>
      <vt:lpstr>Fresh kiwi</vt:lpstr>
      <vt:lpstr>Fresh mangoes</vt:lpstr>
      <vt:lpstr>Fresh papaya</vt:lpstr>
      <vt:lpstr>Fresh peaches</vt:lpstr>
      <vt:lpstr>Fresh pears</vt:lpstr>
      <vt:lpstr>Fresh pineapple</vt:lpstr>
      <vt:lpstr>Fresh plums</vt:lpstr>
      <vt:lpstr>Fresh raspberries</vt:lpstr>
      <vt:lpstr>Fresh strawberries</vt:lpstr>
      <vt:lpstr>Fresh watermelon</vt:lpstr>
      <vt:lpstr>Fresh noncitrus</vt:lpstr>
      <vt:lpstr>Fresh fruit</vt:lpstr>
      <vt:lpstr>Canned apples</vt:lpstr>
      <vt:lpstr>Canned apricots</vt:lpstr>
      <vt:lpstr>Canned sweet cherries</vt:lpstr>
      <vt:lpstr>Canned tart cherries</vt:lpstr>
      <vt:lpstr>Canned peaches</vt:lpstr>
      <vt:lpstr>Canned pears</vt:lpstr>
      <vt:lpstr>Canned pineapple</vt:lpstr>
      <vt:lpstr>Canned plums</vt:lpstr>
      <vt:lpstr>Canned olives</vt:lpstr>
      <vt:lpstr>Canned fruit</vt:lpstr>
      <vt:lpstr>Frozen blackberries</vt:lpstr>
      <vt:lpstr>Frozen blueberries</vt:lpstr>
      <vt:lpstr>Frozen raspberries</vt:lpstr>
      <vt:lpstr>Frozen strawberries</vt:lpstr>
      <vt:lpstr>Frozen other berries</vt:lpstr>
      <vt:lpstr>Frozen berries</vt:lpstr>
      <vt:lpstr>Frozen apples</vt:lpstr>
      <vt:lpstr>Frozen apricots</vt:lpstr>
      <vt:lpstr>Frozen sweet cherries</vt:lpstr>
      <vt:lpstr>Frozen tart cherries</vt:lpstr>
      <vt:lpstr>Frozen peaches</vt:lpstr>
      <vt:lpstr>Frozen plums</vt:lpstr>
      <vt:lpstr>Frozen other fruit</vt:lpstr>
      <vt:lpstr>Frozen fruit</vt:lpstr>
      <vt:lpstr>Dried apples</vt:lpstr>
      <vt:lpstr>Dried apricots</vt:lpstr>
      <vt:lpstr>Dried dates</vt:lpstr>
      <vt:lpstr>Dried figs</vt:lpstr>
      <vt:lpstr>Dried peaches</vt:lpstr>
      <vt:lpstr>Dried pears</vt:lpstr>
      <vt:lpstr>Dried plums</vt:lpstr>
      <vt:lpstr>Raisins</vt:lpstr>
      <vt:lpstr>Dried fruit</vt:lpstr>
      <vt:lpstr>Grapefruit juice</vt:lpstr>
      <vt:lpstr>Lemon juice</vt:lpstr>
      <vt:lpstr>Lime juice</vt:lpstr>
      <vt:lpstr>Orange juice</vt:lpstr>
      <vt:lpstr>Citrus juice</vt:lpstr>
      <vt:lpstr>Apple juice</vt:lpstr>
      <vt:lpstr>Cranberry juice</vt:lpstr>
      <vt:lpstr>Grape juice</vt:lpstr>
      <vt:lpstr>Pineapple juice</vt:lpstr>
      <vt:lpstr>Prune juice</vt:lpstr>
      <vt:lpstr>Noncitrus juice</vt:lpstr>
      <vt:lpstr>Juice</vt:lpstr>
      <vt:lpstr>Fruit</vt:lpstr>
      <vt:lpstr>Fruit!Print_Area</vt:lpstr>
      <vt:lpstr>'Apple juice'!Print_Titles</vt:lpstr>
      <vt:lpstr>'Canned apples'!Print_Titles</vt:lpstr>
      <vt:lpstr>'Canned apricots'!Print_Titles</vt:lpstr>
      <vt:lpstr>'Canned fruit'!Print_Titles</vt:lpstr>
      <vt:lpstr>'Canned olives'!Print_Titles</vt:lpstr>
      <vt:lpstr>'Canned peaches'!Print_Titles</vt:lpstr>
      <vt:lpstr>'Canned pears'!Print_Titles</vt:lpstr>
      <vt:lpstr>'Canned pineapple'!Print_Titles</vt:lpstr>
      <vt:lpstr>'Canned plums'!Print_Titles</vt:lpstr>
      <vt:lpstr>'Canned tart cherries'!Print_Titles</vt:lpstr>
      <vt:lpstr>'Citrus juice'!Print_Titles</vt:lpstr>
      <vt:lpstr>'Cranberry juice'!Print_Titles</vt:lpstr>
      <vt:lpstr>'Dried apples'!Print_Titles</vt:lpstr>
      <vt:lpstr>'Dried apricots'!Print_Titles</vt:lpstr>
      <vt:lpstr>'Dried dates'!Print_Titles</vt:lpstr>
      <vt:lpstr>'Dried figs'!Print_Titles</vt:lpstr>
      <vt:lpstr>'Dried fruit'!Print_Titles</vt:lpstr>
      <vt:lpstr>'Dried peaches'!Print_Titles</vt:lpstr>
      <vt:lpstr>'Dried pears'!Print_Titles</vt:lpstr>
      <vt:lpstr>'Dried plums'!Print_Titles</vt:lpstr>
      <vt:lpstr>'Fresh apples'!Print_Titles</vt:lpstr>
      <vt:lpstr>'Fresh apricots'!Print_Titles</vt:lpstr>
      <vt:lpstr>'Fresh avocados'!Print_Titles</vt:lpstr>
      <vt:lpstr>'Fresh bananas'!Print_Titles</vt:lpstr>
      <vt:lpstr>'Fresh cantaloupe'!Print_Titles</vt:lpstr>
      <vt:lpstr>'Fresh cherries'!Print_Titles</vt:lpstr>
      <vt:lpstr>'Fresh citrus'!Print_Titles</vt:lpstr>
      <vt:lpstr>'Fresh cranberries'!Print_Titles</vt:lpstr>
      <vt:lpstr>'Fresh fruit'!Print_Titles</vt:lpstr>
      <vt:lpstr>'Fresh grapefruit'!Print_Titles</vt:lpstr>
      <vt:lpstr>'Fresh grapes'!Print_Titles</vt:lpstr>
      <vt:lpstr>'Fresh honeydew'!Print_Titles</vt:lpstr>
      <vt:lpstr>'Fresh kiwi'!Print_Titles</vt:lpstr>
      <vt:lpstr>'Fresh lemons'!Print_Titles</vt:lpstr>
      <vt:lpstr>'Fresh limes'!Print_Titles</vt:lpstr>
      <vt:lpstr>'Fresh mangoes'!Print_Titles</vt:lpstr>
      <vt:lpstr>'Fresh noncitrus'!Print_Titles</vt:lpstr>
      <vt:lpstr>'Fresh oranges'!Print_Titles</vt:lpstr>
      <vt:lpstr>'Fresh papaya'!Print_Titles</vt:lpstr>
      <vt:lpstr>'Fresh peaches'!Print_Titles</vt:lpstr>
      <vt:lpstr>'Fresh pears'!Print_Titles</vt:lpstr>
      <vt:lpstr>'Fresh pineapple'!Print_Titles</vt:lpstr>
      <vt:lpstr>'Fresh plums'!Print_Titles</vt:lpstr>
      <vt:lpstr>'Fresh strawberries'!Print_Titles</vt:lpstr>
      <vt:lpstr>'Fresh tangerines'!Print_Titles</vt:lpstr>
      <vt:lpstr>'Fresh watermelon'!Print_Titles</vt:lpstr>
      <vt:lpstr>'Frozen apples'!Print_Titles</vt:lpstr>
      <vt:lpstr>'Frozen apricots'!Print_Titles</vt:lpstr>
      <vt:lpstr>'Frozen berries'!Print_Titles</vt:lpstr>
      <vt:lpstr>'Frozen blackberries'!Print_Titles</vt:lpstr>
      <vt:lpstr>'Frozen blueberries'!Print_Titles</vt:lpstr>
      <vt:lpstr>'Frozen fruit'!Print_Titles</vt:lpstr>
      <vt:lpstr>'Frozen other berries'!Print_Titles</vt:lpstr>
      <vt:lpstr>'Frozen other fruit'!Print_Titles</vt:lpstr>
      <vt:lpstr>'Frozen peaches'!Print_Titles</vt:lpstr>
      <vt:lpstr>'Frozen raspberries'!Print_Titles</vt:lpstr>
      <vt:lpstr>'Frozen strawberries'!Print_Titles</vt:lpstr>
      <vt:lpstr>'Frozen tart cherries'!Print_Titles</vt:lpstr>
      <vt:lpstr>Fruit!Print_Titles</vt:lpstr>
      <vt:lpstr>'Grape juice'!Print_Titles</vt:lpstr>
      <vt:lpstr>'Grapefruit juice'!Print_Titles</vt:lpstr>
      <vt:lpstr>Juice!Print_Titles</vt:lpstr>
      <vt:lpstr>'Lemon juice'!Print_Titles</vt:lpstr>
      <vt:lpstr>'Lime juice'!Print_Titles</vt:lpstr>
      <vt:lpstr>'Noncitrus juice'!Print_Titles</vt:lpstr>
      <vt:lpstr>'Pineapple juice'!Print_Titles</vt:lpstr>
      <vt:lpstr>'Prune juice'!Print_Titles</vt:lpstr>
      <vt:lpstr>Raisins!Print_Titles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Fruit: Per capita availability adjusted for loss</dc:title>
  <dc:subject>Agricultural economics</dc:subject>
  <dc:creator>Andrzej Blazejczyk; Linda Kantor</dc:creator>
  <cp:keywords>Fruit, food loss, loss-adjusted food availability, food, consumption, availability, Food Pattern Equivalents, per capita, loss-adjusted, loss,  fruit, fresh fruit, processed fruit, dried fruit, juice, frozen fruit, raisins, citrus, noncitrus, apples, apricots, dates, figs, peaches, pears, plums, prunes, oranges, tangerines, U.S. Department of Agriculture, USDA, Economic Research Service, ERS</cp:keywords>
  <cp:lastModifiedBy>Blazejczyk, Andrzej - REE-ERS</cp:lastModifiedBy>
  <cp:lastPrinted>2012-11-01T20:06:37Z</cp:lastPrinted>
  <dcterms:created xsi:type="dcterms:W3CDTF">2001-11-14T12:38:29Z</dcterms:created>
  <dcterms:modified xsi:type="dcterms:W3CDTF">2023-04-10T20:25:35Z</dcterms:modified>
  <cp:category>Loss-Adjusted Food Availability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0x010100B1F0F6A926BEA04F97F4A79A757F617A</vt:lpwstr>
  </property>
</Properties>
</file>