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ADS\2010\2020\FINAL FILES\Nuts23\"/>
    </mc:Choice>
  </mc:AlternateContent>
  <xr:revisionPtr revIDLastSave="0" documentId="13_ncr:1_{9AC80453-DE7B-4A11-ABCE-A832D33679AE}" xr6:coauthVersionLast="47" xr6:coauthVersionMax="47" xr10:uidLastSave="{00000000-0000-0000-0000-000000000000}"/>
  <bookViews>
    <workbookView xWindow="-108" yWindow="-108" windowWidth="23256" windowHeight="13176" xr2:uid="{750C22FB-DB7D-4C93-B331-094F9FEC7500}"/>
  </bookViews>
  <sheets>
    <sheet name="TableOfContents" sheetId="14" r:id="rId1"/>
    <sheet name="PeanutPcc" sheetId="13" r:id="rId2"/>
    <sheet name="Peanuts Supply and Use" sheetId="1" r:id="rId3"/>
    <sheet name="PeanutUse" sheetId="11" r:id="rId4"/>
    <sheet name="TreeNutsPcc" sheetId="12" r:id="rId5"/>
    <sheet name="TreeNuts" sheetId="2" r:id="rId6"/>
    <sheet name="Almonds" sheetId="4" r:id="rId7"/>
    <sheet name="Walnuts" sheetId="5" r:id="rId8"/>
    <sheet name="Hazelnuts" sheetId="6" r:id="rId9"/>
    <sheet name="Pecans" sheetId="7" r:id="rId10"/>
    <sheet name="Pistachios" sheetId="8" r:id="rId11"/>
    <sheet name="Macadamias" sheetId="9" r:id="rId12"/>
    <sheet name="Other" sheetId="10" r:id="rId13"/>
  </sheets>
  <definedNames>
    <definedName name="_xlnm._FilterDatabase" localSheetId="2" hidden="1">'Peanuts Supply and Use'!$A$1:$A$1</definedName>
    <definedName name="_xlnm._FilterDatabase" localSheetId="5" hidden="1">TreeNuts!$A$1:$A$1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3" l="1"/>
  <c r="D59" i="13"/>
  <c r="E59" i="13"/>
  <c r="F59" i="13"/>
  <c r="G59" i="13"/>
  <c r="G59" i="11"/>
  <c r="H59" i="13" l="1"/>
  <c r="G7" i="13" l="1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17" i="13"/>
  <c r="F18" i="13"/>
  <c r="F16" i="13"/>
  <c r="F7" i="13"/>
  <c r="F8" i="13"/>
  <c r="F9" i="13"/>
  <c r="F10" i="13"/>
  <c r="F11" i="13"/>
  <c r="F12" i="13"/>
  <c r="F13" i="13"/>
  <c r="F14" i="13"/>
  <c r="F15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12" i="13"/>
  <c r="E13" i="13"/>
  <c r="E14" i="13"/>
  <c r="E15" i="13"/>
  <c r="E16" i="13"/>
  <c r="E7" i="13"/>
  <c r="E8" i="13"/>
  <c r="E9" i="13"/>
  <c r="E10" i="13"/>
  <c r="E11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7" i="13"/>
  <c r="C8" i="13"/>
  <c r="C9" i="13"/>
  <c r="C10" i="13"/>
  <c r="C11" i="13"/>
  <c r="G4" i="13"/>
  <c r="G5" i="13"/>
  <c r="G6" i="13"/>
  <c r="F4" i="13"/>
  <c r="F5" i="13"/>
  <c r="F6" i="13"/>
  <c r="E4" i="13"/>
  <c r="E5" i="13"/>
  <c r="E6" i="13"/>
  <c r="D4" i="13"/>
  <c r="D5" i="13"/>
  <c r="D6" i="13"/>
  <c r="C4" i="13"/>
  <c r="C5" i="13"/>
  <c r="C6" i="13"/>
  <c r="G3" i="13"/>
  <c r="F3" i="13"/>
  <c r="E3" i="13"/>
  <c r="D3" i="13"/>
  <c r="C3" i="13"/>
  <c r="H4" i="12"/>
  <c r="H5" i="12"/>
  <c r="H6" i="12"/>
  <c r="H7" i="12"/>
  <c r="H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3" i="12"/>
  <c r="H19" i="13" l="1"/>
  <c r="H18" i="13"/>
  <c r="H49" i="13"/>
  <c r="H37" i="13"/>
  <c r="H25" i="13"/>
  <c r="H54" i="13"/>
  <c r="H42" i="13"/>
  <c r="H30" i="13"/>
  <c r="H16" i="13"/>
  <c r="H55" i="13"/>
  <c r="H43" i="13"/>
  <c r="H31" i="13"/>
  <c r="H39" i="13"/>
  <c r="H3" i="13"/>
  <c r="H7" i="13"/>
  <c r="H47" i="13"/>
  <c r="H35" i="13"/>
  <c r="H23" i="13"/>
  <c r="H13" i="13"/>
  <c r="H58" i="13"/>
  <c r="H4" i="13"/>
  <c r="H9" i="13"/>
  <c r="H8" i="13"/>
  <c r="H48" i="13"/>
  <c r="H36" i="13"/>
  <c r="H24" i="13"/>
  <c r="H12" i="13"/>
  <c r="H46" i="13"/>
  <c r="H32" i="13"/>
  <c r="H22" i="13"/>
  <c r="H45" i="13"/>
  <c r="H21" i="13"/>
  <c r="H44" i="13"/>
  <c r="H5" i="13"/>
  <c r="H34" i="13"/>
  <c r="H33" i="13"/>
  <c r="H20" i="13"/>
  <c r="H52" i="13"/>
  <c r="H40" i="13"/>
  <c r="H28" i="13"/>
  <c r="H53" i="13"/>
  <c r="H41" i="13"/>
  <c r="H29" i="13"/>
  <c r="H17" i="13"/>
  <c r="H27" i="13"/>
  <c r="H15" i="13"/>
  <c r="H57" i="13"/>
  <c r="H56" i="13"/>
  <c r="H6" i="13"/>
  <c r="H11" i="13"/>
  <c r="H51" i="13"/>
  <c r="H10" i="13"/>
  <c r="H50" i="13"/>
  <c r="H38" i="13"/>
  <c r="H26" i="13"/>
  <c r="H14" i="13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3" i="11"/>
  <c r="C6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3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3" i="2"/>
  <c r="C4" i="2"/>
  <c r="C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3" i="2"/>
  <c r="I15" i="10"/>
  <c r="J15" i="10" s="1"/>
  <c r="I15" i="12" s="1"/>
  <c r="I19" i="10"/>
  <c r="J19" i="10" s="1"/>
  <c r="I19" i="12" s="1"/>
  <c r="I27" i="10"/>
  <c r="J27" i="10" s="1"/>
  <c r="I27" i="12" s="1"/>
  <c r="I39" i="10"/>
  <c r="J39" i="10" s="1"/>
  <c r="I39" i="12" s="1"/>
  <c r="I43" i="10"/>
  <c r="J43" i="10" s="1"/>
  <c r="I43" i="12" s="1"/>
  <c r="I51" i="10"/>
  <c r="J51" i="10" s="1"/>
  <c r="I51" i="12" s="1"/>
  <c r="F4" i="10"/>
  <c r="I4" i="10" s="1"/>
  <c r="J4" i="10" s="1"/>
  <c r="I4" i="12" s="1"/>
  <c r="F5" i="10"/>
  <c r="I5" i="10" s="1"/>
  <c r="J5" i="10" s="1"/>
  <c r="I5" i="12" s="1"/>
  <c r="F6" i="10"/>
  <c r="I6" i="10" s="1"/>
  <c r="J6" i="10" s="1"/>
  <c r="I6" i="12" s="1"/>
  <c r="F7" i="10"/>
  <c r="I7" i="10" s="1"/>
  <c r="J7" i="10" s="1"/>
  <c r="I7" i="12" s="1"/>
  <c r="F8" i="10"/>
  <c r="I8" i="10" s="1"/>
  <c r="J8" i="10" s="1"/>
  <c r="I8" i="12" s="1"/>
  <c r="F9" i="10"/>
  <c r="I9" i="10" s="1"/>
  <c r="J9" i="10" s="1"/>
  <c r="I9" i="12" s="1"/>
  <c r="F10" i="10"/>
  <c r="I10" i="10" s="1"/>
  <c r="J10" i="10" s="1"/>
  <c r="I10" i="12" s="1"/>
  <c r="F11" i="10"/>
  <c r="I11" i="10" s="1"/>
  <c r="J11" i="10" s="1"/>
  <c r="I11" i="12" s="1"/>
  <c r="F12" i="10"/>
  <c r="I12" i="10" s="1"/>
  <c r="J12" i="10" s="1"/>
  <c r="I12" i="12" s="1"/>
  <c r="F13" i="10"/>
  <c r="I13" i="10" s="1"/>
  <c r="J13" i="10" s="1"/>
  <c r="I13" i="12" s="1"/>
  <c r="F14" i="10"/>
  <c r="I14" i="10" s="1"/>
  <c r="J14" i="10" s="1"/>
  <c r="I14" i="12" s="1"/>
  <c r="F15" i="10"/>
  <c r="F16" i="10"/>
  <c r="I16" i="10" s="1"/>
  <c r="J16" i="10" s="1"/>
  <c r="I16" i="12" s="1"/>
  <c r="F17" i="10"/>
  <c r="I17" i="10" s="1"/>
  <c r="J17" i="10" s="1"/>
  <c r="I17" i="12" s="1"/>
  <c r="F18" i="10"/>
  <c r="I18" i="10" s="1"/>
  <c r="J18" i="10" s="1"/>
  <c r="I18" i="12" s="1"/>
  <c r="F19" i="10"/>
  <c r="F20" i="10"/>
  <c r="I20" i="10" s="1"/>
  <c r="J20" i="10" s="1"/>
  <c r="I20" i="12" s="1"/>
  <c r="F21" i="10"/>
  <c r="I21" i="10" s="1"/>
  <c r="J21" i="10" s="1"/>
  <c r="I21" i="12" s="1"/>
  <c r="F22" i="10"/>
  <c r="I22" i="10" s="1"/>
  <c r="J22" i="10" s="1"/>
  <c r="I22" i="12" s="1"/>
  <c r="F23" i="10"/>
  <c r="I23" i="10" s="1"/>
  <c r="J23" i="10" s="1"/>
  <c r="I23" i="12" s="1"/>
  <c r="F24" i="10"/>
  <c r="I24" i="10" s="1"/>
  <c r="J24" i="10" s="1"/>
  <c r="I24" i="12" s="1"/>
  <c r="F25" i="10"/>
  <c r="I25" i="10" s="1"/>
  <c r="J25" i="10" s="1"/>
  <c r="I25" i="12" s="1"/>
  <c r="F26" i="10"/>
  <c r="I26" i="10" s="1"/>
  <c r="J26" i="10" s="1"/>
  <c r="I26" i="12" s="1"/>
  <c r="F27" i="10"/>
  <c r="F28" i="10"/>
  <c r="I28" i="10" s="1"/>
  <c r="J28" i="10" s="1"/>
  <c r="I28" i="12" s="1"/>
  <c r="F29" i="10"/>
  <c r="I29" i="10" s="1"/>
  <c r="J29" i="10" s="1"/>
  <c r="I29" i="12" s="1"/>
  <c r="F30" i="10"/>
  <c r="I30" i="10" s="1"/>
  <c r="J30" i="10" s="1"/>
  <c r="I30" i="12" s="1"/>
  <c r="F31" i="10"/>
  <c r="I31" i="10" s="1"/>
  <c r="J31" i="10" s="1"/>
  <c r="I31" i="12" s="1"/>
  <c r="F32" i="10"/>
  <c r="I32" i="10" s="1"/>
  <c r="J32" i="10" s="1"/>
  <c r="I32" i="12" s="1"/>
  <c r="F33" i="10"/>
  <c r="I33" i="10" s="1"/>
  <c r="J33" i="10" s="1"/>
  <c r="I33" i="12" s="1"/>
  <c r="F34" i="10"/>
  <c r="I34" i="10" s="1"/>
  <c r="J34" i="10" s="1"/>
  <c r="I34" i="12" s="1"/>
  <c r="F35" i="10"/>
  <c r="I35" i="10" s="1"/>
  <c r="J35" i="10" s="1"/>
  <c r="I35" i="12" s="1"/>
  <c r="F36" i="10"/>
  <c r="I36" i="10" s="1"/>
  <c r="J36" i="10" s="1"/>
  <c r="I36" i="12" s="1"/>
  <c r="F37" i="10"/>
  <c r="I37" i="10" s="1"/>
  <c r="J37" i="10" s="1"/>
  <c r="I37" i="12" s="1"/>
  <c r="F38" i="10"/>
  <c r="I38" i="10" s="1"/>
  <c r="J38" i="10" s="1"/>
  <c r="I38" i="12" s="1"/>
  <c r="F39" i="10"/>
  <c r="F40" i="10"/>
  <c r="I40" i="10" s="1"/>
  <c r="J40" i="10" s="1"/>
  <c r="I40" i="12" s="1"/>
  <c r="F41" i="10"/>
  <c r="I41" i="10" s="1"/>
  <c r="J41" i="10" s="1"/>
  <c r="I41" i="12" s="1"/>
  <c r="F42" i="10"/>
  <c r="I42" i="10" s="1"/>
  <c r="J42" i="10" s="1"/>
  <c r="I42" i="12" s="1"/>
  <c r="F43" i="10"/>
  <c r="F44" i="10"/>
  <c r="I44" i="10" s="1"/>
  <c r="J44" i="10" s="1"/>
  <c r="I44" i="12" s="1"/>
  <c r="F45" i="10"/>
  <c r="I45" i="10" s="1"/>
  <c r="J45" i="10" s="1"/>
  <c r="I45" i="12" s="1"/>
  <c r="F46" i="10"/>
  <c r="I46" i="10" s="1"/>
  <c r="J46" i="10" s="1"/>
  <c r="I46" i="12" s="1"/>
  <c r="F47" i="10"/>
  <c r="I47" i="10" s="1"/>
  <c r="J47" i="10" s="1"/>
  <c r="I47" i="12" s="1"/>
  <c r="F48" i="10"/>
  <c r="I48" i="10" s="1"/>
  <c r="J48" i="10" s="1"/>
  <c r="I48" i="12" s="1"/>
  <c r="F49" i="10"/>
  <c r="I49" i="10" s="1"/>
  <c r="J49" i="10" s="1"/>
  <c r="I49" i="12" s="1"/>
  <c r="F50" i="10"/>
  <c r="I50" i="10" s="1"/>
  <c r="J50" i="10" s="1"/>
  <c r="I50" i="12" s="1"/>
  <c r="F51" i="10"/>
  <c r="F52" i="10"/>
  <c r="I52" i="10" s="1"/>
  <c r="J52" i="10" s="1"/>
  <c r="I52" i="12" s="1"/>
  <c r="F53" i="10"/>
  <c r="I53" i="10" s="1"/>
  <c r="J53" i="10" s="1"/>
  <c r="I53" i="12" s="1"/>
  <c r="F54" i="10"/>
  <c r="I54" i="10" s="1"/>
  <c r="J54" i="10" s="1"/>
  <c r="I54" i="12" s="1"/>
  <c r="F55" i="10"/>
  <c r="I55" i="10" s="1"/>
  <c r="J55" i="10" s="1"/>
  <c r="I55" i="12" s="1"/>
  <c r="F56" i="10"/>
  <c r="I56" i="10" s="1"/>
  <c r="J56" i="10" s="1"/>
  <c r="I56" i="12" s="1"/>
  <c r="F57" i="10"/>
  <c r="I57" i="10" s="1"/>
  <c r="J57" i="10" s="1"/>
  <c r="I57" i="12" s="1"/>
  <c r="F58" i="10"/>
  <c r="I58" i="10" s="1"/>
  <c r="J58" i="10" s="1"/>
  <c r="I58" i="12" s="1"/>
  <c r="F59" i="10"/>
  <c r="I59" i="10" s="1"/>
  <c r="J59" i="10" s="1"/>
  <c r="I59" i="12" s="1"/>
  <c r="F60" i="10"/>
  <c r="I60" i="10" s="1"/>
  <c r="J60" i="10" s="1"/>
  <c r="I60" i="12" s="1"/>
  <c r="F61" i="10"/>
  <c r="I61" i="10" s="1"/>
  <c r="J61" i="10" s="1"/>
  <c r="I61" i="12" s="1"/>
  <c r="F3" i="10"/>
  <c r="I3" i="10" s="1"/>
  <c r="J3" i="10" s="1"/>
  <c r="I3" i="12" s="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3" i="9"/>
  <c r="I11" i="8"/>
  <c r="J11" i="8" s="1"/>
  <c r="H11" i="12" s="1"/>
  <c r="I20" i="8"/>
  <c r="J20" i="8" s="1"/>
  <c r="H20" i="12" s="1"/>
  <c r="I24" i="8"/>
  <c r="J24" i="8" s="1"/>
  <c r="H24" i="12" s="1"/>
  <c r="I32" i="8"/>
  <c r="J32" i="8" s="1"/>
  <c r="H32" i="12" s="1"/>
  <c r="I35" i="8"/>
  <c r="J35" i="8" s="1"/>
  <c r="H35" i="12" s="1"/>
  <c r="I44" i="8"/>
  <c r="J44" i="8" s="1"/>
  <c r="H44" i="12" s="1"/>
  <c r="I48" i="8"/>
  <c r="J48" i="8" s="1"/>
  <c r="H48" i="12" s="1"/>
  <c r="I56" i="8"/>
  <c r="J56" i="8" s="1"/>
  <c r="H56" i="12" s="1"/>
  <c r="I59" i="8"/>
  <c r="J59" i="8" s="1"/>
  <c r="H59" i="12" s="1"/>
  <c r="F9" i="8"/>
  <c r="I9" i="8" s="1"/>
  <c r="J9" i="8" s="1"/>
  <c r="H9" i="12" s="1"/>
  <c r="F10" i="8"/>
  <c r="I10" i="8" s="1"/>
  <c r="J10" i="8" s="1"/>
  <c r="H10" i="12" s="1"/>
  <c r="F11" i="8"/>
  <c r="F12" i="8"/>
  <c r="I12" i="8" s="1"/>
  <c r="J12" i="8" s="1"/>
  <c r="H12" i="12" s="1"/>
  <c r="F13" i="8"/>
  <c r="I13" i="8" s="1"/>
  <c r="J13" i="8" s="1"/>
  <c r="H13" i="12" s="1"/>
  <c r="F14" i="8"/>
  <c r="I14" i="8" s="1"/>
  <c r="J14" i="8" s="1"/>
  <c r="H14" i="12" s="1"/>
  <c r="F15" i="8"/>
  <c r="I15" i="8" s="1"/>
  <c r="J15" i="8" s="1"/>
  <c r="H15" i="12" s="1"/>
  <c r="F16" i="8"/>
  <c r="I16" i="8" s="1"/>
  <c r="J16" i="8" s="1"/>
  <c r="H16" i="12" s="1"/>
  <c r="F17" i="8"/>
  <c r="I17" i="8" s="1"/>
  <c r="J17" i="8" s="1"/>
  <c r="H17" i="12" s="1"/>
  <c r="F18" i="8"/>
  <c r="I18" i="8" s="1"/>
  <c r="J18" i="8" s="1"/>
  <c r="H18" i="12" s="1"/>
  <c r="F19" i="8"/>
  <c r="I19" i="8" s="1"/>
  <c r="J19" i="8" s="1"/>
  <c r="H19" i="12" s="1"/>
  <c r="F20" i="8"/>
  <c r="F21" i="8"/>
  <c r="I21" i="8" s="1"/>
  <c r="J21" i="8" s="1"/>
  <c r="H21" i="12" s="1"/>
  <c r="F22" i="8"/>
  <c r="I22" i="8" s="1"/>
  <c r="J22" i="8" s="1"/>
  <c r="H22" i="12" s="1"/>
  <c r="F23" i="8"/>
  <c r="I23" i="8" s="1"/>
  <c r="J23" i="8" s="1"/>
  <c r="H23" i="12" s="1"/>
  <c r="F24" i="8"/>
  <c r="F25" i="8"/>
  <c r="I25" i="8" s="1"/>
  <c r="J25" i="8" s="1"/>
  <c r="H25" i="12" s="1"/>
  <c r="F26" i="8"/>
  <c r="I26" i="8" s="1"/>
  <c r="J26" i="8" s="1"/>
  <c r="H26" i="12" s="1"/>
  <c r="F27" i="8"/>
  <c r="I27" i="8" s="1"/>
  <c r="J27" i="8" s="1"/>
  <c r="H27" i="12" s="1"/>
  <c r="F28" i="8"/>
  <c r="I28" i="8" s="1"/>
  <c r="J28" i="8" s="1"/>
  <c r="H28" i="12" s="1"/>
  <c r="F29" i="8"/>
  <c r="I29" i="8" s="1"/>
  <c r="J29" i="8" s="1"/>
  <c r="H29" i="12" s="1"/>
  <c r="F30" i="8"/>
  <c r="I30" i="8" s="1"/>
  <c r="J30" i="8" s="1"/>
  <c r="H30" i="12" s="1"/>
  <c r="F31" i="8"/>
  <c r="I31" i="8" s="1"/>
  <c r="J31" i="8" s="1"/>
  <c r="H31" i="12" s="1"/>
  <c r="F32" i="8"/>
  <c r="F33" i="8"/>
  <c r="I33" i="8" s="1"/>
  <c r="J33" i="8" s="1"/>
  <c r="H33" i="12" s="1"/>
  <c r="F34" i="8"/>
  <c r="I34" i="8" s="1"/>
  <c r="J34" i="8" s="1"/>
  <c r="H34" i="12" s="1"/>
  <c r="F35" i="8"/>
  <c r="F36" i="8"/>
  <c r="I36" i="8" s="1"/>
  <c r="J36" i="8" s="1"/>
  <c r="H36" i="12" s="1"/>
  <c r="F37" i="8"/>
  <c r="I37" i="8" s="1"/>
  <c r="J37" i="8" s="1"/>
  <c r="H37" i="12" s="1"/>
  <c r="F38" i="8"/>
  <c r="I38" i="8" s="1"/>
  <c r="J38" i="8" s="1"/>
  <c r="H38" i="12" s="1"/>
  <c r="F39" i="8"/>
  <c r="I39" i="8" s="1"/>
  <c r="J39" i="8" s="1"/>
  <c r="H39" i="12" s="1"/>
  <c r="F40" i="8"/>
  <c r="I40" i="8" s="1"/>
  <c r="J40" i="8" s="1"/>
  <c r="H40" i="12" s="1"/>
  <c r="F41" i="8"/>
  <c r="I41" i="8" s="1"/>
  <c r="J41" i="8" s="1"/>
  <c r="H41" i="12" s="1"/>
  <c r="F42" i="8"/>
  <c r="I42" i="8" s="1"/>
  <c r="J42" i="8" s="1"/>
  <c r="H42" i="12" s="1"/>
  <c r="F43" i="8"/>
  <c r="I43" i="8" s="1"/>
  <c r="J43" i="8" s="1"/>
  <c r="H43" i="12" s="1"/>
  <c r="F44" i="8"/>
  <c r="F45" i="8"/>
  <c r="I45" i="8" s="1"/>
  <c r="J45" i="8" s="1"/>
  <c r="H45" i="12" s="1"/>
  <c r="F46" i="8"/>
  <c r="I46" i="8" s="1"/>
  <c r="J46" i="8" s="1"/>
  <c r="H46" i="12" s="1"/>
  <c r="F47" i="8"/>
  <c r="I47" i="8" s="1"/>
  <c r="J47" i="8" s="1"/>
  <c r="H47" i="12" s="1"/>
  <c r="F48" i="8"/>
  <c r="F49" i="8"/>
  <c r="I49" i="8" s="1"/>
  <c r="J49" i="8" s="1"/>
  <c r="H49" i="12" s="1"/>
  <c r="F50" i="8"/>
  <c r="I50" i="8" s="1"/>
  <c r="J50" i="8" s="1"/>
  <c r="H50" i="12" s="1"/>
  <c r="F51" i="8"/>
  <c r="I51" i="8" s="1"/>
  <c r="J51" i="8" s="1"/>
  <c r="H51" i="12" s="1"/>
  <c r="F52" i="8"/>
  <c r="I52" i="8" s="1"/>
  <c r="J52" i="8" s="1"/>
  <c r="H52" i="12" s="1"/>
  <c r="F53" i="8"/>
  <c r="I53" i="8" s="1"/>
  <c r="J53" i="8" s="1"/>
  <c r="H53" i="12" s="1"/>
  <c r="F54" i="8"/>
  <c r="I54" i="8" s="1"/>
  <c r="J54" i="8" s="1"/>
  <c r="H54" i="12" s="1"/>
  <c r="F55" i="8"/>
  <c r="I55" i="8" s="1"/>
  <c r="J55" i="8" s="1"/>
  <c r="H55" i="12" s="1"/>
  <c r="F56" i="8"/>
  <c r="F57" i="8"/>
  <c r="I57" i="8" s="1"/>
  <c r="J57" i="8" s="1"/>
  <c r="H57" i="12" s="1"/>
  <c r="F58" i="8"/>
  <c r="I58" i="8" s="1"/>
  <c r="J58" i="8" s="1"/>
  <c r="H58" i="12" s="1"/>
  <c r="F59" i="8"/>
  <c r="F60" i="8"/>
  <c r="I60" i="8" s="1"/>
  <c r="J60" i="8" s="1"/>
  <c r="H60" i="12" s="1"/>
  <c r="F61" i="8"/>
  <c r="I61" i="8" s="1"/>
  <c r="J61" i="8" s="1"/>
  <c r="H61" i="12" s="1"/>
  <c r="F8" i="8"/>
  <c r="I8" i="8" s="1"/>
  <c r="J8" i="8" s="1"/>
  <c r="H8" i="12" s="1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J3" i="7"/>
  <c r="I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3" i="7"/>
  <c r="J6" i="6"/>
  <c r="D6" i="12" s="1"/>
  <c r="J9" i="6"/>
  <c r="D9" i="12" s="1"/>
  <c r="J10" i="6"/>
  <c r="D10" i="12" s="1"/>
  <c r="J18" i="6"/>
  <c r="D18" i="12" s="1"/>
  <c r="J21" i="6"/>
  <c r="D21" i="12" s="1"/>
  <c r="J22" i="6"/>
  <c r="D22" i="12" s="1"/>
  <c r="J30" i="6"/>
  <c r="D30" i="12" s="1"/>
  <c r="J33" i="6"/>
  <c r="D33" i="12" s="1"/>
  <c r="J34" i="6"/>
  <c r="D34" i="12" s="1"/>
  <c r="J42" i="6"/>
  <c r="D42" i="12" s="1"/>
  <c r="J45" i="6"/>
  <c r="D45" i="12" s="1"/>
  <c r="J46" i="6"/>
  <c r="D46" i="12" s="1"/>
  <c r="J54" i="6"/>
  <c r="D54" i="12" s="1"/>
  <c r="J57" i="6"/>
  <c r="D57" i="12" s="1"/>
  <c r="J58" i="6"/>
  <c r="D58" i="12" s="1"/>
  <c r="I4" i="6"/>
  <c r="J4" i="6" s="1"/>
  <c r="D4" i="12" s="1"/>
  <c r="I6" i="6"/>
  <c r="I7" i="6"/>
  <c r="J7" i="6" s="1"/>
  <c r="D7" i="12" s="1"/>
  <c r="I9" i="6"/>
  <c r="I10" i="6"/>
  <c r="I11" i="6"/>
  <c r="J11" i="6" s="1"/>
  <c r="D11" i="12" s="1"/>
  <c r="I13" i="6"/>
  <c r="J13" i="6" s="1"/>
  <c r="D13" i="12" s="1"/>
  <c r="I16" i="6"/>
  <c r="J16" i="6" s="1"/>
  <c r="D16" i="12" s="1"/>
  <c r="I18" i="6"/>
  <c r="I19" i="6"/>
  <c r="J19" i="6" s="1"/>
  <c r="D19" i="12" s="1"/>
  <c r="I21" i="6"/>
  <c r="I22" i="6"/>
  <c r="I23" i="6"/>
  <c r="J23" i="6" s="1"/>
  <c r="D23" i="12" s="1"/>
  <c r="I25" i="6"/>
  <c r="J25" i="6" s="1"/>
  <c r="D25" i="12" s="1"/>
  <c r="I28" i="6"/>
  <c r="J28" i="6" s="1"/>
  <c r="D28" i="12" s="1"/>
  <c r="I30" i="6"/>
  <c r="I31" i="6"/>
  <c r="J31" i="6" s="1"/>
  <c r="D31" i="12" s="1"/>
  <c r="I33" i="6"/>
  <c r="I34" i="6"/>
  <c r="I35" i="6"/>
  <c r="J35" i="6" s="1"/>
  <c r="D35" i="12" s="1"/>
  <c r="I37" i="6"/>
  <c r="J37" i="6" s="1"/>
  <c r="D37" i="12" s="1"/>
  <c r="I40" i="6"/>
  <c r="J40" i="6" s="1"/>
  <c r="D40" i="12" s="1"/>
  <c r="I42" i="6"/>
  <c r="I43" i="6"/>
  <c r="J43" i="6" s="1"/>
  <c r="D43" i="12" s="1"/>
  <c r="I45" i="6"/>
  <c r="I46" i="6"/>
  <c r="I47" i="6"/>
  <c r="J47" i="6" s="1"/>
  <c r="D47" i="12" s="1"/>
  <c r="I49" i="6"/>
  <c r="J49" i="6" s="1"/>
  <c r="D49" i="12" s="1"/>
  <c r="I52" i="6"/>
  <c r="J52" i="6" s="1"/>
  <c r="D52" i="12" s="1"/>
  <c r="I54" i="6"/>
  <c r="I55" i="6"/>
  <c r="J55" i="6" s="1"/>
  <c r="D55" i="12" s="1"/>
  <c r="I57" i="6"/>
  <c r="I58" i="6"/>
  <c r="I59" i="6"/>
  <c r="J59" i="6" s="1"/>
  <c r="D59" i="12" s="1"/>
  <c r="I61" i="6"/>
  <c r="J61" i="6" s="1"/>
  <c r="D61" i="12" s="1"/>
  <c r="F4" i="6"/>
  <c r="F5" i="6"/>
  <c r="I5" i="6" s="1"/>
  <c r="J5" i="6" s="1"/>
  <c r="D5" i="12" s="1"/>
  <c r="F6" i="6"/>
  <c r="F7" i="6"/>
  <c r="F8" i="6"/>
  <c r="I8" i="6" s="1"/>
  <c r="J8" i="6" s="1"/>
  <c r="D8" i="12" s="1"/>
  <c r="F9" i="6"/>
  <c r="F10" i="6"/>
  <c r="F11" i="6"/>
  <c r="F12" i="6"/>
  <c r="I12" i="6" s="1"/>
  <c r="J12" i="6" s="1"/>
  <c r="D12" i="12" s="1"/>
  <c r="F13" i="6"/>
  <c r="F14" i="6"/>
  <c r="I14" i="6" s="1"/>
  <c r="J14" i="6" s="1"/>
  <c r="D14" i="12" s="1"/>
  <c r="F15" i="6"/>
  <c r="I15" i="6" s="1"/>
  <c r="J15" i="6" s="1"/>
  <c r="D15" i="12" s="1"/>
  <c r="F16" i="6"/>
  <c r="F17" i="6"/>
  <c r="I17" i="6" s="1"/>
  <c r="J17" i="6" s="1"/>
  <c r="D17" i="12" s="1"/>
  <c r="F18" i="6"/>
  <c r="F19" i="6"/>
  <c r="F20" i="6"/>
  <c r="I20" i="6" s="1"/>
  <c r="J20" i="6" s="1"/>
  <c r="D20" i="12" s="1"/>
  <c r="F21" i="6"/>
  <c r="F22" i="6"/>
  <c r="F23" i="6"/>
  <c r="F24" i="6"/>
  <c r="I24" i="6" s="1"/>
  <c r="J24" i="6" s="1"/>
  <c r="D24" i="12" s="1"/>
  <c r="F25" i="6"/>
  <c r="F26" i="6"/>
  <c r="I26" i="6" s="1"/>
  <c r="J26" i="6" s="1"/>
  <c r="D26" i="12" s="1"/>
  <c r="F27" i="6"/>
  <c r="I27" i="6" s="1"/>
  <c r="J27" i="6" s="1"/>
  <c r="D27" i="12" s="1"/>
  <c r="F28" i="6"/>
  <c r="F29" i="6"/>
  <c r="I29" i="6" s="1"/>
  <c r="J29" i="6" s="1"/>
  <c r="D29" i="12" s="1"/>
  <c r="F30" i="6"/>
  <c r="F31" i="6"/>
  <c r="F32" i="6"/>
  <c r="I32" i="6" s="1"/>
  <c r="J32" i="6" s="1"/>
  <c r="D32" i="12" s="1"/>
  <c r="F33" i="6"/>
  <c r="F34" i="6"/>
  <c r="F35" i="6"/>
  <c r="F36" i="6"/>
  <c r="I36" i="6" s="1"/>
  <c r="J36" i="6" s="1"/>
  <c r="D36" i="12" s="1"/>
  <c r="F37" i="6"/>
  <c r="F38" i="6"/>
  <c r="I38" i="6" s="1"/>
  <c r="J38" i="6" s="1"/>
  <c r="D38" i="12" s="1"/>
  <c r="F39" i="6"/>
  <c r="I39" i="6" s="1"/>
  <c r="J39" i="6" s="1"/>
  <c r="D39" i="12" s="1"/>
  <c r="F40" i="6"/>
  <c r="F41" i="6"/>
  <c r="I41" i="6" s="1"/>
  <c r="J41" i="6" s="1"/>
  <c r="D41" i="12" s="1"/>
  <c r="F42" i="6"/>
  <c r="F43" i="6"/>
  <c r="F44" i="6"/>
  <c r="I44" i="6" s="1"/>
  <c r="J44" i="6" s="1"/>
  <c r="D44" i="12" s="1"/>
  <c r="F45" i="6"/>
  <c r="F46" i="6"/>
  <c r="F47" i="6"/>
  <c r="F48" i="6"/>
  <c r="I48" i="6" s="1"/>
  <c r="J48" i="6" s="1"/>
  <c r="D48" i="12" s="1"/>
  <c r="F49" i="6"/>
  <c r="F50" i="6"/>
  <c r="I50" i="6" s="1"/>
  <c r="J50" i="6" s="1"/>
  <c r="D50" i="12" s="1"/>
  <c r="F51" i="6"/>
  <c r="I51" i="6" s="1"/>
  <c r="J51" i="6" s="1"/>
  <c r="D51" i="12" s="1"/>
  <c r="F52" i="6"/>
  <c r="F53" i="6"/>
  <c r="I53" i="6" s="1"/>
  <c r="J53" i="6" s="1"/>
  <c r="D53" i="12" s="1"/>
  <c r="F54" i="6"/>
  <c r="F55" i="6"/>
  <c r="F56" i="6"/>
  <c r="I56" i="6" s="1"/>
  <c r="J56" i="6" s="1"/>
  <c r="D56" i="12" s="1"/>
  <c r="F57" i="6"/>
  <c r="F58" i="6"/>
  <c r="F59" i="6"/>
  <c r="F60" i="6"/>
  <c r="I60" i="6" s="1"/>
  <c r="J60" i="6" s="1"/>
  <c r="D60" i="12" s="1"/>
  <c r="F61" i="6"/>
  <c r="F3" i="6"/>
  <c r="I3" i="6" s="1"/>
  <c r="J3" i="6" s="1"/>
  <c r="D3" i="12" s="1"/>
  <c r="I10" i="5"/>
  <c r="J10" i="5" s="1"/>
  <c r="F10" i="12" s="1"/>
  <c r="I11" i="5"/>
  <c r="J11" i="5" s="1"/>
  <c r="F11" i="12" s="1"/>
  <c r="I59" i="5"/>
  <c r="J59" i="5" s="1"/>
  <c r="F59" i="12" s="1"/>
  <c r="I60" i="5"/>
  <c r="J60" i="5" s="1"/>
  <c r="F60" i="12" s="1"/>
  <c r="F4" i="5"/>
  <c r="I4" i="5" s="1"/>
  <c r="J4" i="5" s="1"/>
  <c r="F4" i="12" s="1"/>
  <c r="F5" i="5"/>
  <c r="I5" i="5" s="1"/>
  <c r="J5" i="5" s="1"/>
  <c r="F5" i="12" s="1"/>
  <c r="F6" i="5"/>
  <c r="I6" i="5" s="1"/>
  <c r="J6" i="5" s="1"/>
  <c r="F6" i="12" s="1"/>
  <c r="F7" i="5"/>
  <c r="I7" i="5" s="1"/>
  <c r="J7" i="5" s="1"/>
  <c r="F7" i="12" s="1"/>
  <c r="F8" i="5"/>
  <c r="I8" i="5" s="1"/>
  <c r="J8" i="5" s="1"/>
  <c r="F8" i="12" s="1"/>
  <c r="F9" i="5"/>
  <c r="I9" i="5" s="1"/>
  <c r="J9" i="5" s="1"/>
  <c r="F9" i="12" s="1"/>
  <c r="F10" i="5"/>
  <c r="F11" i="5"/>
  <c r="F12" i="5"/>
  <c r="I12" i="5" s="1"/>
  <c r="J12" i="5" s="1"/>
  <c r="F12" i="12" s="1"/>
  <c r="F13" i="5"/>
  <c r="I13" i="5" s="1"/>
  <c r="J13" i="5" s="1"/>
  <c r="F13" i="12" s="1"/>
  <c r="F14" i="5"/>
  <c r="I14" i="5" s="1"/>
  <c r="J14" i="5" s="1"/>
  <c r="F14" i="12" s="1"/>
  <c r="F15" i="5"/>
  <c r="I15" i="5" s="1"/>
  <c r="J15" i="5" s="1"/>
  <c r="F15" i="12" s="1"/>
  <c r="F16" i="5"/>
  <c r="I16" i="5" s="1"/>
  <c r="J16" i="5" s="1"/>
  <c r="F16" i="12" s="1"/>
  <c r="F17" i="5"/>
  <c r="I17" i="5" s="1"/>
  <c r="J17" i="5" s="1"/>
  <c r="F17" i="12" s="1"/>
  <c r="F18" i="5"/>
  <c r="I18" i="5" s="1"/>
  <c r="J18" i="5" s="1"/>
  <c r="F18" i="12" s="1"/>
  <c r="F19" i="5"/>
  <c r="I19" i="5" s="1"/>
  <c r="J19" i="5" s="1"/>
  <c r="F19" i="12" s="1"/>
  <c r="F20" i="5"/>
  <c r="I20" i="5" s="1"/>
  <c r="J20" i="5" s="1"/>
  <c r="F20" i="12" s="1"/>
  <c r="F21" i="5"/>
  <c r="I21" i="5" s="1"/>
  <c r="J21" i="5" s="1"/>
  <c r="F21" i="12" s="1"/>
  <c r="F22" i="5"/>
  <c r="I22" i="5" s="1"/>
  <c r="J22" i="5" s="1"/>
  <c r="F22" i="12" s="1"/>
  <c r="F23" i="5"/>
  <c r="I23" i="5" s="1"/>
  <c r="J23" i="5" s="1"/>
  <c r="F23" i="12" s="1"/>
  <c r="F24" i="5"/>
  <c r="I24" i="5" s="1"/>
  <c r="J24" i="5" s="1"/>
  <c r="F24" i="12" s="1"/>
  <c r="F25" i="5"/>
  <c r="I25" i="5" s="1"/>
  <c r="J25" i="5" s="1"/>
  <c r="F25" i="12" s="1"/>
  <c r="F26" i="5"/>
  <c r="I26" i="5" s="1"/>
  <c r="J26" i="5" s="1"/>
  <c r="F26" i="12" s="1"/>
  <c r="F27" i="5"/>
  <c r="I27" i="5" s="1"/>
  <c r="J27" i="5" s="1"/>
  <c r="F27" i="12" s="1"/>
  <c r="F28" i="5"/>
  <c r="I28" i="5" s="1"/>
  <c r="J28" i="5" s="1"/>
  <c r="F28" i="12" s="1"/>
  <c r="F29" i="5"/>
  <c r="I29" i="5" s="1"/>
  <c r="J29" i="5" s="1"/>
  <c r="F29" i="12" s="1"/>
  <c r="F30" i="5"/>
  <c r="I30" i="5" s="1"/>
  <c r="J30" i="5" s="1"/>
  <c r="F30" i="12" s="1"/>
  <c r="F31" i="5"/>
  <c r="I31" i="5" s="1"/>
  <c r="J31" i="5" s="1"/>
  <c r="F31" i="12" s="1"/>
  <c r="F32" i="5"/>
  <c r="I32" i="5" s="1"/>
  <c r="J32" i="5" s="1"/>
  <c r="F32" i="12" s="1"/>
  <c r="F33" i="5"/>
  <c r="I33" i="5" s="1"/>
  <c r="J33" i="5" s="1"/>
  <c r="F33" i="12" s="1"/>
  <c r="F34" i="5"/>
  <c r="I34" i="5" s="1"/>
  <c r="J34" i="5" s="1"/>
  <c r="F34" i="12" s="1"/>
  <c r="F35" i="5"/>
  <c r="I35" i="5" s="1"/>
  <c r="J35" i="5" s="1"/>
  <c r="F35" i="12" s="1"/>
  <c r="F36" i="5"/>
  <c r="I36" i="5" s="1"/>
  <c r="J36" i="5" s="1"/>
  <c r="F36" i="12" s="1"/>
  <c r="F37" i="5"/>
  <c r="I37" i="5" s="1"/>
  <c r="J37" i="5" s="1"/>
  <c r="F37" i="12" s="1"/>
  <c r="F38" i="5"/>
  <c r="I38" i="5" s="1"/>
  <c r="J38" i="5" s="1"/>
  <c r="F38" i="12" s="1"/>
  <c r="F39" i="5"/>
  <c r="I39" i="5" s="1"/>
  <c r="J39" i="5" s="1"/>
  <c r="F39" i="12" s="1"/>
  <c r="F40" i="5"/>
  <c r="I40" i="5" s="1"/>
  <c r="J40" i="5" s="1"/>
  <c r="F40" i="12" s="1"/>
  <c r="F41" i="5"/>
  <c r="I41" i="5" s="1"/>
  <c r="J41" i="5" s="1"/>
  <c r="F41" i="12" s="1"/>
  <c r="F42" i="5"/>
  <c r="I42" i="5" s="1"/>
  <c r="J42" i="5" s="1"/>
  <c r="F42" i="12" s="1"/>
  <c r="F43" i="5"/>
  <c r="I43" i="5" s="1"/>
  <c r="J43" i="5" s="1"/>
  <c r="F43" i="12" s="1"/>
  <c r="F44" i="5"/>
  <c r="I44" i="5" s="1"/>
  <c r="J44" i="5" s="1"/>
  <c r="F44" i="12" s="1"/>
  <c r="F45" i="5"/>
  <c r="I45" i="5" s="1"/>
  <c r="J45" i="5" s="1"/>
  <c r="F45" i="12" s="1"/>
  <c r="F46" i="5"/>
  <c r="I46" i="5" s="1"/>
  <c r="J46" i="5" s="1"/>
  <c r="F46" i="12" s="1"/>
  <c r="F47" i="5"/>
  <c r="I47" i="5" s="1"/>
  <c r="J47" i="5" s="1"/>
  <c r="F47" i="12" s="1"/>
  <c r="F48" i="5"/>
  <c r="I48" i="5" s="1"/>
  <c r="J48" i="5" s="1"/>
  <c r="F48" i="12" s="1"/>
  <c r="F49" i="5"/>
  <c r="I49" i="5" s="1"/>
  <c r="J49" i="5" s="1"/>
  <c r="F49" i="12" s="1"/>
  <c r="F50" i="5"/>
  <c r="I50" i="5" s="1"/>
  <c r="J50" i="5" s="1"/>
  <c r="F50" i="12" s="1"/>
  <c r="F51" i="5"/>
  <c r="I51" i="5" s="1"/>
  <c r="J51" i="5" s="1"/>
  <c r="F51" i="12" s="1"/>
  <c r="F52" i="5"/>
  <c r="I52" i="5" s="1"/>
  <c r="J52" i="5" s="1"/>
  <c r="F52" i="12" s="1"/>
  <c r="F53" i="5"/>
  <c r="I53" i="5" s="1"/>
  <c r="J53" i="5" s="1"/>
  <c r="F53" i="12" s="1"/>
  <c r="F54" i="5"/>
  <c r="I54" i="5" s="1"/>
  <c r="J54" i="5" s="1"/>
  <c r="F54" i="12" s="1"/>
  <c r="F55" i="5"/>
  <c r="I55" i="5" s="1"/>
  <c r="J55" i="5" s="1"/>
  <c r="F55" i="12" s="1"/>
  <c r="F56" i="5"/>
  <c r="I56" i="5" s="1"/>
  <c r="J56" i="5" s="1"/>
  <c r="F56" i="12" s="1"/>
  <c r="F57" i="5"/>
  <c r="I57" i="5" s="1"/>
  <c r="J57" i="5" s="1"/>
  <c r="F57" i="12" s="1"/>
  <c r="F58" i="5"/>
  <c r="I58" i="5" s="1"/>
  <c r="J58" i="5" s="1"/>
  <c r="F58" i="12" s="1"/>
  <c r="F59" i="5"/>
  <c r="F60" i="5"/>
  <c r="F61" i="5"/>
  <c r="I61" i="5" s="1"/>
  <c r="J61" i="5" s="1"/>
  <c r="F61" i="12" s="1"/>
  <c r="F3" i="5"/>
  <c r="I3" i="5" s="1"/>
  <c r="J3" i="5" s="1"/>
  <c r="F3" i="12" s="1"/>
  <c r="F4" i="4" l="1"/>
  <c r="J4" i="4" s="1"/>
  <c r="K4" i="4" s="1"/>
  <c r="C4" i="12" s="1"/>
  <c r="J4" i="12" s="1"/>
  <c r="F5" i="4"/>
  <c r="J5" i="4" s="1"/>
  <c r="K5" i="4" s="1"/>
  <c r="C5" i="12" s="1"/>
  <c r="J5" i="12" s="1"/>
  <c r="F6" i="4"/>
  <c r="J6" i="4" s="1"/>
  <c r="K6" i="4" s="1"/>
  <c r="C6" i="12" s="1"/>
  <c r="J6" i="12" s="1"/>
  <c r="F7" i="4"/>
  <c r="J7" i="4" s="1"/>
  <c r="K7" i="4" s="1"/>
  <c r="C7" i="12" s="1"/>
  <c r="J7" i="12" s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3" i="4"/>
  <c r="J3" i="4" s="1"/>
  <c r="K3" i="4" s="1"/>
  <c r="C3" i="12" s="1"/>
  <c r="J3" i="12" s="1"/>
  <c r="F45" i="2" l="1"/>
  <c r="J50" i="4"/>
  <c r="F33" i="2"/>
  <c r="J38" i="4"/>
  <c r="F21" i="2"/>
  <c r="J26" i="4"/>
  <c r="J14" i="4"/>
  <c r="F9" i="2"/>
  <c r="J15" i="4"/>
  <c r="F10" i="2"/>
  <c r="J13" i="4"/>
  <c r="F8" i="2"/>
  <c r="J48" i="4"/>
  <c r="F43" i="2"/>
  <c r="J46" i="4"/>
  <c r="F41" i="2"/>
  <c r="F22" i="2"/>
  <c r="J27" i="4"/>
  <c r="F32" i="2"/>
  <c r="J37" i="4"/>
  <c r="J24" i="4"/>
  <c r="F19" i="2"/>
  <c r="J47" i="4"/>
  <c r="F42" i="2"/>
  <c r="J23" i="4"/>
  <c r="F18" i="2"/>
  <c r="J58" i="4"/>
  <c r="F53" i="2"/>
  <c r="J22" i="4"/>
  <c r="F17" i="2"/>
  <c r="J10" i="4"/>
  <c r="F5" i="2"/>
  <c r="J57" i="4"/>
  <c r="F52" i="2"/>
  <c r="J45" i="4"/>
  <c r="F40" i="2"/>
  <c r="J33" i="4"/>
  <c r="F28" i="2"/>
  <c r="J21" i="4"/>
  <c r="F16" i="2"/>
  <c r="J9" i="4"/>
  <c r="F4" i="2"/>
  <c r="F34" i="2"/>
  <c r="J39" i="4"/>
  <c r="F44" i="2"/>
  <c r="J49" i="4"/>
  <c r="J60" i="4"/>
  <c r="F55" i="2"/>
  <c r="J12" i="4"/>
  <c r="F7" i="2"/>
  <c r="J11" i="4"/>
  <c r="F6" i="2"/>
  <c r="J34" i="4"/>
  <c r="F29" i="2"/>
  <c r="F51" i="2"/>
  <c r="J56" i="4"/>
  <c r="F39" i="2"/>
  <c r="J44" i="4"/>
  <c r="F27" i="2"/>
  <c r="J32" i="4"/>
  <c r="F15" i="2"/>
  <c r="J20" i="4"/>
  <c r="F3" i="2"/>
  <c r="J8" i="4"/>
  <c r="F46" i="2"/>
  <c r="J51" i="4"/>
  <c r="F50" i="2"/>
  <c r="J55" i="4"/>
  <c r="F56" i="2"/>
  <c r="J61" i="4"/>
  <c r="J25" i="4"/>
  <c r="F20" i="2"/>
  <c r="J36" i="4"/>
  <c r="F31" i="2"/>
  <c r="J59" i="4"/>
  <c r="F54" i="2"/>
  <c r="J35" i="4"/>
  <c r="F30" i="2"/>
  <c r="F38" i="2"/>
  <c r="J43" i="4"/>
  <c r="F26" i="2"/>
  <c r="J31" i="4"/>
  <c r="J19" i="4"/>
  <c r="F14" i="2"/>
  <c r="J54" i="4"/>
  <c r="F49" i="2"/>
  <c r="J42" i="4"/>
  <c r="F37" i="2"/>
  <c r="F25" i="2"/>
  <c r="J30" i="4"/>
  <c r="J18" i="4"/>
  <c r="F13" i="2"/>
  <c r="F48" i="2"/>
  <c r="J53" i="4"/>
  <c r="F36" i="2"/>
  <c r="J41" i="4"/>
  <c r="J29" i="4"/>
  <c r="F24" i="2"/>
  <c r="F12" i="2"/>
  <c r="J17" i="4"/>
  <c r="F47" i="2"/>
  <c r="J52" i="4"/>
  <c r="F35" i="2"/>
  <c r="J40" i="4"/>
  <c r="J28" i="4"/>
  <c r="F23" i="2"/>
  <c r="F11" i="2"/>
  <c r="J16" i="4"/>
  <c r="F26" i="1"/>
  <c r="K26" i="1" s="1"/>
  <c r="L26" i="1" s="1"/>
  <c r="F27" i="1"/>
  <c r="K27" i="1" s="1"/>
  <c r="L27" i="1" s="1"/>
  <c r="F28" i="1"/>
  <c r="K28" i="1" s="1"/>
  <c r="L28" i="1" s="1"/>
  <c r="F29" i="1"/>
  <c r="K29" i="1" s="1"/>
  <c r="L29" i="1" s="1"/>
  <c r="F30" i="1"/>
  <c r="K30" i="1" s="1"/>
  <c r="L30" i="1" s="1"/>
  <c r="F31" i="1"/>
  <c r="K31" i="1" s="1"/>
  <c r="L31" i="1" s="1"/>
  <c r="F32" i="1"/>
  <c r="K32" i="1" s="1"/>
  <c r="L32" i="1" s="1"/>
  <c r="F33" i="1"/>
  <c r="K33" i="1" s="1"/>
  <c r="L33" i="1" s="1"/>
  <c r="F34" i="1"/>
  <c r="K34" i="1" s="1"/>
  <c r="L34" i="1" s="1"/>
  <c r="F35" i="1"/>
  <c r="K35" i="1" s="1"/>
  <c r="L35" i="1" s="1"/>
  <c r="F36" i="1"/>
  <c r="K36" i="1" s="1"/>
  <c r="L36" i="1" s="1"/>
  <c r="F37" i="1"/>
  <c r="K37" i="1" s="1"/>
  <c r="L37" i="1" s="1"/>
  <c r="F38" i="1"/>
  <c r="K38" i="1" s="1"/>
  <c r="L38" i="1" s="1"/>
  <c r="F39" i="1"/>
  <c r="K39" i="1" s="1"/>
  <c r="L39" i="1" s="1"/>
  <c r="F40" i="1"/>
  <c r="K40" i="1" s="1"/>
  <c r="L40" i="1" s="1"/>
  <c r="F41" i="1"/>
  <c r="K41" i="1" s="1"/>
  <c r="L41" i="1" s="1"/>
  <c r="F42" i="1"/>
  <c r="K42" i="1" s="1"/>
  <c r="L42" i="1" s="1"/>
  <c r="F43" i="1"/>
  <c r="K43" i="1" s="1"/>
  <c r="L43" i="1" s="1"/>
  <c r="F44" i="1"/>
  <c r="K44" i="1" s="1"/>
  <c r="L44" i="1" s="1"/>
  <c r="F45" i="1"/>
  <c r="K45" i="1" s="1"/>
  <c r="L45" i="1" s="1"/>
  <c r="F46" i="1"/>
  <c r="K46" i="1" s="1"/>
  <c r="L46" i="1" s="1"/>
  <c r="F47" i="1"/>
  <c r="K47" i="1" s="1"/>
  <c r="L47" i="1" s="1"/>
  <c r="F48" i="1"/>
  <c r="K48" i="1" s="1"/>
  <c r="L48" i="1" s="1"/>
  <c r="F49" i="1"/>
  <c r="K49" i="1" s="1"/>
  <c r="L49" i="1" s="1"/>
  <c r="F50" i="1"/>
  <c r="K50" i="1" s="1"/>
  <c r="L50" i="1" s="1"/>
  <c r="F51" i="1"/>
  <c r="K51" i="1" s="1"/>
  <c r="L51" i="1" s="1"/>
  <c r="F52" i="1"/>
  <c r="K52" i="1" s="1"/>
  <c r="L52" i="1" s="1"/>
  <c r="F53" i="1"/>
  <c r="K53" i="1" s="1"/>
  <c r="L53" i="1" s="1"/>
  <c r="F54" i="1"/>
  <c r="K54" i="1" s="1"/>
  <c r="L54" i="1" s="1"/>
  <c r="F55" i="1"/>
  <c r="K55" i="1" s="1"/>
  <c r="L55" i="1" s="1"/>
  <c r="F56" i="1"/>
  <c r="K56" i="1" s="1"/>
  <c r="L56" i="1" s="1"/>
  <c r="F57" i="1"/>
  <c r="K57" i="1" s="1"/>
  <c r="L57" i="1" s="1"/>
  <c r="F58" i="1"/>
  <c r="K58" i="1" s="1"/>
  <c r="L58" i="1" s="1"/>
  <c r="F59" i="1"/>
  <c r="K59" i="1" s="1"/>
  <c r="L59" i="1" s="1"/>
  <c r="F25" i="1"/>
  <c r="K25" i="1" s="1"/>
  <c r="L25" i="1" s="1"/>
  <c r="F24" i="1"/>
  <c r="K24" i="1" s="1"/>
  <c r="L24" i="1" s="1"/>
  <c r="F23" i="1"/>
  <c r="K23" i="1" s="1"/>
  <c r="L23" i="1" s="1"/>
  <c r="F22" i="1"/>
  <c r="K22" i="1" s="1"/>
  <c r="L22" i="1" s="1"/>
  <c r="F21" i="1"/>
  <c r="K21" i="1" s="1"/>
  <c r="L21" i="1" s="1"/>
  <c r="F20" i="1"/>
  <c r="K20" i="1" s="1"/>
  <c r="L20" i="1" s="1"/>
  <c r="F19" i="1"/>
  <c r="K19" i="1" s="1"/>
  <c r="L19" i="1" s="1"/>
  <c r="F18" i="1"/>
  <c r="K18" i="1" s="1"/>
  <c r="L18" i="1" s="1"/>
  <c r="F17" i="1"/>
  <c r="K17" i="1" s="1"/>
  <c r="L17" i="1" s="1"/>
  <c r="F16" i="1"/>
  <c r="K16" i="1" s="1"/>
  <c r="L16" i="1" s="1"/>
  <c r="F15" i="1"/>
  <c r="K15" i="1" s="1"/>
  <c r="L15" i="1" s="1"/>
  <c r="F14" i="1"/>
  <c r="K14" i="1" s="1"/>
  <c r="L14" i="1" s="1"/>
  <c r="F13" i="1"/>
  <c r="K13" i="1" s="1"/>
  <c r="L13" i="1" s="1"/>
  <c r="F12" i="1"/>
  <c r="K12" i="1" s="1"/>
  <c r="L12" i="1" s="1"/>
  <c r="F11" i="1"/>
  <c r="K11" i="1" s="1"/>
  <c r="L11" i="1" s="1"/>
  <c r="F10" i="1"/>
  <c r="K10" i="1" s="1"/>
  <c r="L10" i="1" s="1"/>
  <c r="F9" i="1"/>
  <c r="K9" i="1" s="1"/>
  <c r="L9" i="1" s="1"/>
  <c r="F8" i="1"/>
  <c r="K8" i="1" s="1"/>
  <c r="L8" i="1" s="1"/>
  <c r="F7" i="1"/>
  <c r="K7" i="1" s="1"/>
  <c r="L7" i="1" s="1"/>
  <c r="F6" i="1"/>
  <c r="K6" i="1" s="1"/>
  <c r="L6" i="1" s="1"/>
  <c r="F5" i="1"/>
  <c r="K5" i="1" s="1"/>
  <c r="L5" i="1" s="1"/>
  <c r="F4" i="1"/>
  <c r="K4" i="1" s="1"/>
  <c r="L4" i="1" s="1"/>
  <c r="F3" i="1"/>
  <c r="K3" i="1" s="1"/>
  <c r="L3" i="1" s="1"/>
  <c r="M59" i="1" l="1"/>
  <c r="H59" i="11"/>
  <c r="J59" i="11" s="1"/>
  <c r="K16" i="4"/>
  <c r="I11" i="2"/>
  <c r="K41" i="4"/>
  <c r="I36" i="2"/>
  <c r="K32" i="4"/>
  <c r="I27" i="2"/>
  <c r="K53" i="4"/>
  <c r="I48" i="2"/>
  <c r="K19" i="4"/>
  <c r="I14" i="2"/>
  <c r="I20" i="2"/>
  <c r="K25" i="4"/>
  <c r="K60" i="4"/>
  <c r="I55" i="2"/>
  <c r="K45" i="4"/>
  <c r="I40" i="2"/>
  <c r="K47" i="4"/>
  <c r="I42" i="2"/>
  <c r="K13" i="4"/>
  <c r="I8" i="2"/>
  <c r="K31" i="4"/>
  <c r="I26" i="2"/>
  <c r="K28" i="4"/>
  <c r="I23" i="2"/>
  <c r="I19" i="2"/>
  <c r="K24" i="4"/>
  <c r="K39" i="4"/>
  <c r="I34" i="2"/>
  <c r="K37" i="4"/>
  <c r="I32" i="2"/>
  <c r="K18" i="4"/>
  <c r="I13" i="2"/>
  <c r="K10" i="4"/>
  <c r="I5" i="2"/>
  <c r="I9" i="2"/>
  <c r="K14" i="4"/>
  <c r="K51" i="4"/>
  <c r="I46" i="2"/>
  <c r="K27" i="4"/>
  <c r="I22" i="2"/>
  <c r="K26" i="4"/>
  <c r="I21" i="2"/>
  <c r="K57" i="4"/>
  <c r="I52" i="2"/>
  <c r="K55" i="4"/>
  <c r="I50" i="2"/>
  <c r="K30" i="4"/>
  <c r="I25" i="2"/>
  <c r="K35" i="4"/>
  <c r="I30" i="2"/>
  <c r="K34" i="4"/>
  <c r="I29" i="2"/>
  <c r="K9" i="4"/>
  <c r="I4" i="2"/>
  <c r="K22" i="4"/>
  <c r="I17" i="2"/>
  <c r="I56" i="2"/>
  <c r="K61" i="4"/>
  <c r="K15" i="4"/>
  <c r="I10" i="2"/>
  <c r="I51" i="2"/>
  <c r="K56" i="4"/>
  <c r="K52" i="4"/>
  <c r="I47" i="2"/>
  <c r="I12" i="2"/>
  <c r="K17" i="4"/>
  <c r="K8" i="4"/>
  <c r="I3" i="2"/>
  <c r="K38" i="4"/>
  <c r="I33" i="2"/>
  <c r="K49" i="4"/>
  <c r="I44" i="2"/>
  <c r="K43" i="4"/>
  <c r="I38" i="2"/>
  <c r="K42" i="4"/>
  <c r="I37" i="2"/>
  <c r="K59" i="4"/>
  <c r="I54" i="2"/>
  <c r="K11" i="4"/>
  <c r="I6" i="2"/>
  <c r="K21" i="4"/>
  <c r="I16" i="2"/>
  <c r="K58" i="4"/>
  <c r="I53" i="2"/>
  <c r="K46" i="4"/>
  <c r="I41" i="2"/>
  <c r="I39" i="2"/>
  <c r="K44" i="4"/>
  <c r="K40" i="4"/>
  <c r="I35" i="2"/>
  <c r="K20" i="4"/>
  <c r="I15" i="2"/>
  <c r="K50" i="4"/>
  <c r="I45" i="2"/>
  <c r="I24" i="2"/>
  <c r="K29" i="4"/>
  <c r="I49" i="2"/>
  <c r="K54" i="4"/>
  <c r="K36" i="4"/>
  <c r="I31" i="2"/>
  <c r="I7" i="2"/>
  <c r="K12" i="4"/>
  <c r="K33" i="4"/>
  <c r="I28" i="2"/>
  <c r="K23" i="4"/>
  <c r="I18" i="2"/>
  <c r="K48" i="4"/>
  <c r="I43" i="2"/>
  <c r="M13" i="1"/>
  <c r="H13" i="11"/>
  <c r="J13" i="11" s="1"/>
  <c r="M25" i="1"/>
  <c r="H25" i="11"/>
  <c r="J25" i="11" s="1"/>
  <c r="M49" i="1"/>
  <c r="H49" i="11"/>
  <c r="J49" i="11" s="1"/>
  <c r="M37" i="1"/>
  <c r="H37" i="11"/>
  <c r="J37" i="11" s="1"/>
  <c r="M14" i="1"/>
  <c r="H14" i="11"/>
  <c r="J14" i="11" s="1"/>
  <c r="M48" i="1"/>
  <c r="H48" i="11"/>
  <c r="J48" i="11" s="1"/>
  <c r="M36" i="1"/>
  <c r="H36" i="11"/>
  <c r="J36" i="11" s="1"/>
  <c r="M3" i="1"/>
  <c r="H3" i="11"/>
  <c r="J3" i="11" s="1"/>
  <c r="M34" i="1"/>
  <c r="H34" i="11"/>
  <c r="J34" i="11" s="1"/>
  <c r="M16" i="1"/>
  <c r="H16" i="11"/>
  <c r="J16" i="11" s="1"/>
  <c r="M33" i="1"/>
  <c r="H33" i="11"/>
  <c r="J33" i="11" s="1"/>
  <c r="M47" i="1"/>
  <c r="H47" i="11"/>
  <c r="J47" i="11" s="1"/>
  <c r="M58" i="1"/>
  <c r="H58" i="11"/>
  <c r="J58" i="11" s="1"/>
  <c r="M45" i="1"/>
  <c r="H45" i="11"/>
  <c r="J45" i="11" s="1"/>
  <c r="M6" i="1"/>
  <c r="H6" i="11"/>
  <c r="J6" i="11" s="1"/>
  <c r="M18" i="1"/>
  <c r="H18" i="11"/>
  <c r="J18" i="11" s="1"/>
  <c r="M56" i="1"/>
  <c r="H56" i="11"/>
  <c r="J56" i="11" s="1"/>
  <c r="M44" i="1"/>
  <c r="H44" i="11"/>
  <c r="J44" i="11" s="1"/>
  <c r="M32" i="1"/>
  <c r="H32" i="11"/>
  <c r="J32" i="11" s="1"/>
  <c r="M4" i="1"/>
  <c r="H4" i="11"/>
  <c r="J4" i="11" s="1"/>
  <c r="M17" i="1"/>
  <c r="H17" i="11"/>
  <c r="J17" i="11" s="1"/>
  <c r="M7" i="1"/>
  <c r="H7" i="11"/>
  <c r="J7" i="11" s="1"/>
  <c r="M19" i="1"/>
  <c r="H19" i="11"/>
  <c r="J19" i="11" s="1"/>
  <c r="M55" i="1"/>
  <c r="H55" i="11"/>
  <c r="J55" i="11" s="1"/>
  <c r="M43" i="1"/>
  <c r="H43" i="11"/>
  <c r="J43" i="11" s="1"/>
  <c r="M31" i="1"/>
  <c r="H31" i="11"/>
  <c r="J31" i="11" s="1"/>
  <c r="M35" i="1"/>
  <c r="H35" i="11"/>
  <c r="J35" i="11" s="1"/>
  <c r="M46" i="1"/>
  <c r="H46" i="11"/>
  <c r="J46" i="11" s="1"/>
  <c r="M57" i="1"/>
  <c r="H57" i="11"/>
  <c r="J57" i="11" s="1"/>
  <c r="M8" i="1"/>
  <c r="H8" i="11"/>
  <c r="J8" i="11" s="1"/>
  <c r="M20" i="1"/>
  <c r="H20" i="11"/>
  <c r="J20" i="11" s="1"/>
  <c r="M54" i="1"/>
  <c r="H54" i="11"/>
  <c r="J54" i="11" s="1"/>
  <c r="M42" i="1"/>
  <c r="H42" i="11"/>
  <c r="J42" i="11" s="1"/>
  <c r="M30" i="1"/>
  <c r="H30" i="11"/>
  <c r="J30" i="11" s="1"/>
  <c r="M5" i="1"/>
  <c r="H5" i="11"/>
  <c r="J5" i="11" s="1"/>
  <c r="M9" i="1"/>
  <c r="H9" i="11"/>
  <c r="J9" i="11" s="1"/>
  <c r="M21" i="1"/>
  <c r="H21" i="11"/>
  <c r="J21" i="11" s="1"/>
  <c r="M53" i="1"/>
  <c r="H53" i="11"/>
  <c r="J53" i="11" s="1"/>
  <c r="M41" i="1"/>
  <c r="H41" i="11"/>
  <c r="J41" i="11" s="1"/>
  <c r="M29" i="1"/>
  <c r="H29" i="11"/>
  <c r="J29" i="11" s="1"/>
  <c r="M15" i="1"/>
  <c r="H15" i="11"/>
  <c r="J15" i="11" s="1"/>
  <c r="M10" i="1"/>
  <c r="H10" i="11"/>
  <c r="J10" i="11" s="1"/>
  <c r="M22" i="1"/>
  <c r="H22" i="11"/>
  <c r="J22" i="11" s="1"/>
  <c r="M52" i="1"/>
  <c r="H52" i="11"/>
  <c r="J52" i="11" s="1"/>
  <c r="M40" i="1"/>
  <c r="H40" i="11"/>
  <c r="J40" i="11" s="1"/>
  <c r="M28" i="1"/>
  <c r="H28" i="11"/>
  <c r="J28" i="11" s="1"/>
  <c r="M11" i="1"/>
  <c r="H11" i="11"/>
  <c r="J11" i="11" s="1"/>
  <c r="M23" i="1"/>
  <c r="H23" i="11"/>
  <c r="J23" i="11" s="1"/>
  <c r="M51" i="1"/>
  <c r="H51" i="11"/>
  <c r="J51" i="11" s="1"/>
  <c r="M39" i="1"/>
  <c r="H39" i="11"/>
  <c r="J39" i="11" s="1"/>
  <c r="M27" i="1"/>
  <c r="H27" i="11"/>
  <c r="J27" i="11" s="1"/>
  <c r="M12" i="1"/>
  <c r="H12" i="11"/>
  <c r="J12" i="11" s="1"/>
  <c r="M24" i="1"/>
  <c r="H24" i="11"/>
  <c r="J24" i="11" s="1"/>
  <c r="M50" i="1"/>
  <c r="H50" i="11"/>
  <c r="J50" i="11" s="1"/>
  <c r="M38" i="1"/>
  <c r="H38" i="11"/>
  <c r="J38" i="11" s="1"/>
  <c r="M26" i="1"/>
  <c r="H26" i="11"/>
  <c r="J26" i="11" s="1"/>
  <c r="L59" i="11" l="1"/>
  <c r="N59" i="11"/>
  <c r="K59" i="11"/>
  <c r="M59" i="11"/>
  <c r="C35" i="12"/>
  <c r="J35" i="12" s="1"/>
  <c r="J30" i="2"/>
  <c r="C29" i="12"/>
  <c r="J29" i="12" s="1"/>
  <c r="J24" i="2"/>
  <c r="C14" i="12"/>
  <c r="J14" i="12" s="1"/>
  <c r="J9" i="2"/>
  <c r="C25" i="12"/>
  <c r="J25" i="12" s="1"/>
  <c r="J20" i="2"/>
  <c r="C48" i="12"/>
  <c r="J48" i="12" s="1"/>
  <c r="J43" i="2"/>
  <c r="C58" i="12"/>
  <c r="J58" i="12" s="1"/>
  <c r="J53" i="2"/>
  <c r="C49" i="12"/>
  <c r="J49" i="12" s="1"/>
  <c r="J44" i="2"/>
  <c r="C15" i="12"/>
  <c r="J15" i="12" s="1"/>
  <c r="J10" i="2"/>
  <c r="C30" i="12"/>
  <c r="J30" i="12" s="1"/>
  <c r="J25" i="2"/>
  <c r="C28" i="12"/>
  <c r="J28" i="12" s="1"/>
  <c r="J23" i="2"/>
  <c r="C16" i="12"/>
  <c r="J16" i="12" s="1"/>
  <c r="J11" i="2"/>
  <c r="C21" i="12"/>
  <c r="J21" i="12" s="1"/>
  <c r="J16" i="2"/>
  <c r="C10" i="12"/>
  <c r="J10" i="12" s="1"/>
  <c r="J5" i="2"/>
  <c r="C33" i="12"/>
  <c r="J33" i="12" s="1"/>
  <c r="J28" i="2"/>
  <c r="C20" i="12"/>
  <c r="J20" i="12" s="1"/>
  <c r="J15" i="2"/>
  <c r="C11" i="12"/>
  <c r="J11" i="12" s="1"/>
  <c r="J6" i="2"/>
  <c r="C8" i="12"/>
  <c r="J8" i="12" s="1"/>
  <c r="J3" i="2"/>
  <c r="C22" i="12"/>
  <c r="J22" i="12" s="1"/>
  <c r="J17" i="2"/>
  <c r="C57" i="12"/>
  <c r="J57" i="12" s="1"/>
  <c r="J52" i="2"/>
  <c r="C18" i="12"/>
  <c r="J18" i="12" s="1"/>
  <c r="J13" i="2"/>
  <c r="C13" i="12"/>
  <c r="J13" i="12" s="1"/>
  <c r="J8" i="2"/>
  <c r="C53" i="12"/>
  <c r="J53" i="12" s="1"/>
  <c r="J48" i="2"/>
  <c r="C61" i="12"/>
  <c r="J61" i="12" s="1"/>
  <c r="J56" i="2"/>
  <c r="C50" i="12"/>
  <c r="J50" i="12" s="1"/>
  <c r="J45" i="2"/>
  <c r="C12" i="12"/>
  <c r="J12" i="12" s="1"/>
  <c r="J7" i="2"/>
  <c r="C40" i="12"/>
  <c r="J40" i="12" s="1"/>
  <c r="J35" i="2"/>
  <c r="C59" i="12"/>
  <c r="J59" i="12" s="1"/>
  <c r="J54" i="2"/>
  <c r="C9" i="12"/>
  <c r="J9" i="12" s="1"/>
  <c r="J4" i="2"/>
  <c r="C26" i="12"/>
  <c r="J26" i="12" s="1"/>
  <c r="J21" i="2"/>
  <c r="C37" i="12"/>
  <c r="J37" i="12" s="1"/>
  <c r="J32" i="2"/>
  <c r="C47" i="12"/>
  <c r="J47" i="12" s="1"/>
  <c r="J42" i="2"/>
  <c r="C32" i="12"/>
  <c r="J32" i="12" s="1"/>
  <c r="J27" i="2"/>
  <c r="C43" i="12"/>
  <c r="J43" i="12" s="1"/>
  <c r="J38" i="2"/>
  <c r="C51" i="12"/>
  <c r="J51" i="12" s="1"/>
  <c r="J46" i="2"/>
  <c r="C31" i="12"/>
  <c r="J31" i="12" s="1"/>
  <c r="J26" i="2"/>
  <c r="C17" i="12"/>
  <c r="J17" i="12" s="1"/>
  <c r="J12" i="2"/>
  <c r="C44" i="12"/>
  <c r="J44" i="12" s="1"/>
  <c r="J39" i="2"/>
  <c r="C60" i="12"/>
  <c r="J60" i="12" s="1"/>
  <c r="J55" i="2"/>
  <c r="C19" i="12"/>
  <c r="J19" i="12" s="1"/>
  <c r="J14" i="2"/>
  <c r="C36" i="12"/>
  <c r="J36" i="12" s="1"/>
  <c r="J31" i="2"/>
  <c r="C42" i="12"/>
  <c r="J42" i="12" s="1"/>
  <c r="J37" i="2"/>
  <c r="C52" i="12"/>
  <c r="J52" i="12" s="1"/>
  <c r="J47" i="2"/>
  <c r="C34" i="12"/>
  <c r="J34" i="12" s="1"/>
  <c r="J29" i="2"/>
  <c r="C27" i="12"/>
  <c r="J27" i="12" s="1"/>
  <c r="J22" i="2"/>
  <c r="C39" i="12"/>
  <c r="J39" i="12" s="1"/>
  <c r="J34" i="2"/>
  <c r="C45" i="12"/>
  <c r="J45" i="12" s="1"/>
  <c r="J40" i="2"/>
  <c r="C41" i="12"/>
  <c r="J41" i="12" s="1"/>
  <c r="J36" i="2"/>
  <c r="C46" i="12"/>
  <c r="J46" i="12" s="1"/>
  <c r="J41" i="2"/>
  <c r="C23" i="12"/>
  <c r="J23" i="12" s="1"/>
  <c r="J18" i="2"/>
  <c r="C38" i="12"/>
  <c r="J38" i="12" s="1"/>
  <c r="J33" i="2"/>
  <c r="C55" i="12"/>
  <c r="J55" i="12" s="1"/>
  <c r="J50" i="2"/>
  <c r="C54" i="12"/>
  <c r="J54" i="12" s="1"/>
  <c r="J49" i="2"/>
  <c r="C56" i="12"/>
  <c r="J56" i="12" s="1"/>
  <c r="J51" i="2"/>
  <c r="C24" i="12"/>
  <c r="J24" i="12" s="1"/>
  <c r="J19" i="2"/>
  <c r="M48" i="11"/>
  <c r="L48" i="11"/>
  <c r="K48" i="11"/>
  <c r="N48" i="11"/>
  <c r="K50" i="11"/>
  <c r="M50" i="11"/>
  <c r="N50" i="11"/>
  <c r="L50" i="11"/>
  <c r="N8" i="11"/>
  <c r="L8" i="11"/>
  <c r="M8" i="11"/>
  <c r="K8" i="11"/>
  <c r="L44" i="11"/>
  <c r="M44" i="11"/>
  <c r="K44" i="11"/>
  <c r="N44" i="11"/>
  <c r="M11" i="11"/>
  <c r="N11" i="11"/>
  <c r="K11" i="11"/>
  <c r="L11" i="11"/>
  <c r="L19" i="11"/>
  <c r="K19" i="11"/>
  <c r="M19" i="11"/>
  <c r="N19" i="11"/>
  <c r="M46" i="11"/>
  <c r="N46" i="11"/>
  <c r="K46" i="11"/>
  <c r="L46" i="11"/>
  <c r="K18" i="11"/>
  <c r="L18" i="11"/>
  <c r="N18" i="11"/>
  <c r="M18" i="11"/>
  <c r="L37" i="11"/>
  <c r="N37" i="11"/>
  <c r="M37" i="11"/>
  <c r="K37" i="11"/>
  <c r="M10" i="11"/>
  <c r="K10" i="11"/>
  <c r="N10" i="11"/>
  <c r="L10" i="11"/>
  <c r="N14" i="11"/>
  <c r="L14" i="11"/>
  <c r="M14" i="11"/>
  <c r="K14" i="11"/>
  <c r="O14" i="11" s="1"/>
  <c r="M30" i="11"/>
  <c r="K30" i="11"/>
  <c r="L30" i="11"/>
  <c r="N30" i="11"/>
  <c r="L7" i="11"/>
  <c r="K7" i="11"/>
  <c r="N7" i="11"/>
  <c r="M7" i="11"/>
  <c r="M16" i="11"/>
  <c r="K16" i="11"/>
  <c r="N16" i="11"/>
  <c r="L16" i="11"/>
  <c r="M9" i="11"/>
  <c r="L9" i="11"/>
  <c r="K9" i="11"/>
  <c r="N9" i="11"/>
  <c r="K24" i="11"/>
  <c r="M24" i="11"/>
  <c r="N24" i="11"/>
  <c r="L24" i="11"/>
  <c r="K40" i="11"/>
  <c r="N40" i="11"/>
  <c r="L40" i="11"/>
  <c r="M40" i="11"/>
  <c r="L41" i="11"/>
  <c r="N41" i="11"/>
  <c r="M41" i="11"/>
  <c r="K41" i="11"/>
  <c r="M42" i="11"/>
  <c r="L42" i="11"/>
  <c r="N42" i="11"/>
  <c r="K42" i="11"/>
  <c r="N35" i="11"/>
  <c r="K35" i="11"/>
  <c r="M35" i="11"/>
  <c r="L35" i="11"/>
  <c r="M17" i="11"/>
  <c r="K17" i="11"/>
  <c r="L17" i="11"/>
  <c r="N17" i="11"/>
  <c r="M6" i="11"/>
  <c r="K6" i="11"/>
  <c r="L6" i="11"/>
  <c r="N6" i="11"/>
  <c r="L49" i="11"/>
  <c r="M49" i="11"/>
  <c r="K49" i="11"/>
  <c r="N49" i="11"/>
  <c r="M57" i="11"/>
  <c r="L57" i="11"/>
  <c r="N57" i="11"/>
  <c r="K57" i="11"/>
  <c r="L28" i="11"/>
  <c r="M28" i="11"/>
  <c r="N28" i="11"/>
  <c r="K28" i="11"/>
  <c r="M34" i="11"/>
  <c r="K34" i="11"/>
  <c r="L34" i="11"/>
  <c r="N34" i="11"/>
  <c r="M23" i="11"/>
  <c r="K23" i="11"/>
  <c r="N23" i="11"/>
  <c r="L23" i="11"/>
  <c r="K55" i="11"/>
  <c r="M55" i="11"/>
  <c r="N55" i="11"/>
  <c r="L55" i="11"/>
  <c r="N47" i="11"/>
  <c r="K47" i="11"/>
  <c r="L47" i="11"/>
  <c r="M47" i="11"/>
  <c r="M15" i="11"/>
  <c r="K15" i="11"/>
  <c r="N15" i="11"/>
  <c r="L15" i="11"/>
  <c r="M33" i="11"/>
  <c r="L33" i="11"/>
  <c r="N33" i="11"/>
  <c r="K33" i="11"/>
  <c r="M12" i="11"/>
  <c r="L12" i="11"/>
  <c r="K12" i="11"/>
  <c r="N12" i="11"/>
  <c r="N27" i="11"/>
  <c r="K27" i="11"/>
  <c r="L27" i="11"/>
  <c r="M27" i="11"/>
  <c r="K39" i="11"/>
  <c r="L39" i="11"/>
  <c r="M39" i="11"/>
  <c r="N39" i="11"/>
  <c r="M52" i="11"/>
  <c r="L52" i="11"/>
  <c r="K52" i="11"/>
  <c r="N52" i="11"/>
  <c r="M53" i="11"/>
  <c r="K53" i="11"/>
  <c r="L53" i="11"/>
  <c r="N53" i="11"/>
  <c r="L54" i="11"/>
  <c r="N54" i="11"/>
  <c r="K54" i="11"/>
  <c r="M54" i="11"/>
  <c r="M31" i="11"/>
  <c r="L31" i="11"/>
  <c r="N31" i="11"/>
  <c r="K31" i="11"/>
  <c r="K4" i="11"/>
  <c r="M4" i="11"/>
  <c r="N4" i="11"/>
  <c r="L4" i="11"/>
  <c r="L3" i="11"/>
  <c r="K3" i="11"/>
  <c r="N3" i="11"/>
  <c r="M3" i="11"/>
  <c r="L25" i="11"/>
  <c r="N25" i="11"/>
  <c r="K25" i="11"/>
  <c r="M25" i="11"/>
  <c r="K5" i="11"/>
  <c r="M5" i="11"/>
  <c r="L5" i="11"/>
  <c r="N5" i="11"/>
  <c r="L29" i="11"/>
  <c r="N29" i="11"/>
  <c r="M29" i="11"/>
  <c r="K29" i="11"/>
  <c r="M26" i="11"/>
  <c r="L26" i="11"/>
  <c r="N26" i="11"/>
  <c r="K26" i="11"/>
  <c r="N45" i="11"/>
  <c r="K45" i="11"/>
  <c r="M45" i="11"/>
  <c r="L45" i="11"/>
  <c r="N56" i="11"/>
  <c r="K56" i="11"/>
  <c r="M56" i="11"/>
  <c r="L56" i="11"/>
  <c r="K38" i="11"/>
  <c r="N38" i="11"/>
  <c r="M38" i="11"/>
  <c r="L38" i="11"/>
  <c r="M51" i="11"/>
  <c r="K51" i="11"/>
  <c r="L51" i="11"/>
  <c r="N51" i="11"/>
  <c r="M22" i="11"/>
  <c r="K22" i="11"/>
  <c r="N22" i="11"/>
  <c r="L22" i="11"/>
  <c r="N21" i="11"/>
  <c r="M21" i="11"/>
  <c r="L21" i="11"/>
  <c r="K21" i="11"/>
  <c r="K20" i="11"/>
  <c r="L20" i="11"/>
  <c r="M20" i="11"/>
  <c r="N20" i="11"/>
  <c r="K43" i="11"/>
  <c r="N43" i="11"/>
  <c r="M43" i="11"/>
  <c r="L43" i="11"/>
  <c r="M32" i="11"/>
  <c r="K32" i="11"/>
  <c r="N32" i="11"/>
  <c r="L32" i="11"/>
  <c r="M58" i="11"/>
  <c r="N58" i="11"/>
  <c r="L58" i="11"/>
  <c r="K58" i="11"/>
  <c r="L36" i="11"/>
  <c r="K36" i="11"/>
  <c r="N36" i="11"/>
  <c r="M36" i="11"/>
  <c r="L13" i="11"/>
  <c r="K13" i="11"/>
  <c r="M13" i="11"/>
  <c r="N13" i="11"/>
  <c r="O59" i="11" l="1"/>
  <c r="O21" i="11"/>
  <c r="O26" i="11"/>
  <c r="O57" i="11"/>
  <c r="O58" i="11"/>
  <c r="O41" i="11"/>
  <c r="O56" i="11"/>
  <c r="O36" i="11"/>
  <c r="O22" i="11"/>
  <c r="O6" i="11"/>
  <c r="O3" i="11"/>
  <c r="O7" i="11"/>
  <c r="O37" i="11"/>
  <c r="O34" i="11"/>
  <c r="O47" i="11"/>
  <c r="O10" i="11"/>
  <c r="O8" i="11"/>
  <c r="O9" i="11"/>
  <c r="O4" i="11"/>
  <c r="O51" i="11"/>
  <c r="O15" i="11"/>
  <c r="O31" i="11"/>
  <c r="O27" i="11"/>
  <c r="O25" i="11"/>
  <c r="O52" i="11"/>
  <c r="O12" i="11"/>
  <c r="O49" i="11"/>
  <c r="O11" i="11"/>
  <c r="O13" i="11"/>
  <c r="O35" i="11"/>
  <c r="O16" i="11"/>
  <c r="O45" i="11"/>
  <c r="O30" i="11"/>
  <c r="O5" i="11"/>
  <c r="O38" i="11"/>
  <c r="O40" i="11"/>
  <c r="O18" i="11"/>
  <c r="O50" i="11"/>
  <c r="O23" i="11"/>
  <c r="O29" i="11"/>
  <c r="O33" i="11"/>
  <c r="O28" i="11"/>
  <c r="O42" i="11"/>
  <c r="O17" i="11"/>
  <c r="O20" i="11"/>
  <c r="O32" i="11"/>
  <c r="O54" i="11"/>
  <c r="O46" i="11"/>
  <c r="O44" i="11"/>
  <c r="O48" i="11"/>
  <c r="O53" i="11"/>
  <c r="O19" i="11"/>
  <c r="O43" i="11"/>
  <c r="O39" i="11"/>
  <c r="O55" i="11"/>
  <c r="O24" i="11"/>
</calcChain>
</file>

<file path=xl/sharedStrings.xml><?xml version="1.0" encoding="utf-8"?>
<sst xmlns="http://schemas.openxmlformats.org/spreadsheetml/2006/main" count="698" uniqueCount="137">
  <si>
    <t>Year 2/</t>
  </si>
  <si>
    <t>Peanuts: U.S. Supply and use 1/</t>
  </si>
  <si>
    <r>
      <t xml:space="preserve">U.S. population 3/ </t>
    </r>
    <r>
      <rPr>
        <i/>
        <sz val="12"/>
        <rFont val="Arial"/>
        <family val="2"/>
      </rPr>
      <t>(millions)</t>
    </r>
  </si>
  <si>
    <r>
      <t xml:space="preserve">Production 
</t>
    </r>
    <r>
      <rPr>
        <i/>
        <sz val="12"/>
        <rFont val="Arial"/>
        <family val="2"/>
      </rPr>
      <t>(million pounds, 
in-shell basis)</t>
    </r>
  </si>
  <si>
    <r>
      <t xml:space="preserve">Imports 
</t>
    </r>
    <r>
      <rPr>
        <i/>
        <sz val="12"/>
        <rFont val="Arial"/>
        <family val="2"/>
      </rPr>
      <t>(million pounds, 
in-shell basis)</t>
    </r>
  </si>
  <si>
    <r>
      <t xml:space="preserve">Beginning stocks 4/
</t>
    </r>
    <r>
      <rPr>
        <i/>
        <sz val="12"/>
        <rFont val="Arial"/>
        <family val="2"/>
      </rPr>
      <t>(million pounds, 
in-shell basis)</t>
    </r>
  </si>
  <si>
    <r>
      <t xml:space="preserve">Exports
</t>
    </r>
    <r>
      <rPr>
        <i/>
        <sz val="12"/>
        <rFont val="Arial"/>
        <family val="2"/>
      </rPr>
      <t>(million pounds, 
in-shell basis)</t>
    </r>
  </si>
  <si>
    <r>
      <t xml:space="preserve">Seed, loss, shrinkage, 
and residual 6/
</t>
    </r>
    <r>
      <rPr>
        <i/>
        <sz val="12"/>
        <rFont val="Arial"/>
        <family val="2"/>
      </rPr>
      <t>(million pounds, 
in-shell basis)</t>
    </r>
  </si>
  <si>
    <r>
      <t xml:space="preserve">Crush
</t>
    </r>
    <r>
      <rPr>
        <i/>
        <sz val="12"/>
        <rFont val="Arial"/>
        <family val="2"/>
      </rPr>
      <t>(million pounds, 
in-shell basis)</t>
    </r>
  </si>
  <si>
    <r>
      <t xml:space="preserve">Ending stocks 4/
</t>
    </r>
    <r>
      <rPr>
        <i/>
        <sz val="12"/>
        <rFont val="Arial"/>
        <family val="2"/>
      </rPr>
      <t>(million pounds, 
in-shell basis)</t>
    </r>
  </si>
  <si>
    <r>
      <t>Per capita shelled basis
 food availability 5,7/</t>
    </r>
    <r>
      <rPr>
        <vertAlign val="superscript"/>
        <sz val="12"/>
        <rFont val="Arial"/>
        <family val="2"/>
      </rPr>
      <t xml:space="preserve">
</t>
    </r>
    <r>
      <rPr>
        <i/>
        <sz val="12"/>
        <rFont val="Arial"/>
        <family val="2"/>
      </rPr>
      <t>(pounds)</t>
    </r>
  </si>
  <si>
    <t>Tree nuts: Supply and use 1/</t>
  </si>
  <si>
    <r>
      <t xml:space="preserve">Total supply 5/
</t>
    </r>
    <r>
      <rPr>
        <i/>
        <sz val="12"/>
        <rFont val="Arial"/>
        <family val="2"/>
      </rPr>
      <t>(million pounds, 
in-shell basis)</t>
    </r>
  </si>
  <si>
    <r>
      <t>Per capita
 food availability 5/</t>
    </r>
    <r>
      <rPr>
        <vertAlign val="superscript"/>
        <sz val="12"/>
        <rFont val="Arial"/>
        <family val="2"/>
      </rPr>
      <t xml:space="preserve">
</t>
    </r>
    <r>
      <rPr>
        <b/>
        <i/>
        <sz val="12"/>
        <rFont val="Arial"/>
        <family val="2"/>
      </rPr>
      <t>(pounds)</t>
    </r>
  </si>
  <si>
    <r>
      <t xml:space="preserve">U.S. population 3/ </t>
    </r>
    <r>
      <rPr>
        <b/>
        <i/>
        <sz val="12"/>
        <rFont val="Arial"/>
        <family val="2"/>
      </rPr>
      <t>(millions)</t>
    </r>
  </si>
  <si>
    <t>Almonds: Supply and use 1/</t>
  </si>
  <si>
    <t>NA</t>
  </si>
  <si>
    <r>
      <t>Per capita
 food availability 7/</t>
    </r>
    <r>
      <rPr>
        <vertAlign val="superscript"/>
        <sz val="12"/>
        <rFont val="Arial"/>
        <family val="2"/>
      </rPr>
      <t xml:space="preserve">
</t>
    </r>
    <r>
      <rPr>
        <b/>
        <i/>
        <sz val="12"/>
        <rFont val="Arial"/>
        <family val="2"/>
      </rPr>
      <t>(pounds)</t>
    </r>
  </si>
  <si>
    <t>Walnuts: Supply and use 1/</t>
  </si>
  <si>
    <t>Hazelnuts (filberts): Supply and use 1/</t>
  </si>
  <si>
    <t>Pecans: Supply and use 1/</t>
  </si>
  <si>
    <t>Pistachio nuts: Supply and use 1/</t>
  </si>
  <si>
    <t>Macadamia nuts: Supply and use 1/</t>
  </si>
  <si>
    <t>Year</t>
  </si>
  <si>
    <r>
      <t xml:space="preserve">U.S. population 2/ </t>
    </r>
    <r>
      <rPr>
        <b/>
        <i/>
        <sz val="12"/>
        <rFont val="Arial"/>
        <family val="2"/>
      </rPr>
      <t>(millions)</t>
    </r>
  </si>
  <si>
    <r>
      <t>Per capita
 food availability 3/</t>
    </r>
    <r>
      <rPr>
        <vertAlign val="superscript"/>
        <sz val="12"/>
        <rFont val="Arial"/>
        <family val="2"/>
      </rPr>
      <t xml:space="preserve">
</t>
    </r>
    <r>
      <rPr>
        <b/>
        <i/>
        <sz val="12"/>
        <rFont val="Arial"/>
        <family val="2"/>
      </rPr>
      <t>(pounds)</t>
    </r>
  </si>
  <si>
    <t>Other tree nuts: Supply and use 1/</t>
  </si>
  <si>
    <r>
      <t xml:space="preserve">Snack peanuts - shelled peanuts 4/
</t>
    </r>
    <r>
      <rPr>
        <b/>
        <i/>
        <sz val="12"/>
        <rFont val="Arial"/>
        <family val="2"/>
      </rPr>
      <t>(million pounds)</t>
    </r>
  </si>
  <si>
    <r>
      <t xml:space="preserve">Peanut butter - shelled peanuts 4,5/
</t>
    </r>
    <r>
      <rPr>
        <b/>
        <i/>
        <sz val="12"/>
        <rFont val="Arial"/>
        <family val="2"/>
      </rPr>
      <t>(million pounds)</t>
    </r>
  </si>
  <si>
    <r>
      <t xml:space="preserve">Peanut candy - shelled peanuts 4/
</t>
    </r>
    <r>
      <rPr>
        <b/>
        <i/>
        <sz val="12"/>
        <rFont val="Arial"/>
        <family val="2"/>
      </rPr>
      <t>(million pounds)</t>
    </r>
  </si>
  <si>
    <r>
      <t xml:space="preserve">Other - 
shelled peanuts 4,6/
</t>
    </r>
    <r>
      <rPr>
        <b/>
        <i/>
        <sz val="12"/>
        <rFont val="Arial"/>
        <family val="2"/>
      </rPr>
      <t>(million pounds)</t>
    </r>
  </si>
  <si>
    <r>
      <t xml:space="preserve">Total - 
shelled peanuts 4,7/
</t>
    </r>
    <r>
      <rPr>
        <b/>
        <i/>
        <sz val="12"/>
        <rFont val="Arial"/>
        <family val="2"/>
      </rPr>
      <t>(million pounds)</t>
    </r>
  </si>
  <si>
    <r>
      <t xml:space="preserve">Food availability minus cleaned in shell
</t>
    </r>
    <r>
      <rPr>
        <b/>
        <i/>
        <sz val="12"/>
        <rFont val="Arial"/>
        <family val="2"/>
      </rPr>
      <t>(million pounds)</t>
    </r>
  </si>
  <si>
    <r>
      <t xml:space="preserve">Cleaned in shell 8/
</t>
    </r>
    <r>
      <rPr>
        <b/>
        <i/>
        <sz val="12"/>
        <rFont val="Arial"/>
        <family val="2"/>
      </rPr>
      <t>(million pounds)</t>
    </r>
  </si>
  <si>
    <t>Peanut use: Availability, by type of product 1/</t>
  </si>
  <si>
    <r>
      <t xml:space="preserve">Food availability -
shelled peanuts
</t>
    </r>
    <r>
      <rPr>
        <b/>
        <i/>
        <sz val="12"/>
        <rFont val="Arial"/>
        <family val="2"/>
      </rPr>
      <t>(million pounds)</t>
    </r>
  </si>
  <si>
    <t>Peanut use: Per capita availability, by type of product 1/</t>
  </si>
  <si>
    <r>
      <t xml:space="preserve">Total 7/
</t>
    </r>
    <r>
      <rPr>
        <b/>
        <i/>
        <sz val="12"/>
        <rFont val="Arial"/>
        <family val="2"/>
      </rPr>
      <t>(pounds)</t>
    </r>
  </si>
  <si>
    <t>Source: USDA, Economic Research Service (ERS) using data from various sources as documented in the Food Availability Data System on the USDA, ERS website.</t>
  </si>
  <si>
    <t>1/ Farmers' stock basis.</t>
  </si>
  <si>
    <t>2/ Marketing year begins August 1 of year indicated.</t>
  </si>
  <si>
    <t>4/ Domestic use of roasting stock, on a shelled-equivalent basis.</t>
  </si>
  <si>
    <t>5/ Includes peanut butter made by manufacturers for use in cookies and sandwiches but excludes peanut butter used in candy.</t>
  </si>
  <si>
    <t>6/ Includes grated and granulated peanuts and peanut flour.</t>
  </si>
  <si>
    <t>7/ Computed from unrounded data.</t>
  </si>
  <si>
    <t>1/ Farm weight.</t>
  </si>
  <si>
    <t>4/ August 1 stocks in all positions; includes oil-stock peanuts, as reported by USDA, National Agricultural Statistics Service.</t>
  </si>
  <si>
    <t>5/ Computed from unrounded data.</t>
  </si>
  <si>
    <t>6/ Current estimates for farm use and local sales are not available, so these are now included as part of the residual.</t>
  </si>
  <si>
    <t>7/ Computed by dividing farmers' stock basis figure by 1.33.</t>
  </si>
  <si>
    <t>8/ Domestic use of roasting stock, on a shelled-equivalent basis. Data revised for values since 1980.</t>
  </si>
  <si>
    <t>9/ Food availability minus cleaned in shell distributed among products.</t>
  </si>
  <si>
    <t>4/ Shelled peanuts use in primary products (raw basis). Source: USDA, National Agricultural Statistics Service, Peanut Stocks and Processing Report (September) USDA.</t>
  </si>
  <si>
    <t>NA = Not available.</t>
  </si>
  <si>
    <t>3/ Includes Brazil nuts, pignolas, chestnut, cashews, and miscellaneous tree nuts.</t>
  </si>
  <si>
    <t>4/ Computed from unrounded data.</t>
  </si>
  <si>
    <t>5/ Grated, dried, and unsweetened coconut.</t>
  </si>
  <si>
    <t>1/ Shelled basis. Includes almonds, hazelnuts, macadamias, pecans, walnuts, pistachios, Brazil nuts, pignolias, chestnuts, cashews, and mixed nuts.</t>
  </si>
  <si>
    <t>2/ Marketing year begins July 1 for hazelnuts, macadamias, and pecans; August 1 for almonds and walnuts; September 1 for pistachios; October 1 for pecans.</t>
  </si>
  <si>
    <t>4/ Marketable production. Excludes quantities unharvested on account of economic conditions, sent to oil mills, and culls and blows not used.</t>
  </si>
  <si>
    <t>1/ Shelled basis.</t>
  </si>
  <si>
    <t>2/ Marketing year begins July 1 of year indicated. Beginning in 1999, season begins August 1.</t>
  </si>
  <si>
    <t>5/ Market reserve allocated to domestic consumption, ending stocks, or exports.</t>
  </si>
  <si>
    <t>6/ Source: Almond Board of California.</t>
  </si>
  <si>
    <t>2/ Season begins August 1 of year indicated through 2007. As of 2008, walnut season begins September 1.</t>
  </si>
  <si>
    <t>2/ Season begins July 1 of year indicated.</t>
  </si>
  <si>
    <t>5/ In-shell export figure from Hazelnut Marketing Board.</t>
  </si>
  <si>
    <t>6/ Computed from unrounded data.</t>
  </si>
  <si>
    <t>2/ Season begins in October as of 1989; prior to 1989 season began in July.</t>
  </si>
  <si>
    <t>2/ Season begins September 1 of year indicated.</t>
  </si>
  <si>
    <t>2/ Marketing year begins July 1 of year indicated.</t>
  </si>
  <si>
    <t>4/ Marketable production. Excludes quantities unharvested on account of economic conditions, sent to oil mills, and culls and blows not used. Net production times kernel recovery rate (Hawaii State Statistics Service).</t>
  </si>
  <si>
    <t>1/ Shelled basis. Includes Brazil nuts, pignolias, chestnuts, cashews, and mixed nuts.</t>
  </si>
  <si>
    <t>3/ Computed from unrounded data.</t>
  </si>
  <si>
    <t>Table of Contents</t>
  </si>
  <si>
    <t>Filename:</t>
  </si>
  <si>
    <t>Worksheets:</t>
  </si>
  <si>
    <t>Contact Linda Kantor or Andrzej Blazejczyk for more information.</t>
  </si>
  <si>
    <t>Peanuts: Per capita availability, by type of product</t>
  </si>
  <si>
    <t>Peanuts: U.S. supply and use</t>
  </si>
  <si>
    <t>Peanut use: Availability, by type of product</t>
  </si>
  <si>
    <t>Tree nuts and coconut: Per capita availability</t>
  </si>
  <si>
    <t>Tree nuts: Supply and use</t>
  </si>
  <si>
    <t>Almonds: Supply and use</t>
  </si>
  <si>
    <t>Walnuts: Supply and use</t>
  </si>
  <si>
    <t>Hazelnuts (filberts): Supply and use</t>
  </si>
  <si>
    <t>Pecans: Supply and use</t>
  </si>
  <si>
    <t>Pistachio nuts: Supply and use</t>
  </si>
  <si>
    <t>Macadamia nuts: Supply and use</t>
  </si>
  <si>
    <t>Other tree nuts: Supply and use</t>
  </si>
  <si>
    <t>nuts.xlsx</t>
  </si>
  <si>
    <t xml:space="preserve">Data are as of March 31, 2025. </t>
  </si>
  <si>
    <r>
      <t xml:space="preserve">Production 4/
</t>
    </r>
    <r>
      <rPr>
        <b/>
        <i/>
        <sz val="12"/>
        <rFont val="Arial"/>
        <family val="2"/>
      </rPr>
      <t>(1,000 pounds, 
shelled basis)</t>
    </r>
  </si>
  <si>
    <r>
      <t xml:space="preserve">Imports 
</t>
    </r>
    <r>
      <rPr>
        <b/>
        <i/>
        <sz val="12"/>
        <rFont val="Arial"/>
        <family val="2"/>
      </rPr>
      <t>(1,000 pounds, 
shelled basis)</t>
    </r>
  </si>
  <si>
    <r>
      <t xml:space="preserve">Beginning stocks
</t>
    </r>
    <r>
      <rPr>
        <b/>
        <i/>
        <sz val="12"/>
        <rFont val="Arial"/>
        <family val="2"/>
      </rPr>
      <t>(1,000 pounds, 
shelled basis)</t>
    </r>
  </si>
  <si>
    <r>
      <t xml:space="preserve">Total supply 5/
</t>
    </r>
    <r>
      <rPr>
        <b/>
        <i/>
        <sz val="12"/>
        <rFont val="Arial"/>
        <family val="2"/>
      </rPr>
      <t>(1,000 pounds, 
shelled basis)</t>
    </r>
  </si>
  <si>
    <r>
      <t xml:space="preserve">Exports
</t>
    </r>
    <r>
      <rPr>
        <b/>
        <i/>
        <sz val="12"/>
        <rFont val="Arial"/>
        <family val="2"/>
      </rPr>
      <t>(1,000 pounds, 
shelled basis)</t>
    </r>
  </si>
  <si>
    <r>
      <t xml:space="preserve">Ending stocks
</t>
    </r>
    <r>
      <rPr>
        <b/>
        <i/>
        <sz val="12"/>
        <rFont val="Arial"/>
        <family val="2"/>
      </rPr>
      <t>(1,000 pounds, 
shelled basis)</t>
    </r>
  </si>
  <si>
    <r>
      <t xml:space="preserve">Total food availability
</t>
    </r>
    <r>
      <rPr>
        <b/>
        <i/>
        <sz val="12"/>
        <rFont val="Arial"/>
        <family val="2"/>
      </rPr>
      <t>(1,000 pounds, 
shelled basis)</t>
    </r>
  </si>
  <si>
    <r>
      <t xml:space="preserve">Production 4, 6/
</t>
    </r>
    <r>
      <rPr>
        <b/>
        <i/>
        <sz val="12"/>
        <rFont val="Arial"/>
        <family val="2"/>
      </rPr>
      <t>(1,000 pounds, 
shelled basis)</t>
    </r>
  </si>
  <si>
    <r>
      <t xml:space="preserve">Beginning stocks 6/
</t>
    </r>
    <r>
      <rPr>
        <b/>
        <i/>
        <sz val="12"/>
        <rFont val="Arial"/>
        <family val="2"/>
      </rPr>
      <t>(1,000 pounds, 
shelled basis)</t>
    </r>
  </si>
  <si>
    <r>
      <t xml:space="preserve">Total supply 7/
</t>
    </r>
    <r>
      <rPr>
        <b/>
        <i/>
        <sz val="12"/>
        <rFont val="Arial"/>
        <family val="2"/>
      </rPr>
      <t>(1,000 pounds, 
shelled basis)</t>
    </r>
  </si>
  <si>
    <r>
      <t xml:space="preserve">Ending stocks 6/
</t>
    </r>
    <r>
      <rPr>
        <b/>
        <i/>
        <sz val="12"/>
        <rFont val="Arial"/>
        <family val="2"/>
      </rPr>
      <t>(1,000 pounds, 
shelled basis)</t>
    </r>
  </si>
  <si>
    <r>
      <t xml:space="preserve">Total food availability 7/
</t>
    </r>
    <r>
      <rPr>
        <b/>
        <i/>
        <sz val="12"/>
        <rFont val="Arial"/>
        <family val="2"/>
      </rPr>
      <t>(1,000 pounds, 
shelled basis)</t>
    </r>
  </si>
  <si>
    <r>
      <t xml:space="preserve">Total food availability 5/
</t>
    </r>
    <r>
      <rPr>
        <b/>
        <i/>
        <sz val="12"/>
        <rFont val="Arial"/>
        <family val="2"/>
      </rPr>
      <t>(1,000 pounds, 
shelled basis)</t>
    </r>
  </si>
  <si>
    <r>
      <t xml:space="preserve">Production
</t>
    </r>
    <r>
      <rPr>
        <b/>
        <i/>
        <sz val="12"/>
        <rFont val="Arial"/>
        <family val="2"/>
      </rPr>
      <t>(1,000 pounds, 
shelled basis)</t>
    </r>
  </si>
  <si>
    <r>
      <t xml:space="preserve">Total supply 3/
</t>
    </r>
    <r>
      <rPr>
        <b/>
        <i/>
        <sz val="12"/>
        <rFont val="Arial"/>
        <family val="2"/>
      </rPr>
      <t>(1,000 pounds, 
shelled basis)</t>
    </r>
  </si>
  <si>
    <r>
      <t xml:space="preserve">Total food availability 3/
</t>
    </r>
    <r>
      <rPr>
        <b/>
        <i/>
        <sz val="12"/>
        <rFont val="Arial"/>
        <family val="2"/>
      </rPr>
      <t>(1,000 pounds, 
shelled basis)</t>
    </r>
  </si>
  <si>
    <r>
      <t xml:space="preserve">Total food availability
</t>
    </r>
    <r>
      <rPr>
        <i/>
        <sz val="12"/>
        <rFont val="Arial"/>
        <family val="2"/>
      </rPr>
      <t>(million pounds, 
in-shell basis)</t>
    </r>
    <r>
      <rPr>
        <sz val="12"/>
        <rFont val="Arial"/>
        <family val="2"/>
      </rPr>
      <t xml:space="preserve"> 5/</t>
    </r>
  </si>
  <si>
    <r>
      <t xml:space="preserve">Current year market reserve 5/
</t>
    </r>
    <r>
      <rPr>
        <b/>
        <i/>
        <sz val="12"/>
        <rFont val="Arial"/>
        <family val="2"/>
      </rPr>
      <t>(1,000 pounds, 
shelled basis)</t>
    </r>
  </si>
  <si>
    <t>1/ Shelled basis. Conversion factors from in-shell to shelled basis vary year to year for production, stocks, and exports, and were 0.41 in 1996/97, 1997/98, and 1998/99, 0.42 in 1999/2000, 0.43 in 2000/01, 0.42 in 2001/02, 0.43 in 2002/03 and 2003/04, 0.45 in 2004/05, 0.41 in 2005/06, 0.43 in 2006/07, 0.45 in 2007/08, 0.46 in 2008/09, 0.44 in 2009/10 and 2010/11, 0.43 in 2011/12, 0.44 in 2012/13 through 2014/15, 0.43 in 2015/16, and 0.44 in 2016/17 through 2018/19. For imports, the conversion factor was a constant 0.35.</t>
  </si>
  <si>
    <t>1/ Shelled basis. Conversion factors from in-shell to shelled basis vary year to year for production, stocks, and exports, and were 0.45 in 1996/97, 0.44 in 1997/98, 0.45 in 1998/99, 0.40 in 1999/2000, 0.44 in 2000/01, 0.43 in 2001/02, 0.45 in 2002/03, 0.42 in 2003/04, 0.44 in 2004/05 to 2006/07, 0.47 in 2007/08, 0.49 in 2008/09, 0.44 in 2009/10, 0.48 in 2010/11, 0.46 in 2011/12, 0.47 for 2012/13, 0.49 in 2013/14, 0.48 in 2014/15, 0.41 in 2015/16, 0.48 in 2016/17, 0.46 in 2017/18, 0.43 in 2018/19, 0.53 in 2019/20, 0.50 in 2020/21, 0.46 in 2021/22, and 0.508 in 2022/23. For imports, the conversion factor was a constant 0.50.</t>
  </si>
  <si>
    <t>1/ Shelled basis. Conversion factors from in-shell to shelled basis vary year to year for production, stocks, and exports and were 0.39 in 1996/97, 0.42 in 1997/98 and in 1998/99, 0.47 in 1999/2000 and in 2000/01, 0.50 in 2001/02, 0.49 in 2002/03, 0.47 in 2003/04, 0.49 in 2004/05 and 2005/06, 0.50 in 2006/07 and 2007/08, 0.49 in 2008/09 and 2009/10, 0.48 in 2010/11, 0.50 in 2011/12, 0.51 in 2012/13, 0.50 in 2013/14, 0.48 in 2014/15, 0.50 in 2015/16 and 2016/17, 0.38 in 2017/18, 0.49 in 2018/19, 0.50 in 2019/20, 2020/21, 2021/22, and 2022/23. For imports, the conversion factor was a constant 0.40.</t>
  </si>
  <si>
    <r>
      <t xml:space="preserve">Tree nuts - 
almonds
</t>
    </r>
    <r>
      <rPr>
        <b/>
        <i/>
        <sz val="12"/>
        <rFont val="Arial"/>
        <family val="2"/>
      </rPr>
      <t>(pounds)</t>
    </r>
  </si>
  <si>
    <r>
      <t xml:space="preserve">Tree nuts - 
hazelnuts (filberts)
</t>
    </r>
    <r>
      <rPr>
        <b/>
        <i/>
        <sz val="12"/>
        <rFont val="Arial"/>
        <family val="2"/>
      </rPr>
      <t>(pounds)</t>
    </r>
  </si>
  <si>
    <r>
      <t xml:space="preserve">Tree nuts - 
pecans
</t>
    </r>
    <r>
      <rPr>
        <b/>
        <i/>
        <sz val="12"/>
        <rFont val="Arial"/>
        <family val="2"/>
      </rPr>
      <t>(pounds)</t>
    </r>
  </si>
  <si>
    <r>
      <t xml:space="preserve">Tree nuts - 
walnuts
</t>
    </r>
    <r>
      <rPr>
        <b/>
        <i/>
        <sz val="12"/>
        <rFont val="Arial"/>
        <family val="2"/>
      </rPr>
      <t>(pounds)</t>
    </r>
  </si>
  <si>
    <r>
      <t xml:space="preserve">Tree nuts - 
macadamias
</t>
    </r>
    <r>
      <rPr>
        <b/>
        <i/>
        <sz val="12"/>
        <rFont val="Arial"/>
        <family val="2"/>
      </rPr>
      <t>(pounds)</t>
    </r>
  </si>
  <si>
    <r>
      <t xml:space="preserve">Tree nuts - 
pistachios
</t>
    </r>
    <r>
      <rPr>
        <b/>
        <i/>
        <sz val="12"/>
        <rFont val="Arial"/>
        <family val="2"/>
      </rPr>
      <t>(pounds)</t>
    </r>
  </si>
  <si>
    <r>
      <t xml:space="preserve">Tree nuts - 
other 3/
</t>
    </r>
    <r>
      <rPr>
        <b/>
        <i/>
        <sz val="12"/>
        <rFont val="Arial"/>
        <family val="2"/>
      </rPr>
      <t>(pounds)</t>
    </r>
  </si>
  <si>
    <r>
      <t xml:space="preserve">Tree nuts - 
total 4/
</t>
    </r>
    <r>
      <rPr>
        <b/>
        <i/>
        <sz val="12"/>
        <rFont val="Arial"/>
        <family val="2"/>
      </rPr>
      <t>(pounds)</t>
    </r>
  </si>
  <si>
    <r>
      <t xml:space="preserve">Peanuts - 
snack peanuts
</t>
    </r>
    <r>
      <rPr>
        <b/>
        <i/>
        <sz val="12"/>
        <rFont val="Arial"/>
        <family val="2"/>
      </rPr>
      <t>(pounds)</t>
    </r>
  </si>
  <si>
    <r>
      <t xml:space="preserve">Peanuts - 
cleaned in shell 4/
</t>
    </r>
    <r>
      <rPr>
        <b/>
        <i/>
        <sz val="12"/>
        <rFont val="Arial"/>
        <family val="2"/>
      </rPr>
      <t>(pounds)</t>
    </r>
  </si>
  <si>
    <r>
      <t xml:space="preserve">Products - 
peanut butter 5/
</t>
    </r>
    <r>
      <rPr>
        <b/>
        <i/>
        <sz val="12"/>
        <rFont val="Arial"/>
        <family val="2"/>
      </rPr>
      <t>(pounds)</t>
    </r>
  </si>
  <si>
    <r>
      <t xml:space="preserve">Products - 
peanut candy
</t>
    </r>
    <r>
      <rPr>
        <b/>
        <i/>
        <sz val="12"/>
        <rFont val="Arial"/>
        <family val="2"/>
      </rPr>
      <t>(pounds)</t>
    </r>
  </si>
  <si>
    <r>
      <t xml:space="preserve">Products - 
other 6/
</t>
    </r>
    <r>
      <rPr>
        <b/>
        <i/>
        <sz val="12"/>
        <rFont val="Arial"/>
        <family val="2"/>
      </rPr>
      <t>(pounds)</t>
    </r>
  </si>
  <si>
    <t>3/ Resident population plus the Armed Forces overseas, on January 1.</t>
  </si>
  <si>
    <t>2/ Resident population plus the Armed Forces overseas, on January 1.</t>
  </si>
  <si>
    <t>1/ Calendar year for coconut, marketing year for other nuts.</t>
  </si>
  <si>
    <t>Year 1/</t>
  </si>
  <si>
    <r>
      <t>Total shelled basis
 food availability 5,7/</t>
    </r>
    <r>
      <rPr>
        <vertAlign val="superscript"/>
        <sz val="12"/>
        <rFont val="Arial"/>
        <family val="2"/>
      </rPr>
      <t xml:space="preserve">
</t>
    </r>
    <r>
      <rPr>
        <i/>
        <sz val="12"/>
        <rFont val="Arial"/>
        <family val="2"/>
      </rPr>
      <t>(million pounds)</t>
    </r>
  </si>
  <si>
    <r>
      <t xml:space="preserve">Snack peanuts - food availability 9/
</t>
    </r>
    <r>
      <rPr>
        <b/>
        <i/>
        <sz val="12"/>
        <rFont val="Arial"/>
        <family val="2"/>
      </rPr>
      <t>(million pounds)</t>
    </r>
  </si>
  <si>
    <r>
      <t xml:space="preserve">Peanut butter - 
food availability 9/
</t>
    </r>
    <r>
      <rPr>
        <b/>
        <i/>
        <sz val="12"/>
        <rFont val="Arial"/>
        <family val="2"/>
      </rPr>
      <t>(million pounds)</t>
    </r>
  </si>
  <si>
    <r>
      <t xml:space="preserve">Peanut candy - 
food availability 9/
</t>
    </r>
    <r>
      <rPr>
        <b/>
        <i/>
        <sz val="12"/>
        <rFont val="Arial"/>
        <family val="2"/>
      </rPr>
      <t>(million pounds)</t>
    </r>
  </si>
  <si>
    <r>
      <t xml:space="preserve">Other - 
food availability 9/
</t>
    </r>
    <r>
      <rPr>
        <b/>
        <i/>
        <sz val="12"/>
        <rFont val="Arial"/>
        <family val="2"/>
      </rPr>
      <t>(million pounds)</t>
    </r>
  </si>
  <si>
    <r>
      <t xml:space="preserve">Total - 
food availability 7,9/
</t>
    </r>
    <r>
      <rPr>
        <b/>
        <i/>
        <sz val="12"/>
        <rFont val="Arial"/>
        <family val="2"/>
      </rPr>
      <t>(million pounds)</t>
    </r>
  </si>
  <si>
    <r>
      <t xml:space="preserve">Coconut - 
(desiccated) 5/
</t>
    </r>
    <r>
      <rPr>
        <b/>
        <i/>
        <sz val="12"/>
        <rFont val="Arial"/>
        <family val="2"/>
      </rPr>
      <t>(pounds)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</si>
</sst>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"/>
    <numFmt numFmtId="166" formatCode="0.0"/>
  </numFmts>
  <fonts count="15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Aptos Narrow"/>
      <family val="2"/>
      <scheme val="minor"/>
    </font>
    <font>
      <b/>
      <sz val="15"/>
      <name val="Aptos Narrow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0" fontId="3" fillId="0" borderId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164" fontId="5" fillId="2" borderId="0" xfId="3" quotePrefix="1" applyNumberFormat="1" applyFont="1" applyFill="1" applyBorder="1" applyAlignment="1"/>
    <xf numFmtId="164" fontId="2" fillId="2" borderId="0" xfId="1" quotePrefix="1" applyNumberFormat="1" applyFont="1" applyFill="1" applyBorder="1" applyAlignment="1"/>
    <xf numFmtId="3" fontId="2" fillId="0" borderId="0" xfId="1" quotePrefix="1" applyNumberFormat="1" applyFont="1" applyFill="1" applyBorder="1" applyAlignment="1">
      <alignment horizontal="right"/>
    </xf>
    <xf numFmtId="0" fontId="3" fillId="0" borderId="0" xfId="0" applyFont="1"/>
    <xf numFmtId="0" fontId="6" fillId="0" borderId="0" xfId="1" quotePrefix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6" fillId="0" borderId="0" xfId="1" quotePrefix="1" applyNumberFormat="1" applyFont="1" applyFill="1" applyBorder="1" applyAlignment="1">
      <alignment horizontal="center" wrapText="1"/>
    </xf>
    <xf numFmtId="3" fontId="6" fillId="0" borderId="0" xfId="1" quotePrefix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6" fillId="0" borderId="0" xfId="2" quotePrefix="1" applyFont="1"/>
    <xf numFmtId="0" fontId="6" fillId="0" borderId="0" xfId="2" quotePrefix="1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6" fillId="0" borderId="0" xfId="0" applyFont="1"/>
    <xf numFmtId="164" fontId="5" fillId="2" borderId="3" xfId="3" quotePrefix="1" applyNumberFormat="1" applyFont="1" applyFill="1" applyBorder="1" applyAlignment="1"/>
    <xf numFmtId="164" fontId="2" fillId="2" borderId="3" xfId="1" quotePrefix="1" applyNumberFormat="1" applyFont="1" applyFill="1" applyBorder="1" applyAlignment="1"/>
    <xf numFmtId="0" fontId="9" fillId="0" borderId="2" xfId="1" quotePrefix="1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6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6" fillId="3" borderId="3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 wrapText="1"/>
    </xf>
    <xf numFmtId="3" fontId="9" fillId="0" borderId="4" xfId="1" quotePrefix="1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11" fillId="3" borderId="0" xfId="0" applyNumberFormat="1" applyFont="1" applyFill="1"/>
    <xf numFmtId="2" fontId="11" fillId="0" borderId="0" xfId="0" applyNumberFormat="1" applyFont="1"/>
    <xf numFmtId="0" fontId="9" fillId="0" borderId="4" xfId="1" quotePrefix="1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165" fontId="11" fillId="3" borderId="3" xfId="0" applyNumberFormat="1" applyFont="1" applyFill="1" applyBorder="1"/>
    <xf numFmtId="165" fontId="11" fillId="0" borderId="3" xfId="0" applyNumberFormat="1" applyFont="1" applyBorder="1"/>
    <xf numFmtId="165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/>
    <xf numFmtId="4" fontId="11" fillId="0" borderId="0" xfId="0" applyNumberFormat="1" applyFont="1"/>
    <xf numFmtId="4" fontId="11" fillId="0" borderId="3" xfId="0" applyNumberFormat="1" applyFont="1" applyBorder="1"/>
    <xf numFmtId="164" fontId="5" fillId="0" borderId="3" xfId="3" quotePrefix="1" applyNumberFormat="1" applyFont="1" applyFill="1" applyBorder="1" applyAlignment="1"/>
    <xf numFmtId="164" fontId="2" fillId="0" borderId="3" xfId="1" quotePrefix="1" applyNumberFormat="1" applyFont="1" applyFill="1" applyBorder="1" applyAlignment="1"/>
    <xf numFmtId="164" fontId="2" fillId="0" borderId="0" xfId="1" quotePrefix="1" applyNumberFormat="1" applyFont="1" applyFill="1" applyBorder="1" applyAlignment="1"/>
    <xf numFmtId="0" fontId="9" fillId="0" borderId="4" xfId="1" quotePrefix="1" applyNumberFormat="1" applyFont="1" applyFill="1" applyBorder="1" applyAlignment="1">
      <alignment horizontal="center" vertical="center"/>
    </xf>
    <xf numFmtId="3" fontId="9" fillId="0" borderId="4" xfId="1" applyNumberFormat="1" applyFont="1" applyFill="1" applyBorder="1" applyAlignment="1">
      <alignment horizontal="center" vertical="center" wrapText="1"/>
    </xf>
    <xf numFmtId="3" fontId="9" fillId="0" borderId="4" xfId="1" quotePrefix="1" applyNumberFormat="1" applyFont="1" applyFill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11" fillId="0" borderId="0" xfId="0" applyFont="1"/>
    <xf numFmtId="0" fontId="6" fillId="0" borderId="0" xfId="4" applyFont="1"/>
    <xf numFmtId="0" fontId="13" fillId="0" borderId="0" xfId="5" applyFont="1"/>
    <xf numFmtId="0" fontId="14" fillId="0" borderId="0" xfId="0" applyFont="1"/>
    <xf numFmtId="0" fontId="9" fillId="0" borderId="0" xfId="0" applyFont="1"/>
    <xf numFmtId="0" fontId="5" fillId="0" borderId="5" xfId="3" applyFont="1" applyBorder="1"/>
    <xf numFmtId="0" fontId="0" fillId="0" borderId="6" xfId="0" applyBorder="1"/>
    <xf numFmtId="164" fontId="11" fillId="0" borderId="0" xfId="0" applyNumberFormat="1" applyFont="1" applyAlignment="1">
      <alignment horizontal="center"/>
    </xf>
    <xf numFmtId="164" fontId="11" fillId="0" borderId="3" xfId="0" applyNumberFormat="1" applyFont="1" applyBorder="1" applyAlignment="1">
      <alignment horizontal="center"/>
    </xf>
  </cellXfs>
  <cellStyles count="6">
    <cellStyle name="Heading 1" xfId="3" builtinId="16"/>
    <cellStyle name="Hyperlink" xfId="5" builtinId="8"/>
    <cellStyle name="Normal" xfId="0" builtinId="0"/>
    <cellStyle name="Normal 10" xfId="2" xr:uid="{C7B7940A-DB32-43FF-9DDE-EA084C02C5D6}"/>
    <cellStyle name="normal 2" xfId="1" xr:uid="{03EAF5FE-4150-4D91-B7FF-3F319682B1F2}"/>
    <cellStyle name="Normal_sweets_1" xfId="4" xr:uid="{D2782DE7-6B04-4457-9051-6B3B0EABB33B}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bgColor auto="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00"/>
      <color rgb="FF0000FF"/>
      <color rgb="FF1C0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9CB550-04D5-4A49-8290-CFD232DB22E5}" name="PeanutPcc" displayName="PeanutPcc" ref="A2:H59" totalsRowShown="0" headerRowDxfId="172" dataDxfId="170" headerRowBorderDxfId="171" tableBorderDxfId="169" headerRowCellStyle="normal 2">
  <tableColumns count="8">
    <tableColumn id="1" xr3:uid="{D4E1CEBF-4C4C-473F-AA2B-EEBDC86B8F26}" name="Year 2/" dataDxfId="168" dataCellStyle="normal 2"/>
    <tableColumn id="2" xr3:uid="{A91F764D-582D-424F-AE87-52FC5E16DF50}" name="U.S. population 3/ (millions)" dataDxfId="167" dataCellStyle="normal 2"/>
    <tableColumn id="3" xr3:uid="{1A3B482C-C8A3-4ABB-BB8D-587B669D8B58}" name="Peanuts - _x000a_snack peanuts_x000a_(pounds)" dataDxfId="166">
      <calculatedColumnFormula>PeanutUse[[#This Row],[Snack peanuts - shelled peanuts 4/
(million pounds)]]/PeanutPcc!B3</calculatedColumnFormula>
    </tableColumn>
    <tableColumn id="4" xr3:uid="{0A9D05AA-1DB4-435F-8E83-4A62DCF44AB5}" name="Peanuts - _x000a_cleaned in shell 4/_x000a_(pounds)" dataDxfId="165">
      <calculatedColumnFormula>PeanutUse[[#This Row],[Cleaned in shell 8/
(million pounds)]]/PeanutPcc!B3</calculatedColumnFormula>
    </tableColumn>
    <tableColumn id="5" xr3:uid="{94D574F8-0446-4DB6-832B-C9B1D9DA6F44}" name="Products - _x000a_peanut butter 5/_x000a_(pounds)" dataDxfId="164">
      <calculatedColumnFormula>PeanutUse[[#This Row],[Peanut butter - shelled peanuts 4,5/
(million pounds)]]/PeanutPcc!B3</calculatedColumnFormula>
    </tableColumn>
    <tableColumn id="6" xr3:uid="{56640F7A-951C-4204-A30D-70CB4C17CBF6}" name="Products - _x000a_peanut candy_x000a_(pounds)" dataDxfId="163">
      <calculatedColumnFormula>PeanutUse[[#This Row],[Peanut candy - shelled peanuts 4/
(million pounds)]]/PeanutPcc!B3</calculatedColumnFormula>
    </tableColumn>
    <tableColumn id="7" xr3:uid="{2527E67C-624C-4D14-8694-A92CC83FEEFC}" name="Products - _x000a_other 6/_x000a_(pounds)" dataDxfId="162">
      <calculatedColumnFormula>PeanutUse[[#This Row],[Other - 
shelled peanuts 4,6/
(million pounds)]]/PeanutPcc!B3</calculatedColumnFormula>
    </tableColumn>
    <tableColumn id="8" xr3:uid="{FE21C8A9-9D17-4F5E-B88E-EF48567BB868}" name="Total 7/_x000a_(pounds)" dataDxfId="161">
      <calculatedColumnFormula>SUM(C3:G3)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0AAE77-5635-491A-8FE4-BF3123C4F96E}" name="Pistachios" displayName="Pistachios" ref="A2:J61" totalsRowShown="0" headerRowDxfId="41" dataDxfId="39" headerRowBorderDxfId="40" tableBorderDxfId="38" headerRowCellStyle="normal 2">
  <tableColumns count="10">
    <tableColumn id="1" xr3:uid="{67F0F99D-4F8B-48CC-976C-154E2850F446}" name="Year 2/" dataDxfId="37" dataCellStyle="normal 2"/>
    <tableColumn id="2" xr3:uid="{399CCFFA-549C-41A9-BD43-DDF63C10BD4A}" name="U.S. population 3/ (millions)" dataDxfId="36" dataCellStyle="normal 2"/>
    <tableColumn id="3" xr3:uid="{D40F5E1B-2862-4D1A-B45B-E6B641F98C1C}" name="Production 4/_x000a_(1,000 pounds, _x000a_shelled basis)" dataDxfId="35"/>
    <tableColumn id="4" xr3:uid="{6D440AAD-72F3-4B42-B653-E66AB3014C09}" name="Imports _x000a_(1,000 pounds, _x000a_shelled basis)" dataDxfId="34"/>
    <tableColumn id="5" xr3:uid="{FA548B6A-452D-4E62-92B6-2BB05976E706}" name="Beginning stocks_x000a_(1,000 pounds, _x000a_shelled basis)" dataDxfId="33"/>
    <tableColumn id="6" xr3:uid="{20898431-4B6B-4EEA-8511-C3186D7E3EB9}" name="Total supply 5/_x000a_(1,000 pounds, _x000a_shelled basis)" dataDxfId="32">
      <calculatedColumnFormula>SUM(C3,D3,E3)</calculatedColumnFormula>
    </tableColumn>
    <tableColumn id="7" xr3:uid="{D1D980CE-C5D5-4B56-BE6E-E8618A098918}" name="Exports_x000a_(1,000 pounds, _x000a_shelled basis)" dataDxfId="31"/>
    <tableColumn id="8" xr3:uid="{BF0B2B23-BB4D-4324-AB2D-1E99278916BE}" name="Ending stocks_x000a_(1,000 pounds, _x000a_shelled basis)" dataDxfId="30"/>
    <tableColumn id="9" xr3:uid="{52134816-39A6-4324-B638-4F45AFFF2CF6}" name="Total food availability 5/_x000a_(1,000 pounds, _x000a_shelled basis)" dataDxfId="29">
      <calculatedColumnFormula>F3-SUM(G3,H3)</calculatedColumnFormula>
    </tableColumn>
    <tableColumn id="10" xr3:uid="{0C5195BF-790B-4E1C-BE4E-7EA47E762E04}" name="Per capita_x000a_ food availability 5/_x000a_(pounds)" dataDxfId="28">
      <calculatedColumnFormula>I3/B3/1000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B2F2881-1234-471E-8308-7673269E1214}" name="Macadamias" displayName="Macadamias" ref="A2:J61" totalsRowShown="0" headerRowDxfId="27" dataDxfId="25" headerRowBorderDxfId="26" tableBorderDxfId="24" headerRowCellStyle="normal 2">
  <tableColumns count="10">
    <tableColumn id="1" xr3:uid="{CB2BF007-7EEF-4197-9898-1797E253C911}" name="Year 2/" dataDxfId="23" dataCellStyle="normal 2"/>
    <tableColumn id="2" xr3:uid="{7431886E-317C-4D6E-A01B-8A0D2DA7BE98}" name="U.S. population 3/ (millions)" dataDxfId="22" dataCellStyle="normal 2"/>
    <tableColumn id="3" xr3:uid="{6FF04459-92F4-42FC-9188-7BA8DFA82D90}" name="Production 4/_x000a_(1,000 pounds, _x000a_shelled basis)" dataDxfId="21"/>
    <tableColumn id="4" xr3:uid="{C8C886E7-3978-494B-A180-477B9BF7847A}" name="Imports _x000a_(1,000 pounds, _x000a_shelled basis)" dataDxfId="20"/>
    <tableColumn id="5" xr3:uid="{48CCEAEB-EF5F-4AB0-93C2-D5977E2AC2A9}" name="Beginning stocks_x000a_(1,000 pounds, _x000a_shelled basis)" dataDxfId="19"/>
    <tableColumn id="6" xr3:uid="{FD49484E-0F2F-4713-813A-EFE283370250}" name="Total supply 5/_x000a_(1,000 pounds, _x000a_shelled basis)" dataDxfId="18">
      <calculatedColumnFormula>SUM(C3,D3,E3)</calculatedColumnFormula>
    </tableColumn>
    <tableColumn id="7" xr3:uid="{0ADAEEE0-C76D-4A65-ABA2-DC060840D692}" name="Exports_x000a_(1,000 pounds, _x000a_shelled basis)" dataDxfId="17"/>
    <tableColumn id="8" xr3:uid="{B3B6BB2D-9E4C-497B-9ED5-856F2D896097}" name="Ending stocks_x000a_(1,000 pounds, _x000a_shelled basis)" dataDxfId="16"/>
    <tableColumn id="9" xr3:uid="{98CC5EDE-574A-45A4-8608-86654AA8E1B7}" name="Total food availability 5/_x000a_(1,000 pounds, _x000a_shelled basis)" dataDxfId="15">
      <calculatedColumnFormula>F3-SUM(G3,H3)</calculatedColumnFormula>
    </tableColumn>
    <tableColumn id="10" xr3:uid="{E0AC8F41-58BC-4CF3-B641-256D1FBF81C9}" name="Per capita_x000a_ food availability 5/_x000a_(pounds)" dataDxfId="14">
      <calculatedColumnFormula>I3/B3/1000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1FE83FD-E2B7-4A70-AB8C-0931BF5F0422}" name="Other" displayName="Other" ref="A2:J61" totalsRowShown="0" headerRowDxfId="13" dataDxfId="11" headerRowBorderDxfId="12" tableBorderDxfId="10" headerRowCellStyle="normal 2">
  <tableColumns count="10">
    <tableColumn id="1" xr3:uid="{5749757F-EEE0-452A-81A3-62F0C27BCF81}" name="Year" dataDxfId="9" dataCellStyle="normal 2"/>
    <tableColumn id="2" xr3:uid="{BAEF13CF-99EC-4EDB-99FE-0092D48C98F9}" name="U.S. population 2/ (millions)" dataDxfId="8" dataCellStyle="normal 2"/>
    <tableColumn id="3" xr3:uid="{484329CE-7432-4775-AF88-4DA563CB3988}" name="Production_x000a_(1,000 pounds, _x000a_shelled basis)" dataDxfId="7"/>
    <tableColumn id="4" xr3:uid="{338DB992-BD59-47A0-88C3-860166BB96C5}" name="Imports _x000a_(1,000 pounds, _x000a_shelled basis)" dataDxfId="6"/>
    <tableColumn id="5" xr3:uid="{F9EB8398-5DC7-411E-8F81-D7DF851D8597}" name="Beginning stocks_x000a_(1,000 pounds, _x000a_shelled basis)" dataDxfId="5"/>
    <tableColumn id="6" xr3:uid="{3D214F80-0731-4EF4-8F1F-5EC36DE8BE0F}" name="Total supply 3/_x000a_(1,000 pounds, _x000a_shelled basis)" dataDxfId="4">
      <calculatedColumnFormula>SUM(C3,D3,E3)</calculatedColumnFormula>
    </tableColumn>
    <tableColumn id="7" xr3:uid="{2B352186-E2A6-4D5E-8543-F1CDA730FD5F}" name="Exports_x000a_(1,000 pounds, _x000a_shelled basis)" dataDxfId="3"/>
    <tableColumn id="8" xr3:uid="{5E8B081F-A07C-4E76-BAB1-168544602185}" name="Ending stocks_x000a_(1,000 pounds, _x000a_shelled basis)" dataDxfId="2"/>
    <tableColumn id="9" xr3:uid="{10F35EAB-A9CA-4495-A23A-FC612CFD190D}" name="Total food availability 3/_x000a_(1,000 pounds, _x000a_shelled basis)" dataDxfId="1">
      <calculatedColumnFormula>F3-SUM(G3,H3)</calculatedColumnFormula>
    </tableColumn>
    <tableColumn id="10" xr3:uid="{9A7878F0-CD61-4579-BB20-C4897FF7E1E1}" name="Per capita_x000a_ food availability 3/_x000a_(pounds)" dataDxfId="0">
      <calculatedColumnFormula>I3/B3/1000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C53934-D9FB-4A51-BFA1-7ABC5B19D731}" name="PeanutsSupplyUse" displayName="PeanutsSupplyUse" ref="A2:M59" totalsRowShown="0" headerRowDxfId="160" dataDxfId="158" headerRowBorderDxfId="159" tableBorderDxfId="157" headerRowCellStyle="normal 2">
  <tableColumns count="13">
    <tableColumn id="1" xr3:uid="{4300429E-2021-4F50-A62C-C66CFD8D3D2A}" name="Year 2/" dataDxfId="156" dataCellStyle="normal 2"/>
    <tableColumn id="2" xr3:uid="{56198344-54F0-469A-A81B-AA08B4504A69}" name="U.S. population 3/ (millions)" dataDxfId="155" dataCellStyle="normal 2"/>
    <tableColumn id="3" xr3:uid="{E3E2A824-6342-4B3A-86DD-0A1C04309706}" name="Production _x000a_(million pounds, _x000a_in-shell basis)" dataDxfId="154"/>
    <tableColumn id="4" xr3:uid="{98C5CD29-B1A2-43FE-99EF-359C748B32A6}" name="Imports _x000a_(million pounds, _x000a_in-shell basis)" dataDxfId="153" dataCellStyle="normal 2"/>
    <tableColumn id="5" xr3:uid="{509A62D2-304C-45B8-8B80-7DA9B31C71CC}" name="Beginning stocks 4/_x000a_(million pounds, _x000a_in-shell basis)" dataDxfId="152"/>
    <tableColumn id="6" xr3:uid="{0773F9DF-927D-4D85-9A1E-689CA2178C61}" name="Total supply 5/_x000a_(million pounds, _x000a_in-shell basis)" dataDxfId="151" dataCellStyle="normal 2">
      <calculatedColumnFormula>SUM(C3,D3,E3)</calculatedColumnFormula>
    </tableColumn>
    <tableColumn id="7" xr3:uid="{A8FCE781-8637-44BD-920D-56F58E88602C}" name="Exports_x000a_(million pounds, _x000a_in-shell basis)" dataDxfId="150"/>
    <tableColumn id="8" xr3:uid="{A2C28776-4A88-4249-A1C1-9796C1CF3E67}" name="Seed, loss, shrinkage, _x000a_and residual 6/_x000a_(million pounds, _x000a_in-shell basis)" dataDxfId="149" dataCellStyle="normal 2"/>
    <tableColumn id="9" xr3:uid="{E63962A5-1198-4AA7-B5DE-F0041F03E03F}" name="Crush_x000a_(million pounds, _x000a_in-shell basis)" dataDxfId="148" dataCellStyle="normal 2"/>
    <tableColumn id="10" xr3:uid="{921BF244-7824-4460-8961-D3026A20CC31}" name="Ending stocks 4/_x000a_(million pounds, _x000a_in-shell basis)" dataDxfId="147"/>
    <tableColumn id="11" xr3:uid="{E458986A-EDDF-448C-87F6-7F34951A1572}" name="Total food availability_x000a_(million pounds, _x000a_in-shell basis) 5/" dataDxfId="146" dataCellStyle="normal 2">
      <calculatedColumnFormula>F3-G3-H3-I3-J3</calculatedColumnFormula>
    </tableColumn>
    <tableColumn id="12" xr3:uid="{F3E3D59B-8622-4689-BADF-224C67FA28B0}" name="Total shelled basis_x000a_ food availability 5,7/_x000a_(million pounds)" dataDxfId="145" dataCellStyle="normal 2">
      <calculatedColumnFormula>K3/1.33</calculatedColumnFormula>
    </tableColumn>
    <tableColumn id="13" xr3:uid="{96DFC023-6953-4053-AD0C-68890C84A8AC}" name="Per capita shelled basis_x000a_ food availability 5,7/_x000a_(pounds)" dataDxfId="144" dataCellStyle="normal 2">
      <calculatedColumnFormula>IF(L3=0,0,IF(B3=0,0,L3/B3))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3BECC0-1736-44BC-8EFF-C58CEE7E8D38}" name="PeanutUse" displayName="PeanutUse" ref="A2:O59" totalsRowShown="0" headerRowDxfId="143" headerRowBorderDxfId="142" tableBorderDxfId="141" headerRowCellStyle="normal 2">
  <tableColumns count="15">
    <tableColumn id="1" xr3:uid="{028EFB10-A51F-4CD8-96A3-BB158940D2B9}" name="Year 2/" dataDxfId="140" dataCellStyle="normal 2"/>
    <tableColumn id="2" xr3:uid="{4E613379-1DF7-4D4D-8CC7-061A9F519C5C}" name="U.S. population 3/ (millions)" dataDxfId="139" dataCellStyle="normal 2"/>
    <tableColumn id="3" xr3:uid="{8A18209E-3294-4C94-AE6C-5BABF4B6BA8D}" name="Snack peanuts - shelled peanuts 4/_x000a_(million pounds)" dataDxfId="138"/>
    <tableColumn id="4" xr3:uid="{C3F72F38-A150-4C74-B62E-2198236ECACE}" name="Peanut butter - shelled peanuts 4,5/_x000a_(million pounds)" dataDxfId="137"/>
    <tableColumn id="5" xr3:uid="{13C0C4B4-B6D4-4850-9BC3-C982E359A694}" name="Peanut candy - shelled peanuts 4/_x000a_(million pounds)" dataDxfId="136"/>
    <tableColumn id="6" xr3:uid="{64F384CA-CBED-4814-B9E4-53E00EEC34B0}" name="Other - _x000a_shelled peanuts 4,6/_x000a_(million pounds)" dataDxfId="135"/>
    <tableColumn id="7" xr3:uid="{C5AA2BB0-57FE-41DA-9506-96856F0E3DCA}" name="Total - _x000a_shelled peanuts 4,7/_x000a_(million pounds)" dataDxfId="134">
      <calculatedColumnFormula>SUM(C3,D3,E3,F3)</calculatedColumnFormula>
    </tableColumn>
    <tableColumn id="8" xr3:uid="{04C22DF7-0B0B-43BB-9242-D1EBB3115CD1}" name="Food availability -_x000a_shelled peanuts_x000a_(million pounds)" dataDxfId="133">
      <calculatedColumnFormula>PeanutsSupplyUse[[#This Row],[Total shelled basis
 food availability 5,7/
(million pounds)]]</calculatedColumnFormula>
    </tableColumn>
    <tableColumn id="9" xr3:uid="{DDC0CC8B-EED4-4A43-9D0C-AD7B1A5FEDBD}" name="Cleaned in shell 8/_x000a_(million pounds)" dataDxfId="132"/>
    <tableColumn id="10" xr3:uid="{A75407D6-26F2-4BDE-ADA2-251889C34395}" name="Food availability minus cleaned in shell_x000a_(million pounds)" dataDxfId="131">
      <calculatedColumnFormula>H3-I3</calculatedColumnFormula>
    </tableColumn>
    <tableColumn id="11" xr3:uid="{BB91E7AF-8DD5-48C8-AAD2-6E7E1273659E}" name="Snack peanuts - food availability 9/_x000a_(million pounds)" dataDxfId="130">
      <calculatedColumnFormula>(C3/$G3)*$J3</calculatedColumnFormula>
    </tableColumn>
    <tableColumn id="12" xr3:uid="{B0CAE3E9-2902-4319-957D-F33A18DE50E5}" name="Peanut butter - _x000a_food availability 9/_x000a_(million pounds)" dataDxfId="129">
      <calculatedColumnFormula>(D3/$G3)*$J3</calculatedColumnFormula>
    </tableColumn>
    <tableColumn id="13" xr3:uid="{470C8E1D-FF92-4808-BAF5-8F898635B81E}" name="Peanut candy - _x000a_food availability 9/_x000a_(million pounds)" dataDxfId="128">
      <calculatedColumnFormula>(E3/$G3)*$J3</calculatedColumnFormula>
    </tableColumn>
    <tableColumn id="14" xr3:uid="{100148AA-D247-4A4F-9E6B-4118ACB2A415}" name="Other - _x000a_food availability 9/_x000a_(million pounds)" dataDxfId="127">
      <calculatedColumnFormula>(F3/$G3)*$J3</calculatedColumnFormula>
    </tableColumn>
    <tableColumn id="15" xr3:uid="{89A20DB2-6BF5-4F76-91DB-4472D7C2E24D}" name="Total - _x000a_food availability 7,9/_x000a_(million pounds)" dataDxfId="126">
      <calculatedColumnFormula>SUM(K3,L3,M3,N3)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8181C6-707B-4D32-984D-6C127E0A13AE}" name="TreeNutsPcc" displayName="TreeNutsPcc" ref="A2:K61" totalsRowShown="0" headerRowDxfId="125" dataDxfId="123" headerRowBorderDxfId="124" tableBorderDxfId="122">
  <tableColumns count="11">
    <tableColumn id="1" xr3:uid="{304C7D1C-274F-4016-A27A-804EC8D4C8B9}" name="Year 1/" dataDxfId="121"/>
    <tableColumn id="11" xr3:uid="{60D614E0-C773-458F-B9F8-AE15FA589128}" name="U.S. population 2/ (millions)" dataDxfId="120"/>
    <tableColumn id="2" xr3:uid="{08715F8A-FBE8-4CF8-A9AB-15DA7A805D83}" name="Tree nuts - _x000a_almonds_x000a_(pounds)" dataDxfId="119">
      <calculatedColumnFormula>Almonds[[#This Row],[Per capita
 food availability 7/
(pounds)]]</calculatedColumnFormula>
    </tableColumn>
    <tableColumn id="3" xr3:uid="{4F85BE4A-4FA6-4CA7-AF5F-38FFAB5A0D96}" name="Tree nuts - _x000a_hazelnuts (filberts)_x000a_(pounds)" dataDxfId="118">
      <calculatedColumnFormula>Hazelnuts[[#This Row],[Per capita
 food availability 5/
(pounds)]]</calculatedColumnFormula>
    </tableColumn>
    <tableColumn id="4" xr3:uid="{0F1C8635-A5F7-4989-AC56-7516C93787A8}" name="Tree nuts - _x000a_pecans_x000a_(pounds)" dataDxfId="117">
      <calculatedColumnFormula>Pecans[[#This Row],[Per capita
 food availability 5/
(pounds)]]</calculatedColumnFormula>
    </tableColumn>
    <tableColumn id="5" xr3:uid="{BDFA7CF3-AA7E-4C06-8B2A-22DAB7BBF5C3}" name="Tree nuts - _x000a_walnuts_x000a_(pounds)" dataDxfId="116">
      <calculatedColumnFormula>Walnuts[[#This Row],[Per capita
 food availability 5/
(pounds)]]</calculatedColumnFormula>
    </tableColumn>
    <tableColumn id="6" xr3:uid="{097AA1E5-C9B9-4EA0-8E7D-CDD4237BAD0B}" name="Tree nuts - _x000a_macadamias_x000a_(pounds)" dataDxfId="115">
      <calculatedColumnFormula>Macadamias[[#This Row],[Per capita
 food availability 5/
(pounds)]]</calculatedColumnFormula>
    </tableColumn>
    <tableColumn id="7" xr3:uid="{228F6394-8E3A-456D-B901-CFB6D503ADD9}" name="Tree nuts - _x000a_pistachios_x000a_(pounds)" dataDxfId="114">
      <calculatedColumnFormula>Pistachios[[#This Row],[Per capita
 food availability 5/
(pounds)]]</calculatedColumnFormula>
    </tableColumn>
    <tableColumn id="8" xr3:uid="{BEFAB52D-2FA6-4218-BF93-3F6800BA2E9E}" name="Tree nuts - _x000a_other 3/_x000a_(pounds)" dataDxfId="113">
      <calculatedColumnFormula>Other[[#This Row],[Per capita
 food availability 3/
(pounds)]]</calculatedColumnFormula>
    </tableColumn>
    <tableColumn id="9" xr3:uid="{D850ED46-22CA-42A1-9847-13F85D80DB17}" name="Tree nuts - _x000a_total 4/_x000a_(pounds)" dataDxfId="112">
      <calculatedColumnFormula>SUM(C3:I3)</calculatedColumnFormula>
    </tableColumn>
    <tableColumn id="10" xr3:uid="{25B00E67-5D80-4854-A2F6-42EF2FC1766A}" name="Coconut - _x000a_(desiccated) 5/_x000a_(pounds)" dataDxfId="11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78C0581-2FC9-4100-8BD6-E7AD048D9627}" name="TreeNuts" displayName="TreeNuts" ref="A2:J56" totalsRowShown="0" headerRowDxfId="110" dataDxfId="108" headerRowBorderDxfId="109" tableBorderDxfId="107" headerRowCellStyle="normal 2">
  <tableColumns count="10">
    <tableColumn id="1" xr3:uid="{FDD46144-0724-40FD-B20E-4A6EBB868466}" name="Year 2/" dataDxfId="106" dataCellStyle="normal 2"/>
    <tableColumn id="2" xr3:uid="{A9DF91C7-843D-4908-904C-A4790102EE9D}" name="U.S. population 3/ (millions)" dataDxfId="105" dataCellStyle="normal 2"/>
    <tableColumn id="3" xr3:uid="{C756336B-ECE1-4463-9218-872B7BC82265}" name="Production 4/_x000a_(1,000 pounds, _x000a_shelled basis)" dataDxfId="104">
      <calculatedColumnFormula>SUM(Almonds!C8,Walnuts!C8,Hazelnuts!C8,Pecans!C8,Pistachios!C8,Macadamias!C8,Other!C8)</calculatedColumnFormula>
    </tableColumn>
    <tableColumn id="4" xr3:uid="{68605C0D-D10F-4C8C-8BE7-711D089969F1}" name="Imports _x000a_(1,000 pounds, _x000a_shelled basis)" dataDxfId="103">
      <calculatedColumnFormula>SUM(Almonds!D8,Walnuts!D8,Hazelnuts!D8,Pecans!D8,Pistachios!D8,Macadamias!D8,Other!D8)</calculatedColumnFormula>
    </tableColumn>
    <tableColumn id="5" xr3:uid="{10E92292-29F7-49AD-8329-91693FA48ED0}" name="Beginning stocks_x000a_(1,000 pounds, _x000a_shelled basis)" dataDxfId="102">
      <calculatedColumnFormula>SUM(Almonds!E8,Walnuts!E8,Hazelnuts!E8,Pecans!E8,Pistachios!E8,Macadamias!E8,Other!E8)</calculatedColumnFormula>
    </tableColumn>
    <tableColumn id="6" xr3:uid="{F59E8968-8476-443E-A40A-A94FA563D154}" name="Total supply 5/_x000a_(1,000 pounds, _x000a_shelled basis)" dataDxfId="101">
      <calculatedColumnFormula>SUM(Almonds!F8,Walnuts!F8,Hazelnuts!F8,Pecans!F8,Pistachios!F8,Macadamias!F8,Other!F8)</calculatedColumnFormula>
    </tableColumn>
    <tableColumn id="7" xr3:uid="{84B768A0-06CB-4AF1-971A-325829311F78}" name="Exports_x000a_(1,000 pounds, _x000a_shelled basis)" dataDxfId="100">
      <calculatedColumnFormula>SUM(Almonds!H8,Walnuts!G8,Hazelnuts!G8,Pecans!G8,Pistachios!G8,Macadamias!G8,Other!G8)</calculatedColumnFormula>
    </tableColumn>
    <tableColumn id="8" xr3:uid="{87AEFE96-7C2B-47B6-BB71-C9A88BA3097B}" name="Ending stocks_x000a_(1,000 pounds, _x000a_shelled basis)" dataDxfId="99">
      <calculatedColumnFormula>SUM(Almonds!I8,Walnuts!H8,Hazelnuts!H8,Pecans!H8,Pistachios!H8,Macadamias!H8,Other!H8)</calculatedColumnFormula>
    </tableColumn>
    <tableColumn id="9" xr3:uid="{B44190F9-A84E-467D-B35E-B0447651B275}" name="Total food availability_x000a_(1,000 pounds, _x000a_shelled basis)" dataDxfId="98">
      <calculatedColumnFormula>SUM(Almonds!J8,Walnuts!I8,Hazelnuts!I8,Pecans!I8,Pistachios!I8,Macadamias!I8,Other!I8)</calculatedColumnFormula>
    </tableColumn>
    <tableColumn id="10" xr3:uid="{3B4AA8F0-1169-4A89-B727-9C86398F7AFF}" name="Per capita_x000a_ food availability 5/_x000a_(pounds)" dataDxfId="97">
      <calculatedColumnFormula>SUM(Almonds!K8,Walnuts!J8,Hazelnuts!J8,Pecans!J8,Pistachios!J8,Macadamias!J8,Other!J8)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F50D5E-3C5C-4D00-90B0-1E945F891ECF}" name="Almonds" displayName="Almonds" ref="A2:K61" totalsRowShown="0" headerRowDxfId="96" dataDxfId="94" headerRowBorderDxfId="95" tableBorderDxfId="93" headerRowCellStyle="normal 2">
  <tableColumns count="11">
    <tableColumn id="1" xr3:uid="{8407C9FF-579D-4DAF-91B1-D6742674D8DD}" name="Year 2/" dataDxfId="92" dataCellStyle="normal 2"/>
    <tableColumn id="2" xr3:uid="{EB8477F9-9215-4524-A766-4E19BB21DF42}" name="U.S. population 3/ (millions)" dataDxfId="91" dataCellStyle="normal 2"/>
    <tableColumn id="3" xr3:uid="{D0913525-242E-45B2-AFE9-825A1D48EF1C}" name="Production 4, 6/_x000a_(1,000 pounds, _x000a_shelled basis)" dataDxfId="90"/>
    <tableColumn id="4" xr3:uid="{8DE4E8A3-EABF-42FB-859E-37E35C82E538}" name="Imports _x000a_(1,000 pounds, _x000a_shelled basis)" dataDxfId="89"/>
    <tableColumn id="5" xr3:uid="{BBB01D0A-70BB-4CED-A1F8-24E90970F8BF}" name="Beginning stocks 6/_x000a_(1,000 pounds, _x000a_shelled basis)" dataDxfId="88"/>
    <tableColumn id="6" xr3:uid="{160C27D1-100E-4FEB-8075-FB5BE1E5880A}" name="Total supply 7/_x000a_(1,000 pounds, _x000a_shelled basis)" dataDxfId="87">
      <calculatedColumnFormula>SUM(C3,D3,E3)</calculatedColumnFormula>
    </tableColumn>
    <tableColumn id="7" xr3:uid="{F007EE81-A6EC-4568-9B6B-4E041433F909}" name="Current year market reserve 5/_x000a_(1,000 pounds, _x000a_shelled basis)" dataDxfId="86"/>
    <tableColumn id="8" xr3:uid="{C1D8C812-8E23-4570-9B4A-FF183872A7CB}" name="Exports_x000a_(1,000 pounds, _x000a_shelled basis)" dataDxfId="85"/>
    <tableColumn id="9" xr3:uid="{6A510113-41D4-4F90-B07C-1417163E41A1}" name="Ending stocks 6/_x000a_(1,000 pounds, _x000a_shelled basis)" dataDxfId="84"/>
    <tableColumn id="10" xr3:uid="{C60ADB40-540F-4D46-89E3-820EFA3F108D}" name="Total food availability 7/_x000a_(1,000 pounds, _x000a_shelled basis)" dataDxfId="83">
      <calculatedColumnFormula>F3-SUM(H3,I3)</calculatedColumnFormula>
    </tableColumn>
    <tableColumn id="11" xr3:uid="{5042B4FA-B7D4-4DAB-9488-A6583F5160CC}" name="Per capita_x000a_ food availability 7/_x000a_(pounds)" dataDxfId="82">
      <calculatedColumnFormula>J3/B3/1000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0ED7E2-149B-4F60-B222-2F4B87777180}" name="Walnuts" displayName="Walnuts" ref="C2:J61" totalsRowShown="0" headerRowDxfId="81" dataDxfId="79" headerRowBorderDxfId="80" tableBorderDxfId="78" headerRowCellStyle="normal 2">
  <tableColumns count="8">
    <tableColumn id="1" xr3:uid="{F32B2CD4-AEB4-4F88-BC5B-AFBA9F471CC2}" name="Production 4/_x000a_(1,000 pounds, _x000a_shelled basis)" dataDxfId="77"/>
    <tableColumn id="2" xr3:uid="{C650EE8B-33CD-4289-8CDB-233D012CDF02}" name="Imports _x000a_(1,000 pounds, _x000a_shelled basis)" dataDxfId="76"/>
    <tableColumn id="3" xr3:uid="{2C4EF9AB-27C5-4637-9EF1-D65A9C8881E1}" name="Beginning stocks_x000a_(1,000 pounds, _x000a_shelled basis)" dataDxfId="75"/>
    <tableColumn id="4" xr3:uid="{ECE4E2E3-A6D5-4C2B-90E3-F70978B248FB}" name="Total supply 5/_x000a_(1,000 pounds, _x000a_shelled basis)" dataDxfId="74">
      <calculatedColumnFormula>SUM(C3,D3,E3)</calculatedColumnFormula>
    </tableColumn>
    <tableColumn id="5" xr3:uid="{FCEAE021-8C43-40A1-8738-A65A46410E30}" name="Exports_x000a_(1,000 pounds, _x000a_shelled basis)" dataDxfId="73"/>
    <tableColumn id="6" xr3:uid="{5D6F9EF9-5A7D-4DBC-A9E8-02750F6783E8}" name="Ending stocks_x000a_(1,000 pounds, _x000a_shelled basis)" dataDxfId="72"/>
    <tableColumn id="7" xr3:uid="{0B79DB92-95F1-4AD5-8B82-A6B0A8E11B7E}" name="Total food availability 5/_x000a_(1,000 pounds, _x000a_shelled basis)" dataDxfId="71">
      <calculatedColumnFormula>F3-SUM(G3,H3)</calculatedColumnFormula>
    </tableColumn>
    <tableColumn id="8" xr3:uid="{49D75880-444C-4443-9D84-CF999AED3E8E}" name="Per capita_x000a_ food availability 5/_x000a_(pounds)" dataDxfId="70">
      <calculatedColumnFormula>I3/B3/1000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2A55AF9-F4AF-4E83-A5FB-1C581496FB73}" name="Hazelnuts" displayName="Hazelnuts" ref="A2:J61" totalsRowShown="0" headerRowDxfId="69" dataDxfId="67" headerRowBorderDxfId="68" tableBorderDxfId="66" headerRowCellStyle="normal 2">
  <tableColumns count="10">
    <tableColumn id="1" xr3:uid="{5B0D4917-26D0-48E0-9243-0444C235AA6B}" name="Year 2/" dataDxfId="65" dataCellStyle="normal 2"/>
    <tableColumn id="2" xr3:uid="{DB235588-0598-4F22-BBF9-42DA008C2A6D}" name="U.S. population 3/ (millions)" dataDxfId="64" dataCellStyle="normal 2"/>
    <tableColumn id="3" xr3:uid="{CA972DD2-3A1F-4CC4-BC70-BD62739AB4CF}" name="Production 4/_x000a_(1,000 pounds, _x000a_shelled basis)" dataDxfId="63"/>
    <tableColumn id="4" xr3:uid="{6B833A6A-0E7E-46DA-A627-E3D61EA32C94}" name="Imports _x000a_(1,000 pounds, _x000a_shelled basis)" dataDxfId="62"/>
    <tableColumn id="5" xr3:uid="{620D6C56-BC45-4F52-AEA2-5C305BB6DE98}" name="Beginning stocks_x000a_(1,000 pounds, _x000a_shelled basis)" dataDxfId="61"/>
    <tableColumn id="6" xr3:uid="{0E264487-FEF8-403E-8E1D-680EA39F5579}" name="Total supply 5/_x000a_(1,000 pounds, _x000a_shelled basis)" dataDxfId="60">
      <calculatedColumnFormula>SUM(C3,D3,E3)</calculatedColumnFormula>
    </tableColumn>
    <tableColumn id="7" xr3:uid="{31443D72-EBDB-469D-9FEB-6A7C3F39108F}" name="Exports_x000a_(1,000 pounds, _x000a_shelled basis)" dataDxfId="59"/>
    <tableColumn id="8" xr3:uid="{D4819175-322C-4C2C-BD71-F2D5FF575502}" name="Ending stocks_x000a_(1,000 pounds, _x000a_shelled basis)" dataDxfId="58"/>
    <tableColumn id="9" xr3:uid="{1F57195C-BDD3-424F-977C-6CA4201DB9DD}" name="Total food availability 5/_x000a_(1,000 pounds, _x000a_shelled basis)" dataDxfId="57">
      <calculatedColumnFormula>F3-SUM(G3,H3)</calculatedColumnFormula>
    </tableColumn>
    <tableColumn id="10" xr3:uid="{DCA52CAF-4F1E-4284-A0EE-4F3068704FCE}" name="Per capita_x000a_ food availability 5/_x000a_(pounds)" dataDxfId="56">
      <calculatedColumnFormula>I3/B3/1000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BA5E78B-ABC3-4806-8F62-0D8C27AF20BB}" name="Pecans" displayName="Pecans" ref="A2:J61" totalsRowShown="0" headerRowDxfId="55" dataDxfId="53" headerRowBorderDxfId="54" tableBorderDxfId="52" headerRowCellStyle="normal 2">
  <tableColumns count="10">
    <tableColumn id="1" xr3:uid="{A6413871-8CAE-4E3F-8584-8D09673CB26A}" name="Year 2/" dataDxfId="51" dataCellStyle="normal 2"/>
    <tableColumn id="2" xr3:uid="{15235C7F-602D-4303-910E-7021F50A8DFF}" name="U.S. population 3/ (millions)" dataDxfId="50" dataCellStyle="normal 2"/>
    <tableColumn id="3" xr3:uid="{7763CCB6-8809-4079-8DB6-7D6DAFB77EEE}" name="Production 4/_x000a_(1,000 pounds, _x000a_shelled basis)" dataDxfId="49"/>
    <tableColumn id="4" xr3:uid="{47019DB4-269C-4518-BB19-4EC1D62F0D32}" name="Imports _x000a_(1,000 pounds, _x000a_shelled basis)" dataDxfId="48"/>
    <tableColumn id="5" xr3:uid="{47E2EBD2-5F84-46E2-A195-B42B14A6D244}" name="Beginning stocks_x000a_(1,000 pounds, _x000a_shelled basis)" dataDxfId="47"/>
    <tableColumn id="6" xr3:uid="{203CD1E2-0D45-4569-823B-502F7DDBA93E}" name="Total supply 5/_x000a_(1,000 pounds, _x000a_shelled basis)" dataDxfId="46">
      <calculatedColumnFormula>SUM(C3,D3,E3)</calculatedColumnFormula>
    </tableColumn>
    <tableColumn id="7" xr3:uid="{B06FDFD5-9065-4E5D-A851-EA7535B7BA5E}" name="Exports_x000a_(1,000 pounds, _x000a_shelled basis)" dataDxfId="45"/>
    <tableColumn id="8" xr3:uid="{A9996761-0D08-41DE-A4C1-9E1252B593F7}" name="Ending stocks_x000a_(1,000 pounds, _x000a_shelled basis)" dataDxfId="44"/>
    <tableColumn id="9" xr3:uid="{A944C594-4A5B-4929-BA37-0C9C2D2A6708}" name="Total food availability 5/_x000a_(1,000 pounds, _x000a_shelled basis)" dataDxfId="43">
      <calculatedColumnFormula>F3-SUM(G3,H3)</calculatedColumnFormula>
    </tableColumn>
    <tableColumn id="10" xr3:uid="{DEFD6D05-9F3C-45A0-8302-E39271CF6300}" name="Per capita_x000a_ food availability 5/_x000a_(pounds)" dataDxfId="42">
      <calculatedColumnFormula>I3/B3/1000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1227-6F9B-4863-BD3D-87268681EEF9}">
  <dimension ref="A1:B18"/>
  <sheetViews>
    <sheetView tabSelected="1" workbookViewId="0"/>
  </sheetViews>
  <sheetFormatPr defaultRowHeight="14.4" x14ac:dyDescent="0.3"/>
  <cols>
    <col min="1" max="1" width="22.21875" customWidth="1"/>
    <col min="2" max="19" width="12.5546875" customWidth="1"/>
  </cols>
  <sheetData>
    <row r="1" spans="1:2" ht="21" customHeight="1" thickBot="1" x14ac:dyDescent="0.45">
      <c r="A1" s="62" t="s">
        <v>74</v>
      </c>
    </row>
    <row r="2" spans="1:2" ht="16.2" thickTop="1" x14ac:dyDescent="0.3">
      <c r="A2" s="61" t="s">
        <v>75</v>
      </c>
    </row>
    <row r="3" spans="1:2" ht="15.6" x14ac:dyDescent="0.3">
      <c r="A3" s="18" t="s">
        <v>90</v>
      </c>
      <c r="B3" s="60"/>
    </row>
    <row r="4" spans="1:2" ht="15.6" x14ac:dyDescent="0.3">
      <c r="A4" s="61" t="s">
        <v>76</v>
      </c>
    </row>
    <row r="5" spans="1:2" ht="15.6" customHeight="1" x14ac:dyDescent="0.3">
      <c r="A5" s="59" t="s">
        <v>78</v>
      </c>
      <c r="B5" s="59"/>
    </row>
    <row r="6" spans="1:2" ht="15.6" customHeight="1" x14ac:dyDescent="0.3">
      <c r="A6" s="59" t="s">
        <v>79</v>
      </c>
      <c r="B6" s="59"/>
    </row>
    <row r="7" spans="1:2" ht="15.6" customHeight="1" x14ac:dyDescent="0.3">
      <c r="A7" s="59" t="s">
        <v>80</v>
      </c>
      <c r="B7" s="59"/>
    </row>
    <row r="8" spans="1:2" ht="15.6" customHeight="1" x14ac:dyDescent="0.3">
      <c r="A8" s="59" t="s">
        <v>81</v>
      </c>
      <c r="B8" s="59"/>
    </row>
    <row r="9" spans="1:2" ht="15.6" customHeight="1" x14ac:dyDescent="0.3">
      <c r="A9" s="59" t="s">
        <v>82</v>
      </c>
      <c r="B9" s="59"/>
    </row>
    <row r="10" spans="1:2" ht="15.6" customHeight="1" x14ac:dyDescent="0.3">
      <c r="A10" s="59" t="s">
        <v>83</v>
      </c>
      <c r="B10" s="59"/>
    </row>
    <row r="11" spans="1:2" ht="15.6" customHeight="1" x14ac:dyDescent="0.3">
      <c r="A11" s="59" t="s">
        <v>84</v>
      </c>
      <c r="B11" s="59"/>
    </row>
    <row r="12" spans="1:2" ht="15.6" customHeight="1" x14ac:dyDescent="0.3">
      <c r="A12" s="59" t="s">
        <v>85</v>
      </c>
      <c r="B12" s="59"/>
    </row>
    <row r="13" spans="1:2" ht="15.6" customHeight="1" x14ac:dyDescent="0.3">
      <c r="A13" s="59" t="s">
        <v>86</v>
      </c>
      <c r="B13" s="59"/>
    </row>
    <row r="14" spans="1:2" ht="15.6" customHeight="1" x14ac:dyDescent="0.3">
      <c r="A14" s="59" t="s">
        <v>87</v>
      </c>
      <c r="B14" s="59"/>
    </row>
    <row r="15" spans="1:2" ht="15.6" customHeight="1" x14ac:dyDescent="0.3">
      <c r="A15" s="59" t="s">
        <v>88</v>
      </c>
      <c r="B15" s="59"/>
    </row>
    <row r="16" spans="1:2" ht="15.6" customHeight="1" x14ac:dyDescent="0.3">
      <c r="A16" s="59" t="s">
        <v>89</v>
      </c>
      <c r="B16" s="59"/>
    </row>
    <row r="17" spans="1:1" ht="15.6" x14ac:dyDescent="0.3">
      <c r="A17" s="58" t="s">
        <v>77</v>
      </c>
    </row>
    <row r="18" spans="1:1" ht="15.6" x14ac:dyDescent="0.3">
      <c r="A18" s="58" t="s">
        <v>91</v>
      </c>
    </row>
  </sheetData>
  <hyperlinks>
    <hyperlink ref="A5" location="PeanutPcc!A1" display="Peanuts: Per capita availability, by type of product" xr:uid="{A1F5F9C4-767D-4EBD-B126-D8B8ECAA818E}"/>
    <hyperlink ref="A6" location="'Peanuts Supply and Use'!A1" display="Peanuts: U.S. supply and use" xr:uid="{9779BFD6-C8C6-4CB0-A13D-B0D21DEE3984}"/>
    <hyperlink ref="A7" location="PeanutUse!A1" display="Peanut use: Availability, by type of product" xr:uid="{C2F8BB86-C212-4AF5-8F66-7729B7919A6A}"/>
    <hyperlink ref="A8" location="TreeNutsPcc!A1" display="Tree nuts and coconut: Per capita availability" xr:uid="{453FF19C-2E24-4D69-B471-56061F2EB830}"/>
    <hyperlink ref="A9" location="TreeNuts!A1" display="Tree nuts: Supply and use" xr:uid="{1AED8AA6-0FED-43D8-9F03-B80B5CD7FFB8}"/>
    <hyperlink ref="A10" location="Almonds!A1" display="Almonds: Supply and use" xr:uid="{74EC7297-9FA0-466B-BBA3-D1356EE31C5F}"/>
    <hyperlink ref="A11" location="Walnuts!A1" display="Walnuts: Supply and use" xr:uid="{1F4493E3-C4E7-44C9-8E4D-9FF061727B8F}"/>
    <hyperlink ref="A12" location="Hazelnuts!A1" display="Hazelnuts (filberts): Supply and use" xr:uid="{41D6DB05-0D9F-448E-8CFF-4146E2DCBD89}"/>
    <hyperlink ref="A13" location="Pecans!A1" display="Pecans: Supply and use" xr:uid="{88A460FC-CED6-40E7-9DF5-78DFFFED43EF}"/>
    <hyperlink ref="A14" location="Pistachios!A1" display="Pistachio nuts: Supply and use" xr:uid="{1FA40C74-4B88-4AFE-80A9-02670FE5CE27}"/>
    <hyperlink ref="A15" location="Macadamias!A1" display="Macadamia nuts: Supply and use" xr:uid="{64E18968-2736-4D30-A350-E8F38C3CA9A8}"/>
    <hyperlink ref="A16" location="Other!A1" display="Other tree nuts: Supply and use" xr:uid="{AA5D7B8F-EE4B-4644-A7D7-4ED1215800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FC06-AC4E-4AD7-917D-18685ECF0147}">
  <dimension ref="A1:K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0" width="22.21875" customWidth="1"/>
  </cols>
  <sheetData>
    <row r="1" spans="1:11" ht="24" customHeight="1" x14ac:dyDescent="0.4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11" ht="66" customHeight="1" x14ac:dyDescent="0.3">
      <c r="A2" s="35" t="s">
        <v>0</v>
      </c>
      <c r="B2" s="36" t="s">
        <v>14</v>
      </c>
      <c r="C2" s="29" t="s">
        <v>92</v>
      </c>
      <c r="D2" s="29" t="s">
        <v>93</v>
      </c>
      <c r="E2" s="30" t="s">
        <v>94</v>
      </c>
      <c r="F2" s="29" t="s">
        <v>95</v>
      </c>
      <c r="G2" s="29" t="s">
        <v>96</v>
      </c>
      <c r="H2" s="29" t="s">
        <v>97</v>
      </c>
      <c r="I2" s="29" t="s">
        <v>104</v>
      </c>
      <c r="J2" s="29" t="s">
        <v>13</v>
      </c>
      <c r="K2" s="63"/>
    </row>
    <row r="3" spans="1:11" ht="15.6" x14ac:dyDescent="0.3">
      <c r="A3" s="25">
        <v>1965</v>
      </c>
      <c r="B3" s="26">
        <v>193.22300000000001</v>
      </c>
      <c r="C3" s="31">
        <v>95320</v>
      </c>
      <c r="D3" s="31">
        <v>50</v>
      </c>
      <c r="E3" s="31">
        <v>57400</v>
      </c>
      <c r="F3" s="31">
        <f>SUM(C3,D3,E3)</f>
        <v>152770</v>
      </c>
      <c r="G3" s="31">
        <v>2960</v>
      </c>
      <c r="H3" s="31">
        <v>49000</v>
      </c>
      <c r="I3" s="31">
        <f>F3-SUM(G3,H3)</f>
        <v>100810</v>
      </c>
      <c r="J3" s="41">
        <f>I3/B3/1000</f>
        <v>0.5217287797001392</v>
      </c>
      <c r="K3" s="63"/>
    </row>
    <row r="4" spans="1:11" ht="15.6" x14ac:dyDescent="0.3">
      <c r="A4" s="23">
        <v>1966</v>
      </c>
      <c r="B4" s="24">
        <v>195.53899999999999</v>
      </c>
      <c r="C4" s="31">
        <v>61530</v>
      </c>
      <c r="D4" s="31">
        <v>420</v>
      </c>
      <c r="E4" s="31">
        <v>49000</v>
      </c>
      <c r="F4" s="31">
        <f t="shared" ref="F4:F61" si="0">SUM(C4,D4,E4)</f>
        <v>110950</v>
      </c>
      <c r="G4" s="31">
        <v>2120</v>
      </c>
      <c r="H4" s="31">
        <v>29300</v>
      </c>
      <c r="I4" s="31">
        <f t="shared" ref="I4:I61" si="1">F4-SUM(G4,H4)</f>
        <v>79530</v>
      </c>
      <c r="J4" s="41">
        <f t="shared" ref="J4:J61" si="2">I4/B4/1000</f>
        <v>0.40672193270907597</v>
      </c>
      <c r="K4" s="63"/>
    </row>
    <row r="5" spans="1:11" ht="15.6" x14ac:dyDescent="0.3">
      <c r="A5" s="25">
        <v>1967</v>
      </c>
      <c r="B5" s="26">
        <v>197.73599999999999</v>
      </c>
      <c r="C5" s="31">
        <v>87650</v>
      </c>
      <c r="D5" s="31">
        <v>250</v>
      </c>
      <c r="E5" s="31">
        <v>29300</v>
      </c>
      <c r="F5" s="31">
        <f t="shared" si="0"/>
        <v>117200</v>
      </c>
      <c r="G5" s="31">
        <v>1640</v>
      </c>
      <c r="H5" s="31">
        <v>37600</v>
      </c>
      <c r="I5" s="31">
        <f t="shared" si="1"/>
        <v>77960</v>
      </c>
      <c r="J5" s="41">
        <f t="shared" si="2"/>
        <v>0.39426305781445975</v>
      </c>
      <c r="K5" s="63"/>
    </row>
    <row r="6" spans="1:11" ht="15.6" x14ac:dyDescent="0.3">
      <c r="A6" s="23">
        <v>1968</v>
      </c>
      <c r="B6" s="24">
        <v>199.80799999999999</v>
      </c>
      <c r="C6" s="31">
        <v>73090</v>
      </c>
      <c r="D6" s="31">
        <v>700</v>
      </c>
      <c r="E6" s="31">
        <v>37600</v>
      </c>
      <c r="F6" s="31">
        <f t="shared" si="0"/>
        <v>111390</v>
      </c>
      <c r="G6" s="31">
        <v>1990</v>
      </c>
      <c r="H6" s="31">
        <v>31900</v>
      </c>
      <c r="I6" s="31">
        <f t="shared" si="1"/>
        <v>77500</v>
      </c>
      <c r="J6" s="41">
        <f t="shared" si="2"/>
        <v>0.38787235746316462</v>
      </c>
      <c r="K6" s="63"/>
    </row>
    <row r="7" spans="1:11" ht="15.6" x14ac:dyDescent="0.3">
      <c r="A7" s="25">
        <v>1969</v>
      </c>
      <c r="B7" s="26">
        <v>201.76</v>
      </c>
      <c r="C7" s="31">
        <v>86820</v>
      </c>
      <c r="D7" s="31">
        <v>250</v>
      </c>
      <c r="E7" s="31">
        <v>31900</v>
      </c>
      <c r="F7" s="31">
        <f t="shared" si="0"/>
        <v>118970</v>
      </c>
      <c r="G7" s="31">
        <v>1900</v>
      </c>
      <c r="H7" s="31">
        <v>33200</v>
      </c>
      <c r="I7" s="31">
        <f t="shared" si="1"/>
        <v>83870</v>
      </c>
      <c r="J7" s="41">
        <f t="shared" si="2"/>
        <v>0.41569191118160193</v>
      </c>
      <c r="K7" s="63"/>
    </row>
    <row r="8" spans="1:11" ht="15.6" x14ac:dyDescent="0.3">
      <c r="A8" s="23">
        <v>1970</v>
      </c>
      <c r="B8" s="24">
        <v>203.84899999999999</v>
      </c>
      <c r="C8" s="31">
        <v>68709.3</v>
      </c>
      <c r="D8" s="31">
        <v>1190</v>
      </c>
      <c r="E8" s="31">
        <v>33200</v>
      </c>
      <c r="F8" s="31">
        <f t="shared" si="0"/>
        <v>103099.3</v>
      </c>
      <c r="G8" s="31">
        <v>2432</v>
      </c>
      <c r="H8" s="31">
        <v>17431</v>
      </c>
      <c r="I8" s="31">
        <f t="shared" si="1"/>
        <v>83236.3</v>
      </c>
      <c r="J8" s="41">
        <f t="shared" si="2"/>
        <v>0.40832331774990316</v>
      </c>
      <c r="K8" s="63"/>
    </row>
    <row r="9" spans="1:11" ht="15.6" x14ac:dyDescent="0.3">
      <c r="A9" s="25">
        <v>1971</v>
      </c>
      <c r="B9" s="26">
        <v>206.46599999999998</v>
      </c>
      <c r="C9" s="31">
        <v>110543.8</v>
      </c>
      <c r="D9" s="31">
        <v>682</v>
      </c>
      <c r="E9" s="31">
        <v>17431</v>
      </c>
      <c r="F9" s="31">
        <f t="shared" si="0"/>
        <v>128656.8</v>
      </c>
      <c r="G9" s="31">
        <v>2064</v>
      </c>
      <c r="H9" s="31">
        <v>34031</v>
      </c>
      <c r="I9" s="31">
        <f t="shared" si="1"/>
        <v>92561.8</v>
      </c>
      <c r="J9" s="41">
        <f t="shared" si="2"/>
        <v>0.44831497680005428</v>
      </c>
      <c r="K9" s="63"/>
    </row>
    <row r="10" spans="1:11" ht="15.6" x14ac:dyDescent="0.3">
      <c r="A10" s="23">
        <v>1972</v>
      </c>
      <c r="B10" s="24">
        <v>208.917</v>
      </c>
      <c r="C10" s="31">
        <v>80197.8</v>
      </c>
      <c r="D10" s="31">
        <v>42</v>
      </c>
      <c r="E10" s="31">
        <v>34031</v>
      </c>
      <c r="F10" s="31">
        <f t="shared" si="0"/>
        <v>114270.8</v>
      </c>
      <c r="G10" s="31">
        <v>2301</v>
      </c>
      <c r="H10" s="31">
        <v>20911</v>
      </c>
      <c r="I10" s="31">
        <f t="shared" si="1"/>
        <v>91058.8</v>
      </c>
      <c r="J10" s="41">
        <f t="shared" si="2"/>
        <v>0.43586113145411814</v>
      </c>
      <c r="K10" s="63"/>
    </row>
    <row r="11" spans="1:11" ht="15.6" x14ac:dyDescent="0.3">
      <c r="A11" s="25">
        <v>1973</v>
      </c>
      <c r="B11" s="26">
        <v>210.98500000000001</v>
      </c>
      <c r="C11" s="31">
        <v>122135.1</v>
      </c>
      <c r="D11" s="31">
        <v>199</v>
      </c>
      <c r="E11" s="31">
        <v>20911</v>
      </c>
      <c r="F11" s="31">
        <f t="shared" si="0"/>
        <v>143245.1</v>
      </c>
      <c r="G11" s="31">
        <v>2652</v>
      </c>
      <c r="H11" s="31">
        <v>49360</v>
      </c>
      <c r="I11" s="31">
        <f t="shared" si="1"/>
        <v>91233.1</v>
      </c>
      <c r="J11" s="41">
        <f t="shared" si="2"/>
        <v>0.43241510059956867</v>
      </c>
      <c r="K11" s="63"/>
    </row>
    <row r="12" spans="1:11" ht="15.6" x14ac:dyDescent="0.3">
      <c r="A12" s="23">
        <v>1974</v>
      </c>
      <c r="B12" s="24">
        <v>212.93199999999999</v>
      </c>
      <c r="C12" s="31">
        <v>62517.600000000006</v>
      </c>
      <c r="D12" s="31">
        <v>6</v>
      </c>
      <c r="E12" s="31">
        <v>49360</v>
      </c>
      <c r="F12" s="31">
        <f t="shared" si="0"/>
        <v>111883.6</v>
      </c>
      <c r="G12" s="31">
        <v>3252</v>
      </c>
      <c r="H12" s="31">
        <v>24149</v>
      </c>
      <c r="I12" s="31">
        <f t="shared" si="1"/>
        <v>84482.6</v>
      </c>
      <c r="J12" s="41">
        <f t="shared" si="2"/>
        <v>0.39675858959667881</v>
      </c>
      <c r="K12" s="63"/>
    </row>
    <row r="13" spans="1:11" ht="15.6" x14ac:dyDescent="0.3">
      <c r="A13" s="25">
        <v>1975</v>
      </c>
      <c r="B13" s="26">
        <v>214.93100000000001</v>
      </c>
      <c r="C13" s="31">
        <v>107111.2</v>
      </c>
      <c r="D13" s="31">
        <v>1</v>
      </c>
      <c r="E13" s="31">
        <v>24149</v>
      </c>
      <c r="F13" s="31">
        <f t="shared" si="0"/>
        <v>131261.20000000001</v>
      </c>
      <c r="G13" s="31">
        <v>3659</v>
      </c>
      <c r="H13" s="31">
        <v>42646</v>
      </c>
      <c r="I13" s="31">
        <f t="shared" si="1"/>
        <v>84956.200000000012</v>
      </c>
      <c r="J13" s="41">
        <f t="shared" si="2"/>
        <v>0.39527197100464806</v>
      </c>
      <c r="K13" s="63"/>
    </row>
    <row r="14" spans="1:11" ht="15.6" x14ac:dyDescent="0.3">
      <c r="A14" s="23">
        <v>1976</v>
      </c>
      <c r="B14" s="24">
        <v>217.095</v>
      </c>
      <c r="C14" s="31">
        <v>48457</v>
      </c>
      <c r="D14" s="31">
        <v>2121</v>
      </c>
      <c r="E14" s="31">
        <v>42646</v>
      </c>
      <c r="F14" s="31">
        <f t="shared" si="0"/>
        <v>93224</v>
      </c>
      <c r="G14" s="31">
        <v>2628</v>
      </c>
      <c r="H14" s="31">
        <v>17387</v>
      </c>
      <c r="I14" s="31">
        <f t="shared" si="1"/>
        <v>73209</v>
      </c>
      <c r="J14" s="41">
        <f t="shared" si="2"/>
        <v>0.33722103226697986</v>
      </c>
      <c r="K14" s="63"/>
    </row>
    <row r="15" spans="1:11" ht="15.6" x14ac:dyDescent="0.3">
      <c r="A15" s="25">
        <v>1977</v>
      </c>
      <c r="B15" s="26">
        <v>219.179</v>
      </c>
      <c r="C15" s="31">
        <v>106470</v>
      </c>
      <c r="D15" s="31">
        <v>553</v>
      </c>
      <c r="E15" s="31">
        <v>17387</v>
      </c>
      <c r="F15" s="31">
        <f t="shared" si="0"/>
        <v>124410</v>
      </c>
      <c r="G15" s="31">
        <v>4065</v>
      </c>
      <c r="H15" s="31">
        <v>38199</v>
      </c>
      <c r="I15" s="31">
        <f t="shared" si="1"/>
        <v>82146</v>
      </c>
      <c r="J15" s="41">
        <f t="shared" si="2"/>
        <v>0.37478955556873605</v>
      </c>
      <c r="K15" s="63"/>
    </row>
    <row r="16" spans="1:11" ht="15.6" x14ac:dyDescent="0.3">
      <c r="A16" s="23">
        <v>1978</v>
      </c>
      <c r="B16" s="24">
        <v>221.47699999999998</v>
      </c>
      <c r="C16" s="31">
        <v>114704.1</v>
      </c>
      <c r="D16" s="31">
        <v>796</v>
      </c>
      <c r="E16" s="31">
        <v>38199</v>
      </c>
      <c r="F16" s="31">
        <f t="shared" si="0"/>
        <v>153699.1</v>
      </c>
      <c r="G16" s="31">
        <v>3411</v>
      </c>
      <c r="H16" s="31">
        <v>63192</v>
      </c>
      <c r="I16" s="31">
        <f t="shared" si="1"/>
        <v>87096.1</v>
      </c>
      <c r="J16" s="41">
        <f t="shared" si="2"/>
        <v>0.39325121795942697</v>
      </c>
      <c r="K16" s="63"/>
    </row>
    <row r="17" spans="1:11" ht="15.6" x14ac:dyDescent="0.3">
      <c r="A17" s="25">
        <v>1979</v>
      </c>
      <c r="B17" s="26">
        <v>223.86500000000001</v>
      </c>
      <c r="C17" s="31">
        <v>92242.8</v>
      </c>
      <c r="D17" s="31">
        <v>331</v>
      </c>
      <c r="E17" s="31">
        <v>63192</v>
      </c>
      <c r="F17" s="31">
        <f t="shared" si="0"/>
        <v>155765.79999999999</v>
      </c>
      <c r="G17" s="31">
        <v>3260</v>
      </c>
      <c r="H17" s="31">
        <v>47245</v>
      </c>
      <c r="I17" s="31">
        <f t="shared" si="1"/>
        <v>105260.79999999999</v>
      </c>
      <c r="J17" s="41">
        <f t="shared" si="2"/>
        <v>0.47019766377057598</v>
      </c>
      <c r="K17" s="63"/>
    </row>
    <row r="18" spans="1:11" ht="15.6" x14ac:dyDescent="0.3">
      <c r="A18" s="23">
        <v>1980</v>
      </c>
      <c r="B18" s="24">
        <v>226.45099999999999</v>
      </c>
      <c r="C18" s="31">
        <v>85144</v>
      </c>
      <c r="D18" s="31">
        <v>952</v>
      </c>
      <c r="E18" s="31">
        <v>47245</v>
      </c>
      <c r="F18" s="31">
        <f t="shared" si="0"/>
        <v>133341</v>
      </c>
      <c r="G18" s="31">
        <v>4665</v>
      </c>
      <c r="H18" s="31">
        <v>30852</v>
      </c>
      <c r="I18" s="31">
        <f t="shared" si="1"/>
        <v>97824</v>
      </c>
      <c r="J18" s="41">
        <f t="shared" si="2"/>
        <v>0.43198749398324582</v>
      </c>
      <c r="K18" s="63"/>
    </row>
    <row r="19" spans="1:11" ht="15.6" x14ac:dyDescent="0.3">
      <c r="A19" s="25">
        <v>1981</v>
      </c>
      <c r="B19" s="26">
        <v>228.93700000000001</v>
      </c>
      <c r="C19" s="31">
        <v>149882.20000000001</v>
      </c>
      <c r="D19" s="31">
        <v>849</v>
      </c>
      <c r="E19" s="31">
        <v>30852</v>
      </c>
      <c r="F19" s="31">
        <f t="shared" si="0"/>
        <v>181583.2</v>
      </c>
      <c r="G19" s="31">
        <v>4194</v>
      </c>
      <c r="H19" s="31">
        <v>73406</v>
      </c>
      <c r="I19" s="31">
        <f t="shared" si="1"/>
        <v>103983.20000000001</v>
      </c>
      <c r="J19" s="41">
        <f t="shared" si="2"/>
        <v>0.45420006377300309</v>
      </c>
      <c r="K19" s="63"/>
    </row>
    <row r="20" spans="1:11" ht="15.6" x14ac:dyDescent="0.3">
      <c r="A20" s="23">
        <v>1982</v>
      </c>
      <c r="B20" s="24">
        <v>231.15700000000001</v>
      </c>
      <c r="C20" s="31">
        <v>102742</v>
      </c>
      <c r="D20" s="31">
        <v>1625</v>
      </c>
      <c r="E20" s="31">
        <v>73406</v>
      </c>
      <c r="F20" s="31">
        <f t="shared" si="0"/>
        <v>177773</v>
      </c>
      <c r="G20" s="31">
        <v>7298</v>
      </c>
      <c r="H20" s="31">
        <v>57289</v>
      </c>
      <c r="I20" s="31">
        <f t="shared" si="1"/>
        <v>113186</v>
      </c>
      <c r="J20" s="41">
        <f t="shared" si="2"/>
        <v>0.48964989163209416</v>
      </c>
      <c r="K20" s="63"/>
    </row>
    <row r="21" spans="1:11" ht="15.6" x14ac:dyDescent="0.3">
      <c r="A21" s="25">
        <v>1983</v>
      </c>
      <c r="B21" s="26">
        <v>233.322</v>
      </c>
      <c r="C21" s="31">
        <v>122580</v>
      </c>
      <c r="D21" s="31">
        <v>5789</v>
      </c>
      <c r="E21" s="31">
        <v>57289</v>
      </c>
      <c r="F21" s="31">
        <f t="shared" si="0"/>
        <v>185658</v>
      </c>
      <c r="G21" s="31">
        <v>3376</v>
      </c>
      <c r="H21" s="31">
        <v>69715</v>
      </c>
      <c r="I21" s="31">
        <f t="shared" si="1"/>
        <v>112567</v>
      </c>
      <c r="J21" s="41">
        <f t="shared" si="2"/>
        <v>0.48245343345248198</v>
      </c>
      <c r="K21" s="63"/>
    </row>
    <row r="22" spans="1:11" ht="15.6" x14ac:dyDescent="0.3">
      <c r="A22" s="23">
        <v>1984</v>
      </c>
      <c r="B22" s="24">
        <v>235.38499999999999</v>
      </c>
      <c r="C22" s="31">
        <v>108530.8</v>
      </c>
      <c r="D22" s="31">
        <v>1934</v>
      </c>
      <c r="E22" s="31">
        <v>69715</v>
      </c>
      <c r="F22" s="31">
        <f t="shared" si="0"/>
        <v>180179.8</v>
      </c>
      <c r="G22" s="31">
        <v>2720</v>
      </c>
      <c r="H22" s="31">
        <v>50370</v>
      </c>
      <c r="I22" s="31">
        <f t="shared" si="1"/>
        <v>127089.79999999999</v>
      </c>
      <c r="J22" s="41">
        <f t="shared" si="2"/>
        <v>0.53992310470080929</v>
      </c>
      <c r="K22" s="63"/>
    </row>
    <row r="23" spans="1:11" ht="15.6" x14ac:dyDescent="0.3">
      <c r="A23" s="25">
        <v>1985</v>
      </c>
      <c r="B23" s="26">
        <v>237.46799999999999</v>
      </c>
      <c r="C23" s="31">
        <v>110957.6</v>
      </c>
      <c r="D23" s="31">
        <v>14298</v>
      </c>
      <c r="E23" s="31">
        <v>50370</v>
      </c>
      <c r="F23" s="31">
        <f t="shared" si="0"/>
        <v>175625.60000000001</v>
      </c>
      <c r="G23" s="31">
        <v>2264</v>
      </c>
      <c r="H23" s="31">
        <v>59952</v>
      </c>
      <c r="I23" s="31">
        <f t="shared" si="1"/>
        <v>113409.60000000001</v>
      </c>
      <c r="J23" s="41">
        <f t="shared" si="2"/>
        <v>0.47757845267572901</v>
      </c>
      <c r="K23" s="63"/>
    </row>
    <row r="24" spans="1:11" ht="15.6" x14ac:dyDescent="0.3">
      <c r="A24" s="23">
        <v>1986</v>
      </c>
      <c r="B24" s="24">
        <v>239.63800000000001</v>
      </c>
      <c r="C24" s="31">
        <v>125442</v>
      </c>
      <c r="D24" s="31">
        <v>10918</v>
      </c>
      <c r="E24" s="31">
        <v>59952</v>
      </c>
      <c r="F24" s="31">
        <f t="shared" si="0"/>
        <v>196312</v>
      </c>
      <c r="G24" s="31">
        <v>2755</v>
      </c>
      <c r="H24" s="31">
        <v>63423</v>
      </c>
      <c r="I24" s="31">
        <f t="shared" si="1"/>
        <v>130134</v>
      </c>
      <c r="J24" s="41">
        <f t="shared" si="2"/>
        <v>0.54304409150468624</v>
      </c>
      <c r="K24" s="63"/>
    </row>
    <row r="25" spans="1:11" ht="15.6" x14ac:dyDescent="0.3">
      <c r="A25" s="25">
        <v>1987</v>
      </c>
      <c r="B25" s="26">
        <v>241.78399999999999</v>
      </c>
      <c r="C25" s="31">
        <v>121136.40000000001</v>
      </c>
      <c r="D25" s="31">
        <v>12966</v>
      </c>
      <c r="E25" s="31">
        <v>63423</v>
      </c>
      <c r="F25" s="31">
        <f t="shared" si="0"/>
        <v>197525.40000000002</v>
      </c>
      <c r="G25" s="31">
        <v>3934.752</v>
      </c>
      <c r="H25" s="31">
        <v>62520</v>
      </c>
      <c r="I25" s="31">
        <f t="shared" si="1"/>
        <v>131070.64800000003</v>
      </c>
      <c r="J25" s="41">
        <f t="shared" si="2"/>
        <v>0.54209810409290948</v>
      </c>
      <c r="K25" s="63"/>
    </row>
    <row r="26" spans="1:11" ht="15.6" x14ac:dyDescent="0.3">
      <c r="A26" s="23">
        <v>1988</v>
      </c>
      <c r="B26" s="24">
        <v>243.98099999999999</v>
      </c>
      <c r="C26" s="31">
        <v>135029.97694081475</v>
      </c>
      <c r="D26" s="31">
        <v>2717.5</v>
      </c>
      <c r="E26" s="31">
        <v>62520</v>
      </c>
      <c r="F26" s="31">
        <f t="shared" si="0"/>
        <v>200267.47694081475</v>
      </c>
      <c r="G26" s="31">
        <v>5884.6664104534975</v>
      </c>
      <c r="H26" s="31">
        <v>41744.099923136047</v>
      </c>
      <c r="I26" s="31">
        <f t="shared" si="1"/>
        <v>152638.71060722519</v>
      </c>
      <c r="J26" s="41">
        <f t="shared" si="2"/>
        <v>0.62561720218879824</v>
      </c>
      <c r="K26" s="63"/>
    </row>
    <row r="27" spans="1:11" ht="15.6" x14ac:dyDescent="0.3">
      <c r="A27" s="25">
        <v>1989</v>
      </c>
      <c r="B27" s="26">
        <v>246.22399999999999</v>
      </c>
      <c r="C27" s="31">
        <v>101989.28571428571</v>
      </c>
      <c r="D27" s="31">
        <v>15855.074999999999</v>
      </c>
      <c r="E27" s="31">
        <v>41744.099923136047</v>
      </c>
      <c r="F27" s="31">
        <f t="shared" si="0"/>
        <v>159588.46063742175</v>
      </c>
      <c r="G27" s="31">
        <v>11215.499428571429</v>
      </c>
      <c r="H27" s="31">
        <v>35004.392857142855</v>
      </c>
      <c r="I27" s="31">
        <f t="shared" si="1"/>
        <v>113368.56835170748</v>
      </c>
      <c r="J27" s="41">
        <f t="shared" si="2"/>
        <v>0.46042858678157894</v>
      </c>
      <c r="K27" s="63"/>
    </row>
    <row r="28" spans="1:11" ht="15.6" x14ac:dyDescent="0.3">
      <c r="A28" s="23">
        <v>1990</v>
      </c>
      <c r="B28" s="24">
        <v>248.65899999999999</v>
      </c>
      <c r="C28" s="31">
        <v>97530.303030303039</v>
      </c>
      <c r="D28" s="31">
        <v>26235.394999999997</v>
      </c>
      <c r="E28" s="31">
        <v>35004.392857142855</v>
      </c>
      <c r="F28" s="31">
        <f t="shared" si="0"/>
        <v>158770.0908874459</v>
      </c>
      <c r="G28" s="31">
        <v>17740.120969696971</v>
      </c>
      <c r="H28" s="31">
        <v>22896.381818181817</v>
      </c>
      <c r="I28" s="31">
        <f t="shared" si="1"/>
        <v>118133.5880995671</v>
      </c>
      <c r="J28" s="41">
        <f t="shared" si="2"/>
        <v>0.47508269597950248</v>
      </c>
      <c r="K28" s="63"/>
    </row>
    <row r="29" spans="1:11" ht="15.6" x14ac:dyDescent="0.3">
      <c r="A29" s="25">
        <v>1991</v>
      </c>
      <c r="B29" s="26">
        <v>251.88900000000001</v>
      </c>
      <c r="C29" s="31">
        <v>118933.08550185873</v>
      </c>
      <c r="D29" s="31">
        <v>20480.04</v>
      </c>
      <c r="E29" s="31">
        <v>22896.381818181817</v>
      </c>
      <c r="F29" s="31">
        <f t="shared" si="0"/>
        <v>162309.50732004055</v>
      </c>
      <c r="G29" s="31">
        <v>17081.696877323422</v>
      </c>
      <c r="H29" s="31">
        <v>32542.498141263939</v>
      </c>
      <c r="I29" s="31">
        <f t="shared" si="1"/>
        <v>112685.31230145319</v>
      </c>
      <c r="J29" s="41">
        <f t="shared" si="2"/>
        <v>0.44736098956863213</v>
      </c>
      <c r="K29" s="63"/>
    </row>
    <row r="30" spans="1:11" ht="15.6" x14ac:dyDescent="0.3">
      <c r="A30" s="23">
        <v>1992</v>
      </c>
      <c r="B30" s="24">
        <v>255.214</v>
      </c>
      <c r="C30" s="31">
        <v>74146.666666666672</v>
      </c>
      <c r="D30" s="31">
        <v>31098.915000000001</v>
      </c>
      <c r="E30" s="31">
        <v>32542.498141263939</v>
      </c>
      <c r="F30" s="31">
        <f t="shared" si="0"/>
        <v>137788.0798079306</v>
      </c>
      <c r="G30" s="31">
        <v>15044.920933333333</v>
      </c>
      <c r="H30" s="31">
        <v>21444.506666666668</v>
      </c>
      <c r="I30" s="31">
        <f t="shared" si="1"/>
        <v>101298.6522079306</v>
      </c>
      <c r="J30" s="41">
        <f t="shared" si="2"/>
        <v>0.3969165179336972</v>
      </c>
      <c r="K30" s="63"/>
    </row>
    <row r="31" spans="1:11" ht="15.6" x14ac:dyDescent="0.3">
      <c r="A31" s="25">
        <v>1993</v>
      </c>
      <c r="B31" s="26">
        <v>258.67899999999997</v>
      </c>
      <c r="C31" s="31">
        <v>156895.5223880597</v>
      </c>
      <c r="D31" s="31">
        <v>21728.1</v>
      </c>
      <c r="E31" s="31">
        <v>21444.506666666668</v>
      </c>
      <c r="F31" s="31">
        <f t="shared" si="0"/>
        <v>200068.12905472639</v>
      </c>
      <c r="G31" s="31">
        <v>17213.28719402985</v>
      </c>
      <c r="H31" s="31">
        <v>46261.256716417905</v>
      </c>
      <c r="I31" s="31">
        <f t="shared" si="1"/>
        <v>136593.58514427865</v>
      </c>
      <c r="J31" s="41">
        <f t="shared" si="2"/>
        <v>0.5280428065064372</v>
      </c>
      <c r="K31" s="63"/>
    </row>
    <row r="32" spans="1:11" ht="15.6" x14ac:dyDescent="0.3">
      <c r="A32" s="23">
        <v>1994</v>
      </c>
      <c r="B32" s="24">
        <v>261.91899999999998</v>
      </c>
      <c r="C32" s="31">
        <v>86233.333333333343</v>
      </c>
      <c r="D32" s="31">
        <v>34221</v>
      </c>
      <c r="E32" s="31">
        <v>46261.256716417905</v>
      </c>
      <c r="F32" s="31">
        <f t="shared" si="0"/>
        <v>166715.59004975125</v>
      </c>
      <c r="G32" s="31">
        <v>13738.669333333335</v>
      </c>
      <c r="H32" s="31">
        <v>54170.666666666672</v>
      </c>
      <c r="I32" s="31">
        <f t="shared" si="1"/>
        <v>98806.254049751238</v>
      </c>
      <c r="J32" s="41">
        <f t="shared" si="2"/>
        <v>0.37723973461165949</v>
      </c>
      <c r="K32" s="63"/>
    </row>
    <row r="33" spans="1:11" ht="15.6" x14ac:dyDescent="0.3">
      <c r="A33" s="25">
        <v>1995</v>
      </c>
      <c r="B33" s="26">
        <v>265.04399999999998</v>
      </c>
      <c r="C33" s="31">
        <v>122191.35802469135</v>
      </c>
      <c r="D33" s="31">
        <v>32604.364999999998</v>
      </c>
      <c r="E33" s="31">
        <v>54170.666666666672</v>
      </c>
      <c r="F33" s="31">
        <f t="shared" si="0"/>
        <v>208966.38969135802</v>
      </c>
      <c r="G33" s="31">
        <v>18311.219135802468</v>
      </c>
      <c r="H33" s="31">
        <v>54727.765432098764</v>
      </c>
      <c r="I33" s="31">
        <f t="shared" si="1"/>
        <v>135927.40512345679</v>
      </c>
      <c r="J33" s="41">
        <f t="shared" si="2"/>
        <v>0.51284845204364859</v>
      </c>
      <c r="K33" s="63"/>
    </row>
    <row r="34" spans="1:11" ht="15.6" x14ac:dyDescent="0.3">
      <c r="A34" s="23">
        <v>1996</v>
      </c>
      <c r="B34" s="24">
        <v>268.15100000000001</v>
      </c>
      <c r="C34" s="31">
        <v>93893.557422969185</v>
      </c>
      <c r="D34" s="31">
        <v>27064.065000000002</v>
      </c>
      <c r="E34" s="31">
        <v>54727.765432098764</v>
      </c>
      <c r="F34" s="31">
        <f t="shared" si="0"/>
        <v>175685.38785506797</v>
      </c>
      <c r="G34" s="31">
        <v>19837.604397759103</v>
      </c>
      <c r="H34" s="31">
        <v>24923.624649859943</v>
      </c>
      <c r="I34" s="31">
        <f t="shared" si="1"/>
        <v>130924.15880744893</v>
      </c>
      <c r="J34" s="41">
        <f t="shared" si="2"/>
        <v>0.48824788573396677</v>
      </c>
      <c r="K34" s="63"/>
    </row>
    <row r="35" spans="1:11" ht="15.6" x14ac:dyDescent="0.3">
      <c r="A35" s="25">
        <v>1997</v>
      </c>
      <c r="B35" s="26">
        <v>271.36</v>
      </c>
      <c r="C35" s="31">
        <v>148140.70351758794</v>
      </c>
      <c r="D35" s="31">
        <v>35620.805</v>
      </c>
      <c r="E35" s="31">
        <v>24923.624649859943</v>
      </c>
      <c r="F35" s="31">
        <f t="shared" si="0"/>
        <v>208685.13316744787</v>
      </c>
      <c r="G35" s="31">
        <v>22010.52552763819</v>
      </c>
      <c r="H35" s="31">
        <v>63121.105527638196</v>
      </c>
      <c r="I35" s="31">
        <f t="shared" si="1"/>
        <v>123553.50211217148</v>
      </c>
      <c r="J35" s="41">
        <f t="shared" si="2"/>
        <v>0.45531213926949982</v>
      </c>
      <c r="K35" s="63"/>
    </row>
    <row r="36" spans="1:11" ht="15.6" x14ac:dyDescent="0.3">
      <c r="A36" s="23">
        <v>1998</v>
      </c>
      <c r="B36" s="24">
        <v>274.62599999999998</v>
      </c>
      <c r="C36" s="31">
        <v>65500.784929356356</v>
      </c>
      <c r="D36" s="31">
        <v>40383.410000000003</v>
      </c>
      <c r="E36" s="31">
        <v>63121.105527638196</v>
      </c>
      <c r="F36" s="31">
        <f t="shared" si="0"/>
        <v>169005.30045699456</v>
      </c>
      <c r="G36" s="31">
        <v>17604.636138147565</v>
      </c>
      <c r="H36" s="31">
        <v>20542.662480376766</v>
      </c>
      <c r="I36" s="31">
        <f t="shared" si="1"/>
        <v>130858.00183847023</v>
      </c>
      <c r="J36" s="41">
        <f t="shared" si="2"/>
        <v>0.47649531303835119</v>
      </c>
      <c r="K36" s="63"/>
    </row>
    <row r="37" spans="1:11" ht="15.6" x14ac:dyDescent="0.3">
      <c r="A37" s="25">
        <v>1999</v>
      </c>
      <c r="B37" s="26">
        <v>277.79000000000002</v>
      </c>
      <c r="C37" s="31">
        <v>160396.17067833696</v>
      </c>
      <c r="D37" s="31">
        <v>28963.309999999998</v>
      </c>
      <c r="E37" s="31">
        <v>20542.662480376766</v>
      </c>
      <c r="F37" s="31">
        <f t="shared" si="0"/>
        <v>209902.14315871373</v>
      </c>
      <c r="G37" s="31">
        <v>20335.350886214444</v>
      </c>
      <c r="H37" s="31">
        <v>76152.140043763677</v>
      </c>
      <c r="I37" s="31">
        <f t="shared" si="1"/>
        <v>113414.65222873562</v>
      </c>
      <c r="J37" s="41">
        <f t="shared" si="2"/>
        <v>0.40827478393295513</v>
      </c>
      <c r="K37" s="63"/>
    </row>
    <row r="38" spans="1:11" ht="15.6" x14ac:dyDescent="0.3">
      <c r="A38" s="23">
        <v>2000</v>
      </c>
      <c r="B38" s="24">
        <v>280.976</v>
      </c>
      <c r="C38" s="31">
        <v>92646.542553191495</v>
      </c>
      <c r="D38" s="31">
        <v>32989.544999999998</v>
      </c>
      <c r="E38" s="31">
        <v>76152.140043763677</v>
      </c>
      <c r="F38" s="31">
        <f t="shared" si="0"/>
        <v>201788.22759695517</v>
      </c>
      <c r="G38" s="31">
        <v>20045.170531914893</v>
      </c>
      <c r="H38" s="31">
        <v>49003.154255319147</v>
      </c>
      <c r="I38" s="31">
        <f t="shared" si="1"/>
        <v>132739.90280972113</v>
      </c>
      <c r="J38" s="41">
        <f t="shared" si="2"/>
        <v>0.47242434517439613</v>
      </c>
      <c r="K38" s="63"/>
    </row>
    <row r="39" spans="1:11" ht="15.6" x14ac:dyDescent="0.3">
      <c r="A39" s="25">
        <v>2001</v>
      </c>
      <c r="B39" s="26">
        <v>283.92040200000002</v>
      </c>
      <c r="C39" s="31">
        <v>145579.8024848678</v>
      </c>
      <c r="D39" s="31">
        <v>35456.053270000004</v>
      </c>
      <c r="E39" s="31">
        <v>49003.154255319147</v>
      </c>
      <c r="F39" s="31">
        <f t="shared" si="0"/>
        <v>230039.01001018696</v>
      </c>
      <c r="G39" s="31">
        <v>24971.873265371138</v>
      </c>
      <c r="H39" s="31">
        <v>76187.791971965591</v>
      </c>
      <c r="I39" s="31">
        <f t="shared" si="1"/>
        <v>128879.34477285024</v>
      </c>
      <c r="J39" s="41">
        <f t="shared" si="2"/>
        <v>0.45392773419942611</v>
      </c>
      <c r="K39" s="63"/>
    </row>
    <row r="40" spans="1:11" ht="15.6" x14ac:dyDescent="0.3">
      <c r="A40" s="23">
        <v>2002</v>
      </c>
      <c r="B40" s="24">
        <v>286.78755999999998</v>
      </c>
      <c r="C40" s="31">
        <v>78444.375388440021</v>
      </c>
      <c r="D40" s="31">
        <v>41672.324999999997</v>
      </c>
      <c r="E40" s="31">
        <v>76187.791971965591</v>
      </c>
      <c r="F40" s="31">
        <f t="shared" si="0"/>
        <v>196304.49236040562</v>
      </c>
      <c r="G40" s="31">
        <v>30522.653070229957</v>
      </c>
      <c r="H40" s="31">
        <v>28704.008079552517</v>
      </c>
      <c r="I40" s="31">
        <f t="shared" si="1"/>
        <v>137077.83121062315</v>
      </c>
      <c r="J40" s="41">
        <f t="shared" si="2"/>
        <v>0.47797690810097604</v>
      </c>
      <c r="K40" s="63"/>
    </row>
    <row r="41" spans="1:11" ht="15.6" x14ac:dyDescent="0.3">
      <c r="A41" s="25">
        <v>2003</v>
      </c>
      <c r="B41" s="26">
        <v>289.51758100000001</v>
      </c>
      <c r="C41" s="31">
        <v>116968.29268292683</v>
      </c>
      <c r="D41" s="31">
        <v>62719.360000000001</v>
      </c>
      <c r="E41" s="31">
        <v>28704.008079552517</v>
      </c>
      <c r="F41" s="31">
        <f t="shared" si="0"/>
        <v>208391.66076247935</v>
      </c>
      <c r="G41" s="31">
        <v>34168.871463414631</v>
      </c>
      <c r="H41" s="31">
        <v>41176.951219512193</v>
      </c>
      <c r="I41" s="31">
        <f t="shared" si="1"/>
        <v>133045.83807955252</v>
      </c>
      <c r="J41" s="41">
        <f t="shared" si="2"/>
        <v>0.45954320846426422</v>
      </c>
      <c r="K41" s="63"/>
    </row>
    <row r="42" spans="1:11" ht="15.6" x14ac:dyDescent="0.3">
      <c r="A42" s="23">
        <v>2004</v>
      </c>
      <c r="B42" s="24">
        <v>292.19189</v>
      </c>
      <c r="C42" s="31">
        <v>82551.939924906139</v>
      </c>
      <c r="D42" s="31">
        <v>81150.065178543999</v>
      </c>
      <c r="E42" s="31">
        <v>41176.951219512193</v>
      </c>
      <c r="F42" s="31">
        <f t="shared" si="0"/>
        <v>204878.95632296236</v>
      </c>
      <c r="G42" s="31">
        <v>30565.041989987483</v>
      </c>
      <c r="H42" s="31">
        <v>29190.287859824781</v>
      </c>
      <c r="I42" s="31">
        <f t="shared" si="1"/>
        <v>145123.6264731501</v>
      </c>
      <c r="J42" s="41">
        <f t="shared" si="2"/>
        <v>0.49667232883551321</v>
      </c>
      <c r="K42" s="63"/>
    </row>
    <row r="43" spans="1:11" ht="15.6" x14ac:dyDescent="0.3">
      <c r="A43" s="25">
        <v>2005</v>
      </c>
      <c r="B43" s="26">
        <v>294.914085</v>
      </c>
      <c r="C43" s="31">
        <v>125251.39664804468</v>
      </c>
      <c r="D43" s="31">
        <v>75403.103378029511</v>
      </c>
      <c r="E43" s="31">
        <v>29190.287859824781</v>
      </c>
      <c r="F43" s="31">
        <f t="shared" si="0"/>
        <v>229844.78788589896</v>
      </c>
      <c r="G43" s="31">
        <v>38181.470099543978</v>
      </c>
      <c r="H43" s="31">
        <v>59588.312849162008</v>
      </c>
      <c r="I43" s="31">
        <f t="shared" si="1"/>
        <v>132075.00493719298</v>
      </c>
      <c r="J43" s="41">
        <f t="shared" si="2"/>
        <v>0.44784230952276483</v>
      </c>
      <c r="K43" s="63"/>
    </row>
    <row r="44" spans="1:11" ht="15.6" x14ac:dyDescent="0.3">
      <c r="A44" s="23">
        <v>2006</v>
      </c>
      <c r="B44" s="24">
        <v>297.64655699999997</v>
      </c>
      <c r="C44" s="31">
        <v>91393.900481540928</v>
      </c>
      <c r="D44" s="31">
        <v>56997.915000000001</v>
      </c>
      <c r="E44" s="31">
        <v>59588.312849162008</v>
      </c>
      <c r="F44" s="31">
        <f t="shared" si="0"/>
        <v>207980.12833070292</v>
      </c>
      <c r="G44" s="31">
        <v>44104.738562434744</v>
      </c>
      <c r="H44" s="31">
        <v>30572.772070626004</v>
      </c>
      <c r="I44" s="31">
        <f t="shared" si="1"/>
        <v>133302.61769764218</v>
      </c>
      <c r="J44" s="41">
        <f t="shared" si="2"/>
        <v>0.44785539950876097</v>
      </c>
      <c r="K44" s="63"/>
    </row>
    <row r="45" spans="1:11" ht="15.6" x14ac:dyDescent="0.3">
      <c r="A45" s="25">
        <v>2007</v>
      </c>
      <c r="B45" s="26">
        <v>300.57448099999999</v>
      </c>
      <c r="C45" s="31">
        <v>180255.1572327044</v>
      </c>
      <c r="D45" s="31">
        <v>79852.854999999996</v>
      </c>
      <c r="E45" s="31">
        <v>30572.772070626004</v>
      </c>
      <c r="F45" s="31">
        <f t="shared" si="0"/>
        <v>290680.78430333041</v>
      </c>
      <c r="G45" s="31">
        <v>71319.441696729555</v>
      </c>
      <c r="H45" s="31">
        <v>85437.704402515723</v>
      </c>
      <c r="I45" s="31">
        <f t="shared" si="1"/>
        <v>133923.63820408512</v>
      </c>
      <c r="J45" s="41">
        <f t="shared" si="2"/>
        <v>0.44555891025254779</v>
      </c>
      <c r="K45" s="63"/>
    </row>
    <row r="46" spans="1:11" ht="15.6" x14ac:dyDescent="0.3">
      <c r="A46" s="23">
        <v>2008</v>
      </c>
      <c r="B46" s="24">
        <v>303.50646899999998</v>
      </c>
      <c r="C46" s="31">
        <v>98210.504521927083</v>
      </c>
      <c r="D46" s="31">
        <v>61854.784999999996</v>
      </c>
      <c r="E46" s="31">
        <v>85437.704402515723</v>
      </c>
      <c r="F46" s="31">
        <f t="shared" si="0"/>
        <v>245502.9939244428</v>
      </c>
      <c r="G46" s="31">
        <v>52651.84205979637</v>
      </c>
      <c r="H46" s="31">
        <v>42224.548357127962</v>
      </c>
      <c r="I46" s="31">
        <f t="shared" si="1"/>
        <v>150626.60350751848</v>
      </c>
      <c r="J46" s="41">
        <f t="shared" si="2"/>
        <v>0.49628795064502723</v>
      </c>
      <c r="K46" s="63"/>
    </row>
    <row r="47" spans="1:11" ht="15.6" x14ac:dyDescent="0.3">
      <c r="A47" s="25">
        <v>2009</v>
      </c>
      <c r="B47" s="26">
        <v>306.207719</v>
      </c>
      <c r="C47" s="31">
        <v>131982.46520827565</v>
      </c>
      <c r="D47" s="31">
        <v>83177.736960000009</v>
      </c>
      <c r="E47" s="31">
        <v>42224.548357127962</v>
      </c>
      <c r="F47" s="31">
        <f t="shared" si="0"/>
        <v>257384.75052540362</v>
      </c>
      <c r="G47" s="31">
        <v>70501.876606714504</v>
      </c>
      <c r="H47" s="31">
        <v>39959.984271529727</v>
      </c>
      <c r="I47" s="31">
        <f t="shared" si="1"/>
        <v>146922.88964715938</v>
      </c>
      <c r="J47" s="41">
        <f t="shared" si="2"/>
        <v>0.4798144544721924</v>
      </c>
      <c r="K47" s="63"/>
    </row>
    <row r="48" spans="1:11" ht="15.6" x14ac:dyDescent="0.3">
      <c r="A48" s="23">
        <v>2010</v>
      </c>
      <c r="B48" s="24">
        <v>308.83326399999999</v>
      </c>
      <c r="C48" s="31">
        <v>140407.47792559452</v>
      </c>
      <c r="D48" s="31">
        <v>88456.831145000004</v>
      </c>
      <c r="E48" s="31">
        <v>39959.984271529727</v>
      </c>
      <c r="F48" s="31">
        <f t="shared" si="0"/>
        <v>268824.29334212426</v>
      </c>
      <c r="G48" s="31">
        <v>61478.786911925767</v>
      </c>
      <c r="H48" s="31">
        <v>42817.206881327991</v>
      </c>
      <c r="I48" s="31">
        <f t="shared" si="1"/>
        <v>164528.29954887051</v>
      </c>
      <c r="J48" s="41">
        <f t="shared" si="2"/>
        <v>0.53274151047689766</v>
      </c>
      <c r="K48" s="63"/>
    </row>
    <row r="49" spans="1:11" ht="15.6" x14ac:dyDescent="0.3">
      <c r="A49" s="25">
        <v>2011</v>
      </c>
      <c r="B49" s="26">
        <v>310.94696199999998</v>
      </c>
      <c r="C49" s="31">
        <v>124600.92264403548</v>
      </c>
      <c r="D49" s="31">
        <v>74610.029154999997</v>
      </c>
      <c r="E49" s="31">
        <v>42817.206881327991</v>
      </c>
      <c r="F49" s="31">
        <f t="shared" si="0"/>
        <v>242028.15868036347</v>
      </c>
      <c r="G49" s="31">
        <v>74112.938798693183</v>
      </c>
      <c r="H49" s="31">
        <v>53921.902698041711</v>
      </c>
      <c r="I49" s="31">
        <f t="shared" si="1"/>
        <v>113993.31718362858</v>
      </c>
      <c r="J49" s="41">
        <f t="shared" si="2"/>
        <v>0.36660051749799244</v>
      </c>
      <c r="K49" s="63"/>
    </row>
    <row r="50" spans="1:11" ht="15.6" x14ac:dyDescent="0.3">
      <c r="A50" s="23">
        <v>2012</v>
      </c>
      <c r="B50" s="24">
        <v>313.14999699999998</v>
      </c>
      <c r="C50" s="31">
        <v>140775.27216716891</v>
      </c>
      <c r="D50" s="31">
        <v>79346.701414999989</v>
      </c>
      <c r="E50" s="31">
        <v>53921.902698041711</v>
      </c>
      <c r="F50" s="31">
        <f t="shared" si="0"/>
        <v>274043.87628021062</v>
      </c>
      <c r="G50" s="31">
        <v>91273.800219662662</v>
      </c>
      <c r="H50" s="31">
        <v>48105.745232961381</v>
      </c>
      <c r="I50" s="31">
        <f t="shared" si="1"/>
        <v>134664.33082758659</v>
      </c>
      <c r="J50" s="41">
        <f t="shared" si="2"/>
        <v>0.43003139746984126</v>
      </c>
      <c r="K50" s="63"/>
    </row>
    <row r="51" spans="1:11" ht="15.6" x14ac:dyDescent="0.3">
      <c r="A51" s="25">
        <v>2013</v>
      </c>
      <c r="B51" s="26">
        <v>315.33597600000002</v>
      </c>
      <c r="C51" s="31">
        <v>130767.91342809095</v>
      </c>
      <c r="D51" s="31">
        <v>92493.319864999998</v>
      </c>
      <c r="E51" s="31">
        <v>48105.745232961381</v>
      </c>
      <c r="F51" s="31">
        <f t="shared" si="0"/>
        <v>271366.97852605232</v>
      </c>
      <c r="G51" s="31">
        <v>81407.891771194685</v>
      </c>
      <c r="H51" s="31">
        <v>78132.927480476399</v>
      </c>
      <c r="I51" s="31">
        <f t="shared" si="1"/>
        <v>111826.15927438124</v>
      </c>
      <c r="J51" s="41">
        <f t="shared" si="2"/>
        <v>0.35462544011908498</v>
      </c>
      <c r="K51" s="63"/>
    </row>
    <row r="52" spans="1:11" ht="15.6" x14ac:dyDescent="0.3">
      <c r="A52" s="23">
        <v>2014</v>
      </c>
      <c r="B52" s="24">
        <v>317.519206</v>
      </c>
      <c r="C52" s="31">
        <v>128112.44184994548</v>
      </c>
      <c r="D52" s="31">
        <v>103964.49504000001</v>
      </c>
      <c r="E52" s="31">
        <v>78132.927480476399</v>
      </c>
      <c r="F52" s="31">
        <f t="shared" si="0"/>
        <v>310209.86437042186</v>
      </c>
      <c r="G52" s="31">
        <v>99944.17298727551</v>
      </c>
      <c r="H52" s="31">
        <v>54322.680440154843</v>
      </c>
      <c r="I52" s="31">
        <f t="shared" si="1"/>
        <v>155943.0109429915</v>
      </c>
      <c r="J52" s="41">
        <f t="shared" si="2"/>
        <v>0.49112938051058086</v>
      </c>
      <c r="K52" s="63"/>
    </row>
    <row r="53" spans="1:11" ht="15.6" x14ac:dyDescent="0.3">
      <c r="A53" s="25">
        <v>2015</v>
      </c>
      <c r="B53" s="26">
        <v>319.83219000000003</v>
      </c>
      <c r="C53" s="31">
        <v>104513.32659523337</v>
      </c>
      <c r="D53" s="31">
        <v>113711.69769</v>
      </c>
      <c r="E53" s="31">
        <v>54322.680440154843</v>
      </c>
      <c r="F53" s="31">
        <f t="shared" si="0"/>
        <v>272547.7047253882</v>
      </c>
      <c r="G53" s="31">
        <v>79730.592555307172</v>
      </c>
      <c r="H53" s="31">
        <v>55633.425574623281</v>
      </c>
      <c r="I53" s="31">
        <f t="shared" si="1"/>
        <v>137183.68659545775</v>
      </c>
      <c r="J53" s="41">
        <f t="shared" si="2"/>
        <v>0.42892395101149056</v>
      </c>
      <c r="K53" s="63"/>
    </row>
    <row r="54" spans="1:11" ht="15.6" x14ac:dyDescent="0.3">
      <c r="A54" s="23">
        <v>2016</v>
      </c>
      <c r="B54" s="24">
        <v>322.11409400000002</v>
      </c>
      <c r="C54" s="31">
        <v>127934.65567003595</v>
      </c>
      <c r="D54" s="31">
        <v>132637.29398999998</v>
      </c>
      <c r="E54" s="31">
        <v>55633.425574623281</v>
      </c>
      <c r="F54" s="31">
        <f t="shared" si="0"/>
        <v>316205.37523465918</v>
      </c>
      <c r="G54" s="31">
        <v>103654.590626395</v>
      </c>
      <c r="H54" s="31">
        <v>69488.797366996267</v>
      </c>
      <c r="I54" s="31">
        <f t="shared" si="1"/>
        <v>143061.98724126793</v>
      </c>
      <c r="J54" s="41">
        <f t="shared" si="2"/>
        <v>0.44413451601800419</v>
      </c>
      <c r="K54" s="63"/>
    </row>
    <row r="55" spans="1:11" ht="15.6" x14ac:dyDescent="0.3">
      <c r="A55" s="25">
        <v>2017</v>
      </c>
      <c r="B55" s="26">
        <v>324.29674599999998</v>
      </c>
      <c r="C55" s="31">
        <v>141145.81912356729</v>
      </c>
      <c r="D55" s="31">
        <v>137099.73670550116</v>
      </c>
      <c r="E55" s="31">
        <v>69488.797366996267</v>
      </c>
      <c r="F55" s="31">
        <f t="shared" si="0"/>
        <v>347734.35319606471</v>
      </c>
      <c r="G55" s="31">
        <v>113473.95019346783</v>
      </c>
      <c r="H55" s="31">
        <v>80080.850721447074</v>
      </c>
      <c r="I55" s="31">
        <f t="shared" si="1"/>
        <v>154179.55228114981</v>
      </c>
      <c r="J55" s="41">
        <f t="shared" si="2"/>
        <v>0.47542737996251683</v>
      </c>
      <c r="K55" s="63"/>
    </row>
    <row r="56" spans="1:11" ht="15.6" x14ac:dyDescent="0.3">
      <c r="A56" s="23">
        <v>2018</v>
      </c>
      <c r="B56" s="24">
        <v>326.16326299999997</v>
      </c>
      <c r="C56" s="31">
        <v>101909.80395973122</v>
      </c>
      <c r="D56" s="31">
        <v>166008.89141573085</v>
      </c>
      <c r="E56" s="31">
        <v>80080.850721447074</v>
      </c>
      <c r="F56" s="31">
        <f t="shared" si="0"/>
        <v>347999.54609690915</v>
      </c>
      <c r="G56" s="31">
        <v>93892.134809101233</v>
      </c>
      <c r="H56" s="31">
        <v>87953.074698689656</v>
      </c>
      <c r="I56" s="31">
        <f t="shared" si="1"/>
        <v>166154.33658911826</v>
      </c>
      <c r="J56" s="41">
        <f t="shared" si="2"/>
        <v>0.50942075775443252</v>
      </c>
      <c r="K56" s="63"/>
    </row>
    <row r="57" spans="1:11" ht="15.6" x14ac:dyDescent="0.3">
      <c r="A57" s="25">
        <v>2019</v>
      </c>
      <c r="B57" s="26">
        <v>327.77654100000001</v>
      </c>
      <c r="C57" s="31">
        <v>138969.46248778381</v>
      </c>
      <c r="D57" s="31">
        <v>153758.88928302925</v>
      </c>
      <c r="E57" s="31">
        <v>87953.074698689656</v>
      </c>
      <c r="F57" s="31">
        <f t="shared" si="0"/>
        <v>380681.42646950274</v>
      </c>
      <c r="G57" s="31">
        <v>96541.90889603812</v>
      </c>
      <c r="H57" s="31">
        <v>103044.87005159208</v>
      </c>
      <c r="I57" s="31">
        <f t="shared" si="1"/>
        <v>181094.64752187254</v>
      </c>
      <c r="J57" s="41">
        <f t="shared" si="2"/>
        <v>0.5524942296644485</v>
      </c>
      <c r="K57" s="63"/>
    </row>
    <row r="58" spans="1:11" ht="15.6" x14ac:dyDescent="0.3">
      <c r="A58" s="23">
        <v>2020</v>
      </c>
      <c r="B58" s="24">
        <v>329.37155899999999</v>
      </c>
      <c r="C58" s="31">
        <v>156725</v>
      </c>
      <c r="D58" s="31">
        <v>137721.84262847656</v>
      </c>
      <c r="E58" s="31">
        <v>103044.87005159208</v>
      </c>
      <c r="F58" s="31">
        <f t="shared" si="0"/>
        <v>397491.71268006862</v>
      </c>
      <c r="G58" s="31">
        <v>112635.41535954335</v>
      </c>
      <c r="H58" s="31">
        <v>86664.5</v>
      </c>
      <c r="I58" s="31">
        <f t="shared" si="1"/>
        <v>198191.79732052528</v>
      </c>
      <c r="J58" s="41">
        <f t="shared" si="2"/>
        <v>0.6017271130581292</v>
      </c>
      <c r="K58" s="63"/>
    </row>
    <row r="59" spans="1:11" ht="15.6" x14ac:dyDescent="0.3">
      <c r="A59" s="25">
        <v>2021</v>
      </c>
      <c r="B59" s="26">
        <v>332.09034100000002</v>
      </c>
      <c r="C59" s="31">
        <v>121896.39938602038</v>
      </c>
      <c r="D59" s="31">
        <v>116985.7354497076</v>
      </c>
      <c r="E59" s="31">
        <v>86664.5</v>
      </c>
      <c r="F59" s="31">
        <f t="shared" si="0"/>
        <v>325546.63483572798</v>
      </c>
      <c r="G59" s="31">
        <v>71990.244938319491</v>
      </c>
      <c r="H59" s="31">
        <v>70834.252639098733</v>
      </c>
      <c r="I59" s="31">
        <f t="shared" si="1"/>
        <v>182722.13725830975</v>
      </c>
      <c r="J59" s="41">
        <f t="shared" si="2"/>
        <v>0.55021816264842749</v>
      </c>
      <c r="K59" s="63"/>
    </row>
    <row r="60" spans="1:11" ht="15.6" x14ac:dyDescent="0.3">
      <c r="A60" s="23">
        <v>2022</v>
      </c>
      <c r="B60" s="24">
        <v>333.32687199999998</v>
      </c>
      <c r="C60" s="31">
        <v>146481.77059878153</v>
      </c>
      <c r="D60" s="31">
        <v>128178.1216882322</v>
      </c>
      <c r="E60" s="31">
        <v>70834.252639098733</v>
      </c>
      <c r="F60" s="31">
        <f t="shared" si="0"/>
        <v>345494.14492611244</v>
      </c>
      <c r="G60" s="31">
        <v>58151.069510886548</v>
      </c>
      <c r="H60" s="31">
        <v>62666.946392611033</v>
      </c>
      <c r="I60" s="31">
        <f t="shared" si="1"/>
        <v>224676.12902261486</v>
      </c>
      <c r="J60" s="41">
        <f t="shared" si="2"/>
        <v>0.67404145268736348</v>
      </c>
      <c r="K60" s="63"/>
    </row>
    <row r="61" spans="1:11" ht="16.2" thickBot="1" x14ac:dyDescent="0.35">
      <c r="A61" s="27">
        <v>2023</v>
      </c>
      <c r="B61" s="28">
        <v>335.70648399999999</v>
      </c>
      <c r="C61" s="38">
        <v>147547.39811545497</v>
      </c>
      <c r="D61" s="38">
        <v>124773.4193561228</v>
      </c>
      <c r="E61" s="38">
        <v>62666.946392611033</v>
      </c>
      <c r="F61" s="38">
        <f t="shared" si="0"/>
        <v>334987.7638641888</v>
      </c>
      <c r="G61" s="38">
        <v>93673.546611747122</v>
      </c>
      <c r="H61" s="38">
        <v>70474.385569874983</v>
      </c>
      <c r="I61" s="38">
        <f t="shared" si="1"/>
        <v>170839.8316825667</v>
      </c>
      <c r="J61" s="42">
        <f t="shared" si="2"/>
        <v>0.50889643133186158</v>
      </c>
      <c r="K61" s="63"/>
    </row>
    <row r="62" spans="1:11" ht="18" customHeight="1" thickTop="1" x14ac:dyDescent="0.3">
      <c r="A62" s="57" t="s">
        <v>111</v>
      </c>
    </row>
    <row r="63" spans="1:11" ht="18" customHeight="1" x14ac:dyDescent="0.3">
      <c r="A63" s="57" t="s">
        <v>68</v>
      </c>
    </row>
    <row r="64" spans="1:11" ht="18" customHeight="1" x14ac:dyDescent="0.3">
      <c r="A64" s="57" t="s">
        <v>126</v>
      </c>
    </row>
    <row r="65" spans="1:1" ht="18" customHeight="1" x14ac:dyDescent="0.3">
      <c r="A65" s="57" t="s">
        <v>59</v>
      </c>
    </row>
    <row r="66" spans="1:1" ht="18" customHeight="1" x14ac:dyDescent="0.3">
      <c r="A66" s="57" t="s">
        <v>47</v>
      </c>
    </row>
    <row r="67" spans="1:1" ht="18" customHeight="1" x14ac:dyDescent="0.3">
      <c r="A67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2B04-C17F-4D7E-9A73-D7590BFC6371}">
  <dimension ref="A1:K6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0" width="22.21875" customWidth="1"/>
  </cols>
  <sheetData>
    <row r="1" spans="1:11" ht="24" customHeight="1" x14ac:dyDescent="0.4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1" ht="66" customHeight="1" x14ac:dyDescent="0.3">
      <c r="A2" s="35" t="s">
        <v>0</v>
      </c>
      <c r="B2" s="36" t="s">
        <v>14</v>
      </c>
      <c r="C2" s="29" t="s">
        <v>92</v>
      </c>
      <c r="D2" s="29" t="s">
        <v>93</v>
      </c>
      <c r="E2" s="30" t="s">
        <v>94</v>
      </c>
      <c r="F2" s="29" t="s">
        <v>95</v>
      </c>
      <c r="G2" s="29" t="s">
        <v>96</v>
      </c>
      <c r="H2" s="29" t="s">
        <v>97</v>
      </c>
      <c r="I2" s="29" t="s">
        <v>104</v>
      </c>
      <c r="J2" s="29" t="s">
        <v>13</v>
      </c>
      <c r="K2" s="63"/>
    </row>
    <row r="3" spans="1:11" ht="15.6" x14ac:dyDescent="0.3">
      <c r="A3" s="25">
        <v>1965</v>
      </c>
      <c r="B3" s="26">
        <v>193.22300000000001</v>
      </c>
      <c r="C3" s="32" t="s">
        <v>16</v>
      </c>
      <c r="D3" s="32" t="s">
        <v>16</v>
      </c>
      <c r="E3" s="32" t="s">
        <v>16</v>
      </c>
      <c r="F3" s="32" t="s">
        <v>16</v>
      </c>
      <c r="G3" s="32" t="s">
        <v>16</v>
      </c>
      <c r="H3" s="32" t="s">
        <v>16</v>
      </c>
      <c r="I3" s="32" t="s">
        <v>16</v>
      </c>
      <c r="J3" s="32" t="s">
        <v>16</v>
      </c>
      <c r="K3" s="63"/>
    </row>
    <row r="4" spans="1:11" ht="15.6" x14ac:dyDescent="0.3">
      <c r="A4" s="23">
        <v>1966</v>
      </c>
      <c r="B4" s="24">
        <v>195.53899999999999</v>
      </c>
      <c r="C4" s="32" t="s">
        <v>16</v>
      </c>
      <c r="D4" s="32" t="s">
        <v>16</v>
      </c>
      <c r="E4" s="32" t="s">
        <v>16</v>
      </c>
      <c r="F4" s="32" t="s">
        <v>16</v>
      </c>
      <c r="G4" s="32" t="s">
        <v>16</v>
      </c>
      <c r="H4" s="32" t="s">
        <v>16</v>
      </c>
      <c r="I4" s="32" t="s">
        <v>16</v>
      </c>
      <c r="J4" s="32" t="s">
        <v>16</v>
      </c>
      <c r="K4" s="63"/>
    </row>
    <row r="5" spans="1:11" ht="15.6" x14ac:dyDescent="0.3">
      <c r="A5" s="25">
        <v>1967</v>
      </c>
      <c r="B5" s="26">
        <v>197.73599999999999</v>
      </c>
      <c r="C5" s="32" t="s">
        <v>16</v>
      </c>
      <c r="D5" s="32" t="s">
        <v>16</v>
      </c>
      <c r="E5" s="32" t="s">
        <v>16</v>
      </c>
      <c r="F5" s="32" t="s">
        <v>16</v>
      </c>
      <c r="G5" s="32" t="s">
        <v>16</v>
      </c>
      <c r="H5" s="32" t="s">
        <v>16</v>
      </c>
      <c r="I5" s="32" t="s">
        <v>16</v>
      </c>
      <c r="J5" s="32" t="s">
        <v>16</v>
      </c>
      <c r="K5" s="63"/>
    </row>
    <row r="6" spans="1:11" ht="15.6" x14ac:dyDescent="0.3">
      <c r="A6" s="23">
        <v>1968</v>
      </c>
      <c r="B6" s="24">
        <v>199.80799999999999</v>
      </c>
      <c r="C6" s="32" t="s">
        <v>16</v>
      </c>
      <c r="D6" s="32" t="s">
        <v>16</v>
      </c>
      <c r="E6" s="32" t="s">
        <v>16</v>
      </c>
      <c r="F6" s="32" t="s">
        <v>16</v>
      </c>
      <c r="G6" s="32" t="s">
        <v>16</v>
      </c>
      <c r="H6" s="32" t="s">
        <v>16</v>
      </c>
      <c r="I6" s="32" t="s">
        <v>16</v>
      </c>
      <c r="J6" s="32" t="s">
        <v>16</v>
      </c>
      <c r="K6" s="63"/>
    </row>
    <row r="7" spans="1:11" ht="15.6" x14ac:dyDescent="0.3">
      <c r="A7" s="25">
        <v>1969</v>
      </c>
      <c r="B7" s="26">
        <v>201.76</v>
      </c>
      <c r="C7" s="32" t="s">
        <v>16</v>
      </c>
      <c r="D7" s="32" t="s">
        <v>16</v>
      </c>
      <c r="E7" s="32" t="s">
        <v>16</v>
      </c>
      <c r="F7" s="32" t="s">
        <v>16</v>
      </c>
      <c r="G7" s="32" t="s">
        <v>16</v>
      </c>
      <c r="H7" s="32" t="s">
        <v>16</v>
      </c>
      <c r="I7" s="32" t="s">
        <v>16</v>
      </c>
      <c r="J7" s="32" t="s">
        <v>16</v>
      </c>
      <c r="K7" s="63"/>
    </row>
    <row r="8" spans="1:11" ht="15.6" x14ac:dyDescent="0.3">
      <c r="A8" s="23">
        <v>1970</v>
      </c>
      <c r="B8" s="24">
        <v>203.84899999999999</v>
      </c>
      <c r="C8" s="32" t="s">
        <v>16</v>
      </c>
      <c r="D8" s="32">
        <v>7488.8</v>
      </c>
      <c r="E8" s="32" t="s">
        <v>16</v>
      </c>
      <c r="F8" s="31">
        <f>SUM(C8,D8,E8)</f>
        <v>7488.8</v>
      </c>
      <c r="G8" s="32" t="s">
        <v>16</v>
      </c>
      <c r="H8" s="32" t="s">
        <v>16</v>
      </c>
      <c r="I8" s="31">
        <f>F8-SUM(G8,H8)</f>
        <v>7488.8</v>
      </c>
      <c r="J8" s="41">
        <f>I8/B8/1000</f>
        <v>3.6736996502312991E-2</v>
      </c>
      <c r="K8" s="63"/>
    </row>
    <row r="9" spans="1:11" ht="15.6" x14ac:dyDescent="0.3">
      <c r="A9" s="25">
        <v>1971</v>
      </c>
      <c r="B9" s="26">
        <v>206.46599999999998</v>
      </c>
      <c r="C9" s="32" t="s">
        <v>16</v>
      </c>
      <c r="D9" s="32">
        <v>10003.200000000001</v>
      </c>
      <c r="E9" s="32" t="s">
        <v>16</v>
      </c>
      <c r="F9" s="31">
        <f t="shared" ref="F9:F61" si="0">SUM(C9,D9,E9)</f>
        <v>10003.200000000001</v>
      </c>
      <c r="G9" s="32" t="s">
        <v>16</v>
      </c>
      <c r="H9" s="32" t="s">
        <v>16</v>
      </c>
      <c r="I9" s="31">
        <f t="shared" ref="I9:I61" si="1">F9-SUM(G9,H9)</f>
        <v>10003.200000000001</v>
      </c>
      <c r="J9" s="41">
        <f t="shared" ref="J9:J61" si="2">I9/B9/1000</f>
        <v>4.8449623666850725E-2</v>
      </c>
      <c r="K9" s="63"/>
    </row>
    <row r="10" spans="1:11" ht="15.6" x14ac:dyDescent="0.3">
      <c r="A10" s="23">
        <v>1972</v>
      </c>
      <c r="B10" s="24">
        <v>208.917</v>
      </c>
      <c r="C10" s="32" t="s">
        <v>16</v>
      </c>
      <c r="D10" s="32">
        <v>7024.8</v>
      </c>
      <c r="E10" s="32" t="s">
        <v>16</v>
      </c>
      <c r="F10" s="31">
        <f t="shared" si="0"/>
        <v>7024.8</v>
      </c>
      <c r="G10" s="32" t="s">
        <v>16</v>
      </c>
      <c r="H10" s="32" t="s">
        <v>16</v>
      </c>
      <c r="I10" s="31">
        <f t="shared" si="1"/>
        <v>7024.8</v>
      </c>
      <c r="J10" s="41">
        <f t="shared" si="2"/>
        <v>3.3624836657620012E-2</v>
      </c>
      <c r="K10" s="63"/>
    </row>
    <row r="11" spans="1:11" ht="15.6" x14ac:dyDescent="0.3">
      <c r="A11" s="25">
        <v>1973</v>
      </c>
      <c r="B11" s="26">
        <v>210.98500000000001</v>
      </c>
      <c r="C11" s="32" t="s">
        <v>16</v>
      </c>
      <c r="D11" s="32">
        <v>13433.2</v>
      </c>
      <c r="E11" s="32" t="s">
        <v>16</v>
      </c>
      <c r="F11" s="31">
        <f t="shared" si="0"/>
        <v>13433.2</v>
      </c>
      <c r="G11" s="32" t="s">
        <v>16</v>
      </c>
      <c r="H11" s="32" t="s">
        <v>16</v>
      </c>
      <c r="I11" s="31">
        <f t="shared" si="1"/>
        <v>13433.2</v>
      </c>
      <c r="J11" s="41">
        <f t="shared" si="2"/>
        <v>6.366898120719483E-2</v>
      </c>
      <c r="K11" s="63"/>
    </row>
    <row r="12" spans="1:11" ht="15.6" x14ac:dyDescent="0.3">
      <c r="A12" s="23">
        <v>1974</v>
      </c>
      <c r="B12" s="24">
        <v>212.93199999999999</v>
      </c>
      <c r="C12" s="32" t="s">
        <v>16</v>
      </c>
      <c r="D12" s="32">
        <v>10072.400000000001</v>
      </c>
      <c r="E12" s="32" t="s">
        <v>16</v>
      </c>
      <c r="F12" s="31">
        <f t="shared" si="0"/>
        <v>10072.400000000001</v>
      </c>
      <c r="G12" s="32" t="s">
        <v>16</v>
      </c>
      <c r="H12" s="32" t="s">
        <v>16</v>
      </c>
      <c r="I12" s="31">
        <f t="shared" si="1"/>
        <v>10072.400000000001</v>
      </c>
      <c r="J12" s="41">
        <f t="shared" si="2"/>
        <v>4.7303364454379812E-2</v>
      </c>
      <c r="K12" s="63"/>
    </row>
    <row r="13" spans="1:11" ht="15.6" x14ac:dyDescent="0.3">
      <c r="A13" s="25">
        <v>1975</v>
      </c>
      <c r="B13" s="26">
        <v>214.93100000000001</v>
      </c>
      <c r="C13" s="32" t="s">
        <v>16</v>
      </c>
      <c r="D13" s="32">
        <v>7574.4000000000005</v>
      </c>
      <c r="E13" s="32" t="s">
        <v>16</v>
      </c>
      <c r="F13" s="31">
        <f t="shared" si="0"/>
        <v>7574.4000000000005</v>
      </c>
      <c r="G13" s="32" t="s">
        <v>16</v>
      </c>
      <c r="H13" s="32" t="s">
        <v>16</v>
      </c>
      <c r="I13" s="31">
        <f t="shared" si="1"/>
        <v>7574.4000000000005</v>
      </c>
      <c r="J13" s="41">
        <f t="shared" si="2"/>
        <v>3.5241077369016105E-2</v>
      </c>
      <c r="K13" s="63"/>
    </row>
    <row r="14" spans="1:11" ht="15.6" x14ac:dyDescent="0.3">
      <c r="A14" s="23">
        <v>1976</v>
      </c>
      <c r="B14" s="24">
        <v>217.095</v>
      </c>
      <c r="C14" s="32" t="s">
        <v>16</v>
      </c>
      <c r="D14" s="32">
        <v>7771.2000000000007</v>
      </c>
      <c r="E14" s="32" t="s">
        <v>16</v>
      </c>
      <c r="F14" s="31">
        <f t="shared" si="0"/>
        <v>7771.2000000000007</v>
      </c>
      <c r="G14" s="32" t="s">
        <v>16</v>
      </c>
      <c r="H14" s="32" t="s">
        <v>16</v>
      </c>
      <c r="I14" s="31">
        <f t="shared" si="1"/>
        <v>7771.2000000000007</v>
      </c>
      <c r="J14" s="41">
        <f t="shared" si="2"/>
        <v>3.5796310371035721E-2</v>
      </c>
      <c r="K14" s="63"/>
    </row>
    <row r="15" spans="1:11" ht="15.6" x14ac:dyDescent="0.3">
      <c r="A15" s="25">
        <v>1977</v>
      </c>
      <c r="B15" s="26">
        <v>219.179</v>
      </c>
      <c r="C15" s="32">
        <v>1520</v>
      </c>
      <c r="D15" s="32">
        <v>9528</v>
      </c>
      <c r="E15" s="32" t="s">
        <v>16</v>
      </c>
      <c r="F15" s="31">
        <f t="shared" si="0"/>
        <v>11048</v>
      </c>
      <c r="G15" s="31">
        <v>320</v>
      </c>
      <c r="H15" s="31">
        <v>2080</v>
      </c>
      <c r="I15" s="31">
        <f t="shared" si="1"/>
        <v>8648</v>
      </c>
      <c r="J15" s="41">
        <f t="shared" si="2"/>
        <v>3.9456334776598122E-2</v>
      </c>
      <c r="K15" s="63"/>
    </row>
    <row r="16" spans="1:11" ht="15.6" x14ac:dyDescent="0.3">
      <c r="A16" s="23">
        <v>1978</v>
      </c>
      <c r="B16" s="24">
        <v>221.47699999999998</v>
      </c>
      <c r="C16" s="32">
        <v>840</v>
      </c>
      <c r="D16" s="32">
        <v>6863</v>
      </c>
      <c r="E16" s="32">
        <v>2080</v>
      </c>
      <c r="F16" s="31">
        <f t="shared" si="0"/>
        <v>9783</v>
      </c>
      <c r="G16" s="31">
        <v>160</v>
      </c>
      <c r="H16" s="31">
        <v>1080</v>
      </c>
      <c r="I16" s="31">
        <f t="shared" si="1"/>
        <v>8543</v>
      </c>
      <c r="J16" s="41">
        <f t="shared" si="2"/>
        <v>3.8572854066110711E-2</v>
      </c>
      <c r="K16" s="63"/>
    </row>
    <row r="17" spans="1:11" ht="15.6" x14ac:dyDescent="0.3">
      <c r="A17" s="25">
        <v>1979</v>
      </c>
      <c r="B17" s="26">
        <v>223.86500000000001</v>
      </c>
      <c r="C17" s="32">
        <v>5240</v>
      </c>
      <c r="D17" s="32">
        <v>9219</v>
      </c>
      <c r="E17" s="32">
        <v>1080</v>
      </c>
      <c r="F17" s="31">
        <f t="shared" si="0"/>
        <v>15539</v>
      </c>
      <c r="G17" s="31">
        <v>1400</v>
      </c>
      <c r="H17" s="31">
        <v>5000</v>
      </c>
      <c r="I17" s="31">
        <f t="shared" si="1"/>
        <v>9139</v>
      </c>
      <c r="J17" s="41">
        <f t="shared" si="2"/>
        <v>4.0823710718513387E-2</v>
      </c>
      <c r="K17" s="63"/>
    </row>
    <row r="18" spans="1:11" ht="15.6" x14ac:dyDescent="0.3">
      <c r="A18" s="23">
        <v>1980</v>
      </c>
      <c r="B18" s="24">
        <v>226.45099999999999</v>
      </c>
      <c r="C18" s="32">
        <v>11672.4</v>
      </c>
      <c r="D18" s="32">
        <v>1174.8</v>
      </c>
      <c r="E18" s="32">
        <v>5000</v>
      </c>
      <c r="F18" s="31">
        <f t="shared" si="0"/>
        <v>17847.199999999997</v>
      </c>
      <c r="G18" s="31">
        <v>1840</v>
      </c>
      <c r="H18" s="31">
        <v>5135.1639999999998</v>
      </c>
      <c r="I18" s="31">
        <f t="shared" si="1"/>
        <v>10872.035999999996</v>
      </c>
      <c r="J18" s="41">
        <f t="shared" si="2"/>
        <v>4.8010545327686768E-2</v>
      </c>
      <c r="K18" s="63"/>
    </row>
    <row r="19" spans="1:11" ht="15.6" x14ac:dyDescent="0.3">
      <c r="A19" s="25">
        <v>1981</v>
      </c>
      <c r="B19" s="26">
        <v>228.93700000000001</v>
      </c>
      <c r="C19" s="32">
        <v>5887.8</v>
      </c>
      <c r="D19" s="32">
        <v>1816.8</v>
      </c>
      <c r="E19" s="32">
        <v>5135.1639999999998</v>
      </c>
      <c r="F19" s="31">
        <f t="shared" si="0"/>
        <v>12839.763999999999</v>
      </c>
      <c r="G19" s="31">
        <v>1480</v>
      </c>
      <c r="H19" s="31">
        <v>2061.3319999999999</v>
      </c>
      <c r="I19" s="31">
        <f t="shared" si="1"/>
        <v>9298.4319999999989</v>
      </c>
      <c r="J19" s="41">
        <f t="shared" si="2"/>
        <v>4.0615680296326055E-2</v>
      </c>
      <c r="K19" s="63"/>
    </row>
    <row r="20" spans="1:11" ht="15.6" x14ac:dyDescent="0.3">
      <c r="A20" s="23">
        <v>1982</v>
      </c>
      <c r="B20" s="24">
        <v>231.15700000000001</v>
      </c>
      <c r="C20" s="32">
        <v>16985.599999999999</v>
      </c>
      <c r="D20" s="32">
        <v>2818.6</v>
      </c>
      <c r="E20" s="32">
        <v>2061.3319999999999</v>
      </c>
      <c r="F20" s="31">
        <f t="shared" si="0"/>
        <v>21865.531999999996</v>
      </c>
      <c r="G20" s="31">
        <v>3247.44</v>
      </c>
      <c r="H20" s="31">
        <v>6580.73</v>
      </c>
      <c r="I20" s="31">
        <f t="shared" si="1"/>
        <v>12037.361999999996</v>
      </c>
      <c r="J20" s="41">
        <f t="shared" si="2"/>
        <v>5.2074399650453997E-2</v>
      </c>
      <c r="K20" s="63"/>
    </row>
    <row r="21" spans="1:11" ht="15.6" x14ac:dyDescent="0.3">
      <c r="A21" s="25">
        <v>1983</v>
      </c>
      <c r="B21" s="26">
        <v>233.322</v>
      </c>
      <c r="C21" s="32">
        <v>11114.7</v>
      </c>
      <c r="D21" s="32">
        <v>6683</v>
      </c>
      <c r="E21" s="32">
        <v>6580.7300000000005</v>
      </c>
      <c r="F21" s="31">
        <f t="shared" si="0"/>
        <v>24378.43</v>
      </c>
      <c r="G21" s="31">
        <v>1815.204</v>
      </c>
      <c r="H21" s="31">
        <v>4976.7240000000002</v>
      </c>
      <c r="I21" s="31">
        <f t="shared" si="1"/>
        <v>17586.502</v>
      </c>
      <c r="J21" s="41">
        <f t="shared" si="2"/>
        <v>7.5374383898646508E-2</v>
      </c>
      <c r="K21" s="63"/>
    </row>
    <row r="22" spans="1:11" ht="15.6" x14ac:dyDescent="0.3">
      <c r="A22" s="23">
        <v>1984</v>
      </c>
      <c r="B22" s="24">
        <v>235.38499999999999</v>
      </c>
      <c r="C22" s="32">
        <v>27507.200000000001</v>
      </c>
      <c r="D22" s="32">
        <v>7283.6</v>
      </c>
      <c r="E22" s="32">
        <v>4976.7240000000002</v>
      </c>
      <c r="F22" s="31">
        <f t="shared" si="0"/>
        <v>39767.524000000005</v>
      </c>
      <c r="G22" s="31">
        <v>2758.348</v>
      </c>
      <c r="H22" s="31">
        <v>11256.132</v>
      </c>
      <c r="I22" s="31">
        <f t="shared" si="1"/>
        <v>25753.044000000005</v>
      </c>
      <c r="J22" s="41">
        <f t="shared" si="2"/>
        <v>0.1094081780912123</v>
      </c>
      <c r="K22" s="63"/>
    </row>
    <row r="23" spans="1:11" ht="15.6" x14ac:dyDescent="0.3">
      <c r="A23" s="25">
        <v>1985</v>
      </c>
      <c r="B23" s="26">
        <v>237.46799999999999</v>
      </c>
      <c r="C23" s="32">
        <v>11517.5</v>
      </c>
      <c r="D23" s="32">
        <v>14875.2</v>
      </c>
      <c r="E23" s="32">
        <v>11256.132</v>
      </c>
      <c r="F23" s="31">
        <f t="shared" si="0"/>
        <v>37648.832000000002</v>
      </c>
      <c r="G23" s="31">
        <v>1658.45</v>
      </c>
      <c r="H23" s="31">
        <v>7362.35</v>
      </c>
      <c r="I23" s="31">
        <f t="shared" si="1"/>
        <v>28628.031999999999</v>
      </c>
      <c r="J23" s="41">
        <f t="shared" si="2"/>
        <v>0.12055532534909967</v>
      </c>
      <c r="K23" s="63"/>
    </row>
    <row r="24" spans="1:11" ht="15.6" x14ac:dyDescent="0.3">
      <c r="A24" s="23">
        <v>1986</v>
      </c>
      <c r="B24" s="24">
        <v>239.63800000000001</v>
      </c>
      <c r="C24" s="32">
        <v>31005.000000000004</v>
      </c>
      <c r="D24" s="32">
        <v>5356.8</v>
      </c>
      <c r="E24" s="32">
        <v>7362.3499999999995</v>
      </c>
      <c r="F24" s="31">
        <f t="shared" si="0"/>
        <v>43724.15</v>
      </c>
      <c r="G24" s="31">
        <v>2183.1559999999999</v>
      </c>
      <c r="H24" s="31">
        <v>15004.882000000001</v>
      </c>
      <c r="I24" s="31">
        <f t="shared" si="1"/>
        <v>26536.112000000001</v>
      </c>
      <c r="J24" s="41">
        <f t="shared" si="2"/>
        <v>0.11073415735400897</v>
      </c>
      <c r="K24" s="63"/>
    </row>
    <row r="25" spans="1:11" ht="15.6" x14ac:dyDescent="0.3">
      <c r="A25" s="25">
        <v>1987</v>
      </c>
      <c r="B25" s="26">
        <v>241.78399999999999</v>
      </c>
      <c r="C25" s="32">
        <v>14579.031999999999</v>
      </c>
      <c r="D25" s="32">
        <v>2165.8000000000002</v>
      </c>
      <c r="E25" s="32">
        <v>15004.882000000001</v>
      </c>
      <c r="F25" s="31">
        <f t="shared" si="0"/>
        <v>31749.714</v>
      </c>
      <c r="G25" s="31">
        <v>3469.306</v>
      </c>
      <c r="H25" s="31">
        <v>5486.8109999999997</v>
      </c>
      <c r="I25" s="31">
        <f t="shared" si="1"/>
        <v>22793.597000000002</v>
      </c>
      <c r="J25" s="41">
        <f t="shared" si="2"/>
        <v>9.4272561459815385E-2</v>
      </c>
      <c r="K25" s="63"/>
    </row>
    <row r="26" spans="1:11" ht="15.6" x14ac:dyDescent="0.3">
      <c r="A26" s="23">
        <v>1988</v>
      </c>
      <c r="B26" s="24">
        <v>243.98099999999999</v>
      </c>
      <c r="C26" s="32">
        <v>44752.14</v>
      </c>
      <c r="D26" s="32">
        <v>854.2</v>
      </c>
      <c r="E26" s="32">
        <v>5486.8109999999997</v>
      </c>
      <c r="F26" s="31">
        <f t="shared" si="0"/>
        <v>51093.150999999998</v>
      </c>
      <c r="G26" s="31">
        <v>6441.826</v>
      </c>
      <c r="H26" s="31">
        <v>14897.464</v>
      </c>
      <c r="I26" s="31">
        <f t="shared" si="1"/>
        <v>29753.860999999997</v>
      </c>
      <c r="J26" s="41">
        <f t="shared" si="2"/>
        <v>0.12195154950590414</v>
      </c>
      <c r="K26" s="63"/>
    </row>
    <row r="27" spans="1:11" ht="15.6" x14ac:dyDescent="0.3">
      <c r="A27" s="25">
        <v>1989</v>
      </c>
      <c r="B27" s="26">
        <v>246.22399999999999</v>
      </c>
      <c r="C27" s="32">
        <v>18029.329000000002</v>
      </c>
      <c r="D27" s="32">
        <v>2124.3737592000002</v>
      </c>
      <c r="E27" s="32">
        <v>14897.464</v>
      </c>
      <c r="F27" s="31">
        <f t="shared" si="0"/>
        <v>35051.166759200001</v>
      </c>
      <c r="G27" s="31">
        <v>5519.4232959179999</v>
      </c>
      <c r="H27" s="31">
        <v>10044.827000000001</v>
      </c>
      <c r="I27" s="31">
        <f t="shared" si="1"/>
        <v>19486.916463281999</v>
      </c>
      <c r="J27" s="41">
        <f t="shared" si="2"/>
        <v>7.9143042365009089E-2</v>
      </c>
      <c r="K27" s="63"/>
    </row>
    <row r="28" spans="1:11" ht="15.6" x14ac:dyDescent="0.3">
      <c r="A28" s="23">
        <v>1990</v>
      </c>
      <c r="B28" s="24">
        <v>248.65899999999999</v>
      </c>
      <c r="C28" s="32">
        <v>42047.244094488189</v>
      </c>
      <c r="D28" s="32">
        <v>852.74778960000015</v>
      </c>
      <c r="E28" s="32">
        <v>10044.827000000001</v>
      </c>
      <c r="F28" s="31">
        <f t="shared" si="0"/>
        <v>52944.818884088192</v>
      </c>
      <c r="G28" s="31">
        <v>8681.931630212599</v>
      </c>
      <c r="H28" s="31">
        <v>16863.686220472438</v>
      </c>
      <c r="I28" s="31">
        <f t="shared" si="1"/>
        <v>27399.201033403155</v>
      </c>
      <c r="J28" s="41">
        <f t="shared" si="2"/>
        <v>0.11018785177050963</v>
      </c>
      <c r="K28" s="63"/>
    </row>
    <row r="29" spans="1:11" ht="15.6" x14ac:dyDescent="0.3">
      <c r="A29" s="25">
        <v>1991</v>
      </c>
      <c r="B29" s="26">
        <v>251.88900000000001</v>
      </c>
      <c r="C29" s="32">
        <v>25476.333333333332</v>
      </c>
      <c r="D29" s="32">
        <v>249.56321040000003</v>
      </c>
      <c r="E29" s="32">
        <v>16863.686220472438</v>
      </c>
      <c r="F29" s="31">
        <f t="shared" si="0"/>
        <v>42589.58276420577</v>
      </c>
      <c r="G29" s="31">
        <v>15413.247276</v>
      </c>
      <c r="H29" s="31">
        <v>6072.166666666667</v>
      </c>
      <c r="I29" s="31">
        <f t="shared" si="1"/>
        <v>21104.168821539104</v>
      </c>
      <c r="J29" s="41">
        <f t="shared" si="2"/>
        <v>8.3783606356526499E-2</v>
      </c>
      <c r="K29" s="63"/>
    </row>
    <row r="30" spans="1:11" ht="15.6" x14ac:dyDescent="0.3">
      <c r="A30" s="23">
        <v>1992</v>
      </c>
      <c r="B30" s="24">
        <v>255.214</v>
      </c>
      <c r="C30" s="32">
        <v>65361.538461538468</v>
      </c>
      <c r="D30" s="32">
        <v>395.95011120000009</v>
      </c>
      <c r="E30" s="32">
        <v>6072.166666666667</v>
      </c>
      <c r="F30" s="31">
        <f t="shared" si="0"/>
        <v>71829.65523940514</v>
      </c>
      <c r="G30" s="31">
        <v>27763.144018615389</v>
      </c>
      <c r="H30" s="31">
        <v>17595.415384615386</v>
      </c>
      <c r="I30" s="31">
        <f t="shared" si="1"/>
        <v>26471.095836174369</v>
      </c>
      <c r="J30" s="41">
        <f t="shared" si="2"/>
        <v>0.10372117452872637</v>
      </c>
      <c r="K30" s="63"/>
    </row>
    <row r="31" spans="1:11" ht="15.6" x14ac:dyDescent="0.3">
      <c r="A31" s="25">
        <v>1993</v>
      </c>
      <c r="B31" s="26">
        <v>258.67899999999997</v>
      </c>
      <c r="C31" s="32">
        <v>61910.564102564102</v>
      </c>
      <c r="D31" s="32">
        <v>493.83532800000006</v>
      </c>
      <c r="E31" s="32">
        <v>17595.415384615386</v>
      </c>
      <c r="F31" s="31">
        <f t="shared" si="0"/>
        <v>79999.814815179489</v>
      </c>
      <c r="G31" s="31">
        <v>21065.615440153848</v>
      </c>
      <c r="H31" s="31">
        <v>25672.307692307691</v>
      </c>
      <c r="I31" s="31">
        <f t="shared" si="1"/>
        <v>33261.891682717949</v>
      </c>
      <c r="J31" s="41">
        <f t="shared" si="2"/>
        <v>0.12858365651142131</v>
      </c>
      <c r="K31" s="63"/>
    </row>
    <row r="32" spans="1:11" ht="15.6" x14ac:dyDescent="0.3">
      <c r="A32" s="23">
        <v>1994</v>
      </c>
      <c r="B32" s="24">
        <v>261.91899999999998</v>
      </c>
      <c r="C32" s="32">
        <v>51250</v>
      </c>
      <c r="D32" s="32">
        <v>731.80000000000007</v>
      </c>
      <c r="E32" s="32">
        <v>25672.307692307691</v>
      </c>
      <c r="F32" s="31">
        <f t="shared" si="0"/>
        <v>77654.107692307691</v>
      </c>
      <c r="G32" s="31">
        <v>25275.203488372092</v>
      </c>
      <c r="H32" s="31">
        <v>16824.857558139534</v>
      </c>
      <c r="I32" s="31">
        <f t="shared" si="1"/>
        <v>35554.046645796065</v>
      </c>
      <c r="J32" s="41">
        <f t="shared" si="2"/>
        <v>0.13574443490466925</v>
      </c>
      <c r="K32" s="63"/>
    </row>
    <row r="33" spans="1:11" ht="15.6" x14ac:dyDescent="0.3">
      <c r="A33" s="25">
        <v>1995</v>
      </c>
      <c r="B33" s="26">
        <v>265.04399999999998</v>
      </c>
      <c r="C33" s="32">
        <v>59504.481481481482</v>
      </c>
      <c r="D33" s="32">
        <v>422</v>
      </c>
      <c r="E33" s="32">
        <v>16824.857558139534</v>
      </c>
      <c r="F33" s="31">
        <f t="shared" si="0"/>
        <v>76751.339039621016</v>
      </c>
      <c r="G33" s="31">
        <v>31539.881481481483</v>
      </c>
      <c r="H33" s="31">
        <v>13794.688992592592</v>
      </c>
      <c r="I33" s="31">
        <f t="shared" si="1"/>
        <v>31416.768565546939</v>
      </c>
      <c r="J33" s="41">
        <f t="shared" si="2"/>
        <v>0.11853416249961117</v>
      </c>
      <c r="K33" s="63"/>
    </row>
    <row r="34" spans="1:11" ht="15.6" x14ac:dyDescent="0.3">
      <c r="A34" s="23">
        <v>1996</v>
      </c>
      <c r="B34" s="24">
        <v>268.15100000000001</v>
      </c>
      <c r="C34" s="32">
        <v>40425</v>
      </c>
      <c r="D34" s="32">
        <v>943.8</v>
      </c>
      <c r="E34" s="32">
        <v>13794.688992592592</v>
      </c>
      <c r="F34" s="31">
        <f t="shared" si="0"/>
        <v>55163.488992592596</v>
      </c>
      <c r="G34" s="31">
        <v>25235.050999999999</v>
      </c>
      <c r="H34" s="31">
        <v>7695.79</v>
      </c>
      <c r="I34" s="31">
        <f t="shared" si="1"/>
        <v>22232.647992592596</v>
      </c>
      <c r="J34" s="41">
        <f t="shared" si="2"/>
        <v>8.2910927024671149E-2</v>
      </c>
      <c r="K34" s="63"/>
    </row>
    <row r="35" spans="1:11" ht="15.6" x14ac:dyDescent="0.3">
      <c r="A35" s="25">
        <v>1997</v>
      </c>
      <c r="B35" s="26">
        <v>271.36</v>
      </c>
      <c r="C35" s="32">
        <v>74930.232558139527</v>
      </c>
      <c r="D35" s="32">
        <v>416.6</v>
      </c>
      <c r="E35" s="32">
        <v>7695.79</v>
      </c>
      <c r="F35" s="31">
        <f t="shared" si="0"/>
        <v>83042.622558139527</v>
      </c>
      <c r="G35" s="31">
        <v>36151.987232558138</v>
      </c>
      <c r="H35" s="31">
        <v>9742.3477325581389</v>
      </c>
      <c r="I35" s="31">
        <f t="shared" si="1"/>
        <v>37148.287593023248</v>
      </c>
      <c r="J35" s="41">
        <f t="shared" si="2"/>
        <v>0.13689669661344062</v>
      </c>
      <c r="K35" s="63"/>
    </row>
    <row r="36" spans="1:11" ht="15.6" x14ac:dyDescent="0.3">
      <c r="A36" s="23">
        <v>1998</v>
      </c>
      <c r="B36" s="24">
        <v>274.62599999999998</v>
      </c>
      <c r="C36" s="32">
        <v>78208</v>
      </c>
      <c r="D36" s="32">
        <v>548.78840000000002</v>
      </c>
      <c r="E36" s="32">
        <v>9742.3477325581389</v>
      </c>
      <c r="F36" s="31">
        <f t="shared" si="0"/>
        <v>88499.136132558138</v>
      </c>
      <c r="G36" s="31">
        <v>25792.95752</v>
      </c>
      <c r="H36" s="31">
        <v>21263.576688000001</v>
      </c>
      <c r="I36" s="31">
        <f t="shared" si="1"/>
        <v>41442.601924558141</v>
      </c>
      <c r="J36" s="41">
        <f t="shared" si="2"/>
        <v>0.15090560225382207</v>
      </c>
      <c r="K36" s="63"/>
    </row>
    <row r="37" spans="1:11" ht="15.6" x14ac:dyDescent="0.3">
      <c r="A37" s="25">
        <v>1999</v>
      </c>
      <c r="B37" s="26">
        <v>277.79000000000002</v>
      </c>
      <c r="C37" s="32">
        <v>58083.333333333328</v>
      </c>
      <c r="D37" s="32">
        <v>296.61259999999999</v>
      </c>
      <c r="E37" s="32">
        <v>21263.576688000001</v>
      </c>
      <c r="F37" s="31">
        <f t="shared" si="0"/>
        <v>79643.522621333337</v>
      </c>
      <c r="G37" s="31">
        <v>19803.025277777775</v>
      </c>
      <c r="H37" s="31">
        <v>10462.0735</v>
      </c>
      <c r="I37" s="31">
        <f t="shared" si="1"/>
        <v>49378.42384355556</v>
      </c>
      <c r="J37" s="41">
        <f t="shared" si="2"/>
        <v>0.17775450463859591</v>
      </c>
      <c r="K37" s="63"/>
    </row>
    <row r="38" spans="1:11" ht="15.6" x14ac:dyDescent="0.3">
      <c r="A38" s="23">
        <v>2000</v>
      </c>
      <c r="B38" s="24">
        <v>280.976</v>
      </c>
      <c r="C38" s="32">
        <v>114164.15094339623</v>
      </c>
      <c r="D38" s="32">
        <v>920.39879399999995</v>
      </c>
      <c r="E38" s="32">
        <v>10462.0735</v>
      </c>
      <c r="F38" s="31">
        <f t="shared" si="0"/>
        <v>125546.62323739623</v>
      </c>
      <c r="G38" s="31">
        <v>32641.279566037731</v>
      </c>
      <c r="H38" s="31">
        <v>33328.748220754722</v>
      </c>
      <c r="I38" s="31">
        <f t="shared" si="1"/>
        <v>59576.595450603767</v>
      </c>
      <c r="J38" s="41">
        <f t="shared" si="2"/>
        <v>0.21203446362181738</v>
      </c>
      <c r="K38" s="63"/>
    </row>
    <row r="39" spans="1:11" ht="15.6" x14ac:dyDescent="0.3">
      <c r="A39" s="25">
        <v>2001</v>
      </c>
      <c r="B39" s="26">
        <v>283.92040200000002</v>
      </c>
      <c r="C39" s="32">
        <v>80733.333333333343</v>
      </c>
      <c r="D39" s="32">
        <v>532.28600000000006</v>
      </c>
      <c r="E39" s="32">
        <v>33328.748220754722</v>
      </c>
      <c r="F39" s="31">
        <f t="shared" si="0"/>
        <v>114594.36755408806</v>
      </c>
      <c r="G39" s="31">
        <v>44744.197507246376</v>
      </c>
      <c r="H39" s="31">
        <v>12424.595939130435</v>
      </c>
      <c r="I39" s="31">
        <f t="shared" si="1"/>
        <v>57425.574107711254</v>
      </c>
      <c r="J39" s="41">
        <f t="shared" si="2"/>
        <v>0.20225941391739521</v>
      </c>
      <c r="K39" s="63"/>
    </row>
    <row r="40" spans="1:11" ht="15.6" x14ac:dyDescent="0.3">
      <c r="A40" s="23">
        <v>2002</v>
      </c>
      <c r="B40" s="24">
        <v>286.78755999999998</v>
      </c>
      <c r="C40" s="32">
        <v>149513.11475409838</v>
      </c>
      <c r="D40" s="32">
        <v>764.07800000000009</v>
      </c>
      <c r="E40" s="32">
        <v>12424.595939130435</v>
      </c>
      <c r="F40" s="31">
        <f t="shared" si="0"/>
        <v>162701.78869322882</v>
      </c>
      <c r="G40" s="31">
        <v>44448.924065573781</v>
      </c>
      <c r="H40" s="31">
        <v>56179.994255737707</v>
      </c>
      <c r="I40" s="31">
        <f t="shared" si="1"/>
        <v>62072.870371917335</v>
      </c>
      <c r="J40" s="41">
        <f t="shared" si="2"/>
        <v>0.2164419906216202</v>
      </c>
      <c r="K40" s="63"/>
    </row>
    <row r="41" spans="1:11" ht="15.6" x14ac:dyDescent="0.3">
      <c r="A41" s="25">
        <v>2003</v>
      </c>
      <c r="B41" s="26">
        <v>289.51758100000001</v>
      </c>
      <c r="C41" s="32">
        <v>56217.241379310348</v>
      </c>
      <c r="D41" s="32">
        <v>1459.4580000000001</v>
      </c>
      <c r="E41" s="32">
        <v>56179.994255737707</v>
      </c>
      <c r="F41" s="31">
        <f t="shared" si="0"/>
        <v>113856.69363504805</v>
      </c>
      <c r="G41" s="31">
        <v>35550.89337931035</v>
      </c>
      <c r="H41" s="31">
        <v>22940.837931034483</v>
      </c>
      <c r="I41" s="31">
        <f t="shared" si="1"/>
        <v>55364.962324703221</v>
      </c>
      <c r="J41" s="41">
        <f t="shared" si="2"/>
        <v>0.19123177989216214</v>
      </c>
      <c r="K41" s="63"/>
    </row>
    <row r="42" spans="1:11" ht="15.6" x14ac:dyDescent="0.3">
      <c r="A42" s="23">
        <v>2004</v>
      </c>
      <c r="B42" s="24">
        <v>292.19189</v>
      </c>
      <c r="C42" s="32">
        <v>170515.05376344087</v>
      </c>
      <c r="D42" s="32">
        <v>798.09799999999996</v>
      </c>
      <c r="E42" s="32">
        <v>22940.837931034483</v>
      </c>
      <c r="F42" s="31">
        <f t="shared" si="0"/>
        <v>194253.98969447534</v>
      </c>
      <c r="G42" s="31">
        <v>74549.588591397856</v>
      </c>
      <c r="H42" s="31">
        <v>42317.477419354836</v>
      </c>
      <c r="I42" s="31">
        <f t="shared" si="1"/>
        <v>77386.923683722649</v>
      </c>
      <c r="J42" s="41">
        <f t="shared" si="2"/>
        <v>0.26484966329394921</v>
      </c>
      <c r="K42" s="63"/>
    </row>
    <row r="43" spans="1:11" ht="15.6" x14ac:dyDescent="0.3">
      <c r="A43" s="25">
        <v>2005</v>
      </c>
      <c r="B43" s="26">
        <v>294.914085</v>
      </c>
      <c r="C43" s="32">
        <v>139002.94117647057</v>
      </c>
      <c r="D43" s="32">
        <v>912.36603249059999</v>
      </c>
      <c r="E43" s="32">
        <v>42317.477419354836</v>
      </c>
      <c r="F43" s="31">
        <f t="shared" si="0"/>
        <v>182232.784628316</v>
      </c>
      <c r="G43" s="31">
        <v>69332.206054071168</v>
      </c>
      <c r="H43" s="31">
        <v>67146.858855882354</v>
      </c>
      <c r="I43" s="31">
        <f t="shared" si="1"/>
        <v>45753.719718362496</v>
      </c>
      <c r="J43" s="41">
        <f t="shared" si="2"/>
        <v>0.1551425382696201</v>
      </c>
      <c r="K43" s="63"/>
    </row>
    <row r="44" spans="1:11" ht="15.6" x14ac:dyDescent="0.3">
      <c r="A44" s="23">
        <v>2006</v>
      </c>
      <c r="B44" s="24">
        <v>297.64655699999997</v>
      </c>
      <c r="C44" s="32">
        <v>119000</v>
      </c>
      <c r="D44" s="32">
        <v>1387.95</v>
      </c>
      <c r="E44" s="32">
        <v>67146.858855882354</v>
      </c>
      <c r="F44" s="31">
        <f t="shared" si="0"/>
        <v>187534.80885588235</v>
      </c>
      <c r="G44" s="31">
        <v>80061.08598671401</v>
      </c>
      <c r="H44" s="31">
        <v>56628.93450000001</v>
      </c>
      <c r="I44" s="31">
        <f t="shared" si="1"/>
        <v>50844.788369168324</v>
      </c>
      <c r="J44" s="41">
        <f t="shared" si="2"/>
        <v>0.17082269951863857</v>
      </c>
      <c r="K44" s="63"/>
    </row>
    <row r="45" spans="1:11" ht="15.6" x14ac:dyDescent="0.3">
      <c r="A45" s="25">
        <v>2007</v>
      </c>
      <c r="B45" s="26">
        <v>300.57448099999999</v>
      </c>
      <c r="C45" s="32">
        <v>206997.59036144576</v>
      </c>
      <c r="D45" s="32">
        <v>942.82799999999997</v>
      </c>
      <c r="E45" s="32">
        <v>56628.93450000001</v>
      </c>
      <c r="F45" s="31">
        <f t="shared" si="0"/>
        <v>264569.3528614458</v>
      </c>
      <c r="G45" s="31">
        <v>128493.75052289155</v>
      </c>
      <c r="H45" s="31">
        <v>67304.306159036147</v>
      </c>
      <c r="I45" s="31">
        <f t="shared" si="1"/>
        <v>68771.296179518104</v>
      </c>
      <c r="J45" s="41">
        <f t="shared" si="2"/>
        <v>0.22879951734664428</v>
      </c>
      <c r="K45" s="63"/>
    </row>
    <row r="46" spans="1:11" ht="15.6" x14ac:dyDescent="0.3">
      <c r="A46" s="23">
        <v>2008</v>
      </c>
      <c r="B46" s="24">
        <v>303.50646899999998</v>
      </c>
      <c r="C46" s="32">
        <v>135391.91489361701</v>
      </c>
      <c r="D46" s="32">
        <v>940.78240000000005</v>
      </c>
      <c r="E46" s="32">
        <v>67304.306159036147</v>
      </c>
      <c r="F46" s="31">
        <f t="shared" si="0"/>
        <v>203637.00345265315</v>
      </c>
      <c r="G46" s="31">
        <v>139797.11560359149</v>
      </c>
      <c r="H46" s="31">
        <v>32921.883287234043</v>
      </c>
      <c r="I46" s="31">
        <f t="shared" si="1"/>
        <v>30918.004561827605</v>
      </c>
      <c r="J46" s="41">
        <f t="shared" si="2"/>
        <v>0.10186934289637038</v>
      </c>
      <c r="K46" s="63"/>
    </row>
    <row r="47" spans="1:11" ht="15.6" x14ac:dyDescent="0.3">
      <c r="A47" s="25">
        <v>2009</v>
      </c>
      <c r="B47" s="26">
        <v>306.207719</v>
      </c>
      <c r="C47" s="32">
        <v>174769.23076923078</v>
      </c>
      <c r="D47" s="32">
        <v>1294.4271999999999</v>
      </c>
      <c r="E47" s="32">
        <v>32921.883287234043</v>
      </c>
      <c r="F47" s="31">
        <f t="shared" si="0"/>
        <v>208985.54125646484</v>
      </c>
      <c r="G47" s="31">
        <v>133176.54546107692</v>
      </c>
      <c r="H47" s="31">
        <v>21212.669876923079</v>
      </c>
      <c r="I47" s="31">
        <f t="shared" si="1"/>
        <v>54596.325918464834</v>
      </c>
      <c r="J47" s="41">
        <f t="shared" si="2"/>
        <v>0.17829833322544306</v>
      </c>
      <c r="K47" s="63"/>
    </row>
    <row r="48" spans="1:11" ht="15.6" x14ac:dyDescent="0.3">
      <c r="A48" s="23">
        <v>2010</v>
      </c>
      <c r="B48" s="24">
        <v>308.83326399999999</v>
      </c>
      <c r="C48" s="32">
        <v>250125</v>
      </c>
      <c r="D48" s="32">
        <v>549.57479000000001</v>
      </c>
      <c r="E48" s="32">
        <v>21212.669876923079</v>
      </c>
      <c r="F48" s="31">
        <f t="shared" si="0"/>
        <v>271887.24466692307</v>
      </c>
      <c r="G48" s="31">
        <v>145884.13022937501</v>
      </c>
      <c r="H48" s="31">
        <v>72472.131083333326</v>
      </c>
      <c r="I48" s="31">
        <f t="shared" si="1"/>
        <v>53530.983354214753</v>
      </c>
      <c r="J48" s="41">
        <f t="shared" si="2"/>
        <v>0.1733329585708577</v>
      </c>
      <c r="K48" s="63"/>
    </row>
    <row r="49" spans="1:11" ht="15.6" x14ac:dyDescent="0.3">
      <c r="A49" s="25">
        <v>2011</v>
      </c>
      <c r="B49" s="26">
        <v>310.94696199999998</v>
      </c>
      <c r="C49" s="32">
        <v>222000</v>
      </c>
      <c r="D49" s="32">
        <v>919.80975599999999</v>
      </c>
      <c r="E49" s="32">
        <v>72472.131083333326</v>
      </c>
      <c r="F49" s="31">
        <f t="shared" si="0"/>
        <v>295391.94083933334</v>
      </c>
      <c r="G49" s="31">
        <v>172788.40113500002</v>
      </c>
      <c r="H49" s="31">
        <v>45330.773000000001</v>
      </c>
      <c r="I49" s="31">
        <f t="shared" si="1"/>
        <v>77272.766704333306</v>
      </c>
      <c r="J49" s="41">
        <f t="shared" si="2"/>
        <v>0.24850786837510028</v>
      </c>
      <c r="K49" s="63"/>
    </row>
    <row r="50" spans="1:11" ht="15.6" x14ac:dyDescent="0.3">
      <c r="A50" s="23">
        <v>2012</v>
      </c>
      <c r="B50" s="24">
        <v>313.14999699999998</v>
      </c>
      <c r="C50" s="32">
        <v>278255</v>
      </c>
      <c r="D50" s="32">
        <v>1198.4148800000003</v>
      </c>
      <c r="E50" s="32">
        <v>45330.773000000001</v>
      </c>
      <c r="F50" s="31">
        <f t="shared" si="0"/>
        <v>324784.18787999998</v>
      </c>
      <c r="G50" s="31">
        <v>185858.31792315</v>
      </c>
      <c r="H50" s="31">
        <v>55102.200844999999</v>
      </c>
      <c r="I50" s="31">
        <f t="shared" si="1"/>
        <v>83823.669111849973</v>
      </c>
      <c r="J50" s="41">
        <f t="shared" si="2"/>
        <v>0.26767897146698671</v>
      </c>
      <c r="K50" s="63"/>
    </row>
    <row r="51" spans="1:11" ht="15.6" x14ac:dyDescent="0.3">
      <c r="A51" s="25">
        <v>2013</v>
      </c>
      <c r="B51" s="26">
        <v>315.33597600000002</v>
      </c>
      <c r="C51" s="32">
        <v>234483.51648351649</v>
      </c>
      <c r="D51" s="32">
        <v>542.23427800000002</v>
      </c>
      <c r="E51" s="32">
        <v>55102.200844999999</v>
      </c>
      <c r="F51" s="31">
        <f t="shared" si="0"/>
        <v>290127.95160651649</v>
      </c>
      <c r="G51" s="31">
        <v>194979.53668912087</v>
      </c>
      <c r="H51" s="31">
        <v>38471.428670329668</v>
      </c>
      <c r="I51" s="31">
        <f t="shared" si="1"/>
        <v>56676.986247065943</v>
      </c>
      <c r="J51" s="41">
        <f t="shared" si="2"/>
        <v>0.17973523657530893</v>
      </c>
      <c r="K51" s="63"/>
    </row>
    <row r="52" spans="1:11" ht="15.6" x14ac:dyDescent="0.3">
      <c r="A52" s="23">
        <v>2014</v>
      </c>
      <c r="B52" s="24">
        <v>317.519206</v>
      </c>
      <c r="C52" s="32">
        <v>246332.0754716981</v>
      </c>
      <c r="D52" s="32">
        <v>910.22404400000005</v>
      </c>
      <c r="E52" s="32">
        <v>38471.428670329668</v>
      </c>
      <c r="F52" s="31">
        <f t="shared" si="0"/>
        <v>285713.72818602779</v>
      </c>
      <c r="G52" s="31">
        <v>139537.63009132075</v>
      </c>
      <c r="H52" s="31">
        <v>79032.008943396242</v>
      </c>
      <c r="I52" s="31">
        <f t="shared" si="1"/>
        <v>67144.089151310793</v>
      </c>
      <c r="J52" s="41">
        <f t="shared" si="2"/>
        <v>0.21146465436585524</v>
      </c>
      <c r="K52" s="63"/>
    </row>
    <row r="53" spans="1:11" ht="15.6" x14ac:dyDescent="0.3">
      <c r="A53" s="25">
        <v>2015</v>
      </c>
      <c r="B53" s="26">
        <v>319.83219000000003</v>
      </c>
      <c r="C53" s="32">
        <v>134593.3734939759</v>
      </c>
      <c r="D53" s="32">
        <v>1150.579434</v>
      </c>
      <c r="E53" s="32">
        <v>79032.008943396242</v>
      </c>
      <c r="F53" s="31">
        <f t="shared" si="0"/>
        <v>214775.96187137216</v>
      </c>
      <c r="G53" s="31">
        <v>90455.645929292165</v>
      </c>
      <c r="H53" s="31">
        <v>51132.508123493979</v>
      </c>
      <c r="I53" s="31">
        <f t="shared" si="1"/>
        <v>73187.807818586007</v>
      </c>
      <c r="J53" s="41">
        <f t="shared" si="2"/>
        <v>0.22883190031180414</v>
      </c>
      <c r="K53" s="63"/>
    </row>
    <row r="54" spans="1:11" ht="15.6" x14ac:dyDescent="0.3">
      <c r="A54" s="23">
        <v>2016</v>
      </c>
      <c r="B54" s="24">
        <v>322.11409400000002</v>
      </c>
      <c r="C54" s="32">
        <v>446299.39077458665</v>
      </c>
      <c r="D54" s="32">
        <v>1362.857638</v>
      </c>
      <c r="E54" s="32">
        <v>51132.508123493979</v>
      </c>
      <c r="F54" s="31">
        <f t="shared" si="0"/>
        <v>498794.75653608062</v>
      </c>
      <c r="G54" s="31">
        <v>231847.11355080071</v>
      </c>
      <c r="H54" s="31">
        <v>126768.65867711054</v>
      </c>
      <c r="I54" s="31">
        <f t="shared" si="1"/>
        <v>140178.98430816934</v>
      </c>
      <c r="J54" s="41">
        <f t="shared" si="2"/>
        <v>0.43518426209617928</v>
      </c>
      <c r="K54" s="63"/>
    </row>
    <row r="55" spans="1:11" ht="15.6" x14ac:dyDescent="0.3">
      <c r="A55" s="25">
        <v>2017</v>
      </c>
      <c r="B55" s="26">
        <v>324.29674599999998</v>
      </c>
      <c r="C55" s="32">
        <v>226915.11882605584</v>
      </c>
      <c r="D55" s="32">
        <v>1584.7444699832499</v>
      </c>
      <c r="E55" s="32">
        <v>126768.65867711054</v>
      </c>
      <c r="F55" s="31">
        <f t="shared" si="0"/>
        <v>355268.52197314962</v>
      </c>
      <c r="G55" s="31">
        <v>179089.55925817252</v>
      </c>
      <c r="H55" s="31">
        <v>39547.820780987829</v>
      </c>
      <c r="I55" s="31">
        <f t="shared" si="1"/>
        <v>136631.14193398927</v>
      </c>
      <c r="J55" s="41">
        <f t="shared" si="2"/>
        <v>0.4213151800603922</v>
      </c>
      <c r="K55" s="63"/>
    </row>
    <row r="56" spans="1:11" ht="15.6" x14ac:dyDescent="0.3">
      <c r="A56" s="23">
        <v>2018</v>
      </c>
      <c r="B56" s="24">
        <v>326.16326299999997</v>
      </c>
      <c r="C56" s="32">
        <v>487457.14285714284</v>
      </c>
      <c r="D56" s="32">
        <v>1282.01186450102</v>
      </c>
      <c r="E56" s="32">
        <v>39547.820780987829</v>
      </c>
      <c r="F56" s="31">
        <f t="shared" si="0"/>
        <v>528286.97550263163</v>
      </c>
      <c r="G56" s="31">
        <v>303571.96979731636</v>
      </c>
      <c r="H56" s="31">
        <v>65246.929269387758</v>
      </c>
      <c r="I56" s="31">
        <f t="shared" si="1"/>
        <v>159468.07643592753</v>
      </c>
      <c r="J56" s="41">
        <f t="shared" si="2"/>
        <v>0.48892102368968376</v>
      </c>
      <c r="K56" s="63"/>
    </row>
    <row r="57" spans="1:11" ht="15.6" x14ac:dyDescent="0.3">
      <c r="A57" s="25">
        <v>2019</v>
      </c>
      <c r="B57" s="26">
        <v>327.77654100000001</v>
      </c>
      <c r="C57" s="32">
        <v>370725.22796352586</v>
      </c>
      <c r="D57" s="32">
        <v>1604.6998321067399</v>
      </c>
      <c r="E57" s="32">
        <v>65246.929269387758</v>
      </c>
      <c r="F57" s="31">
        <f t="shared" si="0"/>
        <v>437576.85706502036</v>
      </c>
      <c r="G57" s="31">
        <v>207638.92954499862</v>
      </c>
      <c r="H57" s="31">
        <v>72078.039817629178</v>
      </c>
      <c r="I57" s="31">
        <f t="shared" si="1"/>
        <v>157859.88770239253</v>
      </c>
      <c r="J57" s="41">
        <f t="shared" si="2"/>
        <v>0.48160825427220716</v>
      </c>
      <c r="K57" s="63"/>
    </row>
    <row r="58" spans="1:11" ht="15.6" x14ac:dyDescent="0.3">
      <c r="A58" s="23">
        <v>2020</v>
      </c>
      <c r="B58" s="24">
        <v>329.37155899999999</v>
      </c>
      <c r="C58" s="32">
        <v>526563.88888888899</v>
      </c>
      <c r="D58" s="32">
        <v>3096.6737821646402</v>
      </c>
      <c r="E58" s="32">
        <v>72078.039817629178</v>
      </c>
      <c r="F58" s="31">
        <f t="shared" si="0"/>
        <v>601738.60248868284</v>
      </c>
      <c r="G58" s="31">
        <v>260281.92917929866</v>
      </c>
      <c r="H58" s="31">
        <v>143110.15149000002</v>
      </c>
      <c r="I58" s="31">
        <f t="shared" si="1"/>
        <v>198346.52181938419</v>
      </c>
      <c r="J58" s="41">
        <f t="shared" si="2"/>
        <v>0.60219686976489728</v>
      </c>
      <c r="K58" s="63"/>
    </row>
    <row r="59" spans="1:11" ht="15.6" x14ac:dyDescent="0.3">
      <c r="A59" s="25">
        <v>2021</v>
      </c>
      <c r="B59" s="26">
        <v>332.09034100000002</v>
      </c>
      <c r="C59" s="32">
        <v>582067.79661016946</v>
      </c>
      <c r="D59" s="32">
        <v>2435.5537549618798</v>
      </c>
      <c r="E59" s="32">
        <v>143110.15149000002</v>
      </c>
      <c r="F59" s="31">
        <f t="shared" si="0"/>
        <v>727613.50185513147</v>
      </c>
      <c r="G59" s="31">
        <v>364872.3857396642</v>
      </c>
      <c r="H59" s="31">
        <v>200383.89177062144</v>
      </c>
      <c r="I59" s="31">
        <f t="shared" si="1"/>
        <v>162357.22434484586</v>
      </c>
      <c r="J59" s="41">
        <f t="shared" si="2"/>
        <v>0.4888947503138788</v>
      </c>
      <c r="K59" s="63"/>
    </row>
    <row r="60" spans="1:11" ht="15.6" x14ac:dyDescent="0.3">
      <c r="A60" s="23">
        <v>2022</v>
      </c>
      <c r="B60" s="24">
        <v>333.32687199999998</v>
      </c>
      <c r="C60" s="32">
        <v>442917.39130434784</v>
      </c>
      <c r="D60" s="32">
        <v>972.83206062358897</v>
      </c>
      <c r="E60" s="32">
        <v>200383.89177062144</v>
      </c>
      <c r="F60" s="31">
        <f t="shared" si="0"/>
        <v>644274.11513559287</v>
      </c>
      <c r="G60" s="31">
        <v>326457.87620939192</v>
      </c>
      <c r="H60" s="31">
        <v>96222.227810869561</v>
      </c>
      <c r="I60" s="31">
        <f t="shared" si="1"/>
        <v>221594.01111533138</v>
      </c>
      <c r="J60" s="41">
        <f t="shared" si="2"/>
        <v>0.66479491973071825</v>
      </c>
      <c r="K60" s="63"/>
    </row>
    <row r="61" spans="1:11" ht="16.2" thickBot="1" x14ac:dyDescent="0.35">
      <c r="A61" s="27">
        <v>2023</v>
      </c>
      <c r="B61" s="28">
        <v>335.70648399999999</v>
      </c>
      <c r="C61" s="39">
        <v>756203.00751879707</v>
      </c>
      <c r="D61" s="39">
        <v>1928.8419687937901</v>
      </c>
      <c r="E61" s="39">
        <v>96222.227810869561</v>
      </c>
      <c r="F61" s="38">
        <f t="shared" si="0"/>
        <v>854354.07729846041</v>
      </c>
      <c r="G61" s="38">
        <v>487185.37973076274</v>
      </c>
      <c r="H61" s="38">
        <v>117554.82482706767</v>
      </c>
      <c r="I61" s="38">
        <f t="shared" si="1"/>
        <v>249613.87274062994</v>
      </c>
      <c r="J61" s="42">
        <f t="shared" si="2"/>
        <v>0.74354796418120406</v>
      </c>
      <c r="K61" s="63"/>
    </row>
    <row r="62" spans="1:11" ht="18" customHeight="1" thickTop="1" x14ac:dyDescent="0.3">
      <c r="A62" s="57" t="s">
        <v>53</v>
      </c>
    </row>
    <row r="63" spans="1:11" ht="18" customHeight="1" x14ac:dyDescent="0.3">
      <c r="A63" s="57" t="s">
        <v>112</v>
      </c>
    </row>
    <row r="64" spans="1:11" ht="18" customHeight="1" x14ac:dyDescent="0.3">
      <c r="A64" s="57" t="s">
        <v>69</v>
      </c>
    </row>
    <row r="65" spans="1:1" ht="18" customHeight="1" x14ac:dyDescent="0.3">
      <c r="A65" s="57" t="s">
        <v>126</v>
      </c>
    </row>
    <row r="66" spans="1:1" ht="18" customHeight="1" x14ac:dyDescent="0.3">
      <c r="A66" s="57" t="s">
        <v>59</v>
      </c>
    </row>
    <row r="67" spans="1:1" ht="18" customHeight="1" x14ac:dyDescent="0.3">
      <c r="A67" s="57" t="s">
        <v>47</v>
      </c>
    </row>
    <row r="68" spans="1:1" ht="18" customHeight="1" x14ac:dyDescent="0.3">
      <c r="A68" s="18" t="s">
        <v>38</v>
      </c>
    </row>
  </sheetData>
  <pageMargins left="0.7" right="0.7" top="0.75" bottom="0.75" header="0.3" footer="0.3"/>
  <ignoredErrors>
    <ignoredError sqref="F3:F7 I3:J7" calculatedColumn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0895-E10F-463B-B498-99C5E225361B}">
  <dimension ref="A1:K6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0" width="22.21875" customWidth="1"/>
  </cols>
  <sheetData>
    <row r="1" spans="1:11" ht="24" customHeight="1" x14ac:dyDescent="0.4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</row>
    <row r="2" spans="1:11" ht="66" customHeight="1" x14ac:dyDescent="0.3">
      <c r="A2" s="35" t="s">
        <v>0</v>
      </c>
      <c r="B2" s="36" t="s">
        <v>14</v>
      </c>
      <c r="C2" s="29" t="s">
        <v>92</v>
      </c>
      <c r="D2" s="29" t="s">
        <v>93</v>
      </c>
      <c r="E2" s="30" t="s">
        <v>94</v>
      </c>
      <c r="F2" s="29" t="s">
        <v>95</v>
      </c>
      <c r="G2" s="29" t="s">
        <v>96</v>
      </c>
      <c r="H2" s="29" t="s">
        <v>97</v>
      </c>
      <c r="I2" s="29" t="s">
        <v>104</v>
      </c>
      <c r="J2" s="29" t="s">
        <v>13</v>
      </c>
      <c r="K2" s="63"/>
    </row>
    <row r="3" spans="1:11" ht="15.6" x14ac:dyDescent="0.3">
      <c r="A3" s="25">
        <v>1965</v>
      </c>
      <c r="B3" s="26">
        <v>193.22300000000001</v>
      </c>
      <c r="C3" s="32">
        <v>2560</v>
      </c>
      <c r="D3" s="32" t="s">
        <v>16</v>
      </c>
      <c r="E3" s="32" t="s">
        <v>16</v>
      </c>
      <c r="F3" s="31">
        <f>SUM(C3,D3,E3)</f>
        <v>2560</v>
      </c>
      <c r="G3" s="32" t="s">
        <v>16</v>
      </c>
      <c r="H3" s="32" t="s">
        <v>16</v>
      </c>
      <c r="I3" s="31">
        <f>F3-SUM(G3,H3)</f>
        <v>2560</v>
      </c>
      <c r="J3" s="34">
        <f>I3/B3/1000</f>
        <v>1.3248940343540882E-2</v>
      </c>
      <c r="K3" s="63"/>
    </row>
    <row r="4" spans="1:11" ht="15.6" x14ac:dyDescent="0.3">
      <c r="A4" s="23">
        <v>1966</v>
      </c>
      <c r="B4" s="24">
        <v>195.53899999999999</v>
      </c>
      <c r="C4" s="32">
        <v>2620</v>
      </c>
      <c r="D4" s="32" t="s">
        <v>16</v>
      </c>
      <c r="E4" s="32" t="s">
        <v>16</v>
      </c>
      <c r="F4" s="31">
        <f t="shared" ref="F4:F61" si="0">SUM(C4,D4,E4)</f>
        <v>2620</v>
      </c>
      <c r="G4" s="32" t="s">
        <v>16</v>
      </c>
      <c r="H4" s="32" t="s">
        <v>16</v>
      </c>
      <c r="I4" s="31">
        <f t="shared" ref="I4:I61" si="1">F4-SUM(G4,H4)</f>
        <v>2620</v>
      </c>
      <c r="J4" s="34">
        <f t="shared" ref="J4:J61" si="2">I4/B4/1000</f>
        <v>1.3398861608170238E-2</v>
      </c>
      <c r="K4" s="63"/>
    </row>
    <row r="5" spans="1:11" ht="15.6" x14ac:dyDescent="0.3">
      <c r="A5" s="25">
        <v>1967</v>
      </c>
      <c r="B5" s="26">
        <v>197.73599999999999</v>
      </c>
      <c r="C5" s="32">
        <v>2390</v>
      </c>
      <c r="D5" s="32" t="s">
        <v>16</v>
      </c>
      <c r="E5" s="32" t="s">
        <v>16</v>
      </c>
      <c r="F5" s="31">
        <f t="shared" si="0"/>
        <v>2390</v>
      </c>
      <c r="G5" s="32" t="s">
        <v>16</v>
      </c>
      <c r="H5" s="32" t="s">
        <v>16</v>
      </c>
      <c r="I5" s="31">
        <f t="shared" si="1"/>
        <v>2390</v>
      </c>
      <c r="J5" s="34">
        <f t="shared" si="2"/>
        <v>1.2086822834486387E-2</v>
      </c>
      <c r="K5" s="63"/>
    </row>
    <row r="6" spans="1:11" ht="15.6" x14ac:dyDescent="0.3">
      <c r="A6" s="23">
        <v>1968</v>
      </c>
      <c r="B6" s="24">
        <v>199.80799999999999</v>
      </c>
      <c r="C6" s="32">
        <v>3130</v>
      </c>
      <c r="D6" s="32" t="s">
        <v>16</v>
      </c>
      <c r="E6" s="32" t="s">
        <v>16</v>
      </c>
      <c r="F6" s="31">
        <f t="shared" si="0"/>
        <v>3130</v>
      </c>
      <c r="G6" s="32" t="s">
        <v>16</v>
      </c>
      <c r="H6" s="32" t="s">
        <v>16</v>
      </c>
      <c r="I6" s="31">
        <f t="shared" si="1"/>
        <v>3130</v>
      </c>
      <c r="J6" s="34">
        <f t="shared" si="2"/>
        <v>1.5665038436899426E-2</v>
      </c>
      <c r="K6" s="63"/>
    </row>
    <row r="7" spans="1:11" ht="15.6" x14ac:dyDescent="0.3">
      <c r="A7" s="25">
        <v>1969</v>
      </c>
      <c r="B7" s="26">
        <v>201.76</v>
      </c>
      <c r="C7" s="32">
        <v>3020</v>
      </c>
      <c r="D7" s="32" t="s">
        <v>16</v>
      </c>
      <c r="E7" s="32" t="s">
        <v>16</v>
      </c>
      <c r="F7" s="31">
        <f t="shared" si="0"/>
        <v>3020</v>
      </c>
      <c r="G7" s="32" t="s">
        <v>16</v>
      </c>
      <c r="H7" s="32" t="s">
        <v>16</v>
      </c>
      <c r="I7" s="31">
        <f t="shared" si="1"/>
        <v>3020</v>
      </c>
      <c r="J7" s="34">
        <f t="shared" si="2"/>
        <v>1.4968279143536876E-2</v>
      </c>
      <c r="K7" s="63"/>
    </row>
    <row r="8" spans="1:11" ht="15.6" x14ac:dyDescent="0.3">
      <c r="A8" s="23">
        <v>1970</v>
      </c>
      <c r="B8" s="24">
        <v>203.84899999999999</v>
      </c>
      <c r="C8" s="32">
        <v>6004.0288</v>
      </c>
      <c r="D8" s="32" t="s">
        <v>16</v>
      </c>
      <c r="E8" s="32" t="s">
        <v>16</v>
      </c>
      <c r="F8" s="31">
        <f t="shared" si="0"/>
        <v>6004.0288</v>
      </c>
      <c r="G8" s="32" t="s">
        <v>16</v>
      </c>
      <c r="H8" s="32" t="s">
        <v>16</v>
      </c>
      <c r="I8" s="31">
        <f t="shared" si="1"/>
        <v>6004.0288</v>
      </c>
      <c r="J8" s="34">
        <f t="shared" si="2"/>
        <v>2.9453314953715743E-2</v>
      </c>
      <c r="K8" s="63"/>
    </row>
    <row r="9" spans="1:11" ht="15.6" x14ac:dyDescent="0.3">
      <c r="A9" s="25">
        <v>1971</v>
      </c>
      <c r="B9" s="26">
        <v>206.46599999999998</v>
      </c>
      <c r="C9" s="32">
        <v>6563.7263999999996</v>
      </c>
      <c r="D9" s="32" t="s">
        <v>16</v>
      </c>
      <c r="E9" s="32" t="s">
        <v>16</v>
      </c>
      <c r="F9" s="31">
        <f t="shared" si="0"/>
        <v>6563.7263999999996</v>
      </c>
      <c r="G9" s="32" t="s">
        <v>16</v>
      </c>
      <c r="H9" s="32" t="s">
        <v>16</v>
      </c>
      <c r="I9" s="31">
        <f t="shared" si="1"/>
        <v>6563.7263999999996</v>
      </c>
      <c r="J9" s="34">
        <f t="shared" si="2"/>
        <v>3.1790834326232892E-2</v>
      </c>
      <c r="K9" s="63"/>
    </row>
    <row r="10" spans="1:11" ht="15.6" x14ac:dyDescent="0.3">
      <c r="A10" s="23">
        <v>1972</v>
      </c>
      <c r="B10" s="24">
        <v>208.917</v>
      </c>
      <c r="C10" s="32">
        <v>5955.8729999999996</v>
      </c>
      <c r="D10" s="32" t="s">
        <v>16</v>
      </c>
      <c r="E10" s="32" t="s">
        <v>16</v>
      </c>
      <c r="F10" s="31">
        <f t="shared" si="0"/>
        <v>5955.8729999999996</v>
      </c>
      <c r="G10" s="32" t="s">
        <v>16</v>
      </c>
      <c r="H10" s="32" t="s">
        <v>16</v>
      </c>
      <c r="I10" s="31">
        <f t="shared" si="1"/>
        <v>5955.8729999999996</v>
      </c>
      <c r="J10" s="34">
        <f t="shared" si="2"/>
        <v>2.8508321486523353E-2</v>
      </c>
      <c r="K10" s="63"/>
    </row>
    <row r="11" spans="1:11" ht="15.6" x14ac:dyDescent="0.3">
      <c r="A11" s="25">
        <v>1973</v>
      </c>
      <c r="B11" s="26">
        <v>210.98500000000001</v>
      </c>
      <c r="C11" s="32">
        <v>5507.9331999999995</v>
      </c>
      <c r="D11" s="32" t="s">
        <v>16</v>
      </c>
      <c r="E11" s="32" t="s">
        <v>16</v>
      </c>
      <c r="F11" s="31">
        <f t="shared" si="0"/>
        <v>5507.9331999999995</v>
      </c>
      <c r="G11" s="32" t="s">
        <v>16</v>
      </c>
      <c r="H11" s="32" t="s">
        <v>16</v>
      </c>
      <c r="I11" s="31">
        <f t="shared" si="1"/>
        <v>5507.9331999999995</v>
      </c>
      <c r="J11" s="34">
        <f t="shared" si="2"/>
        <v>2.6105804678057676E-2</v>
      </c>
      <c r="K11" s="63"/>
    </row>
    <row r="12" spans="1:11" ht="15.6" x14ac:dyDescent="0.3">
      <c r="A12" s="23">
        <v>1974</v>
      </c>
      <c r="B12" s="24">
        <v>212.93199999999999</v>
      </c>
      <c r="C12" s="32">
        <v>7436.8909999999996</v>
      </c>
      <c r="D12" s="32" t="s">
        <v>16</v>
      </c>
      <c r="E12" s="32" t="s">
        <v>16</v>
      </c>
      <c r="F12" s="31">
        <f t="shared" si="0"/>
        <v>7436.8909999999996</v>
      </c>
      <c r="G12" s="32" t="s">
        <v>16</v>
      </c>
      <c r="H12" s="32" t="s">
        <v>16</v>
      </c>
      <c r="I12" s="31">
        <f t="shared" si="1"/>
        <v>7436.8909999999996</v>
      </c>
      <c r="J12" s="34">
        <f t="shared" si="2"/>
        <v>3.4926131347096726E-2</v>
      </c>
      <c r="K12" s="63"/>
    </row>
    <row r="13" spans="1:11" ht="15.6" x14ac:dyDescent="0.3">
      <c r="A13" s="25">
        <v>1975</v>
      </c>
      <c r="B13" s="26">
        <v>214.93100000000001</v>
      </c>
      <c r="C13" s="32">
        <v>8272.8029999999999</v>
      </c>
      <c r="D13" s="32" t="s">
        <v>16</v>
      </c>
      <c r="E13" s="32" t="s">
        <v>16</v>
      </c>
      <c r="F13" s="31">
        <f t="shared" si="0"/>
        <v>8272.8029999999999</v>
      </c>
      <c r="G13" s="32" t="s">
        <v>16</v>
      </c>
      <c r="H13" s="32" t="s">
        <v>16</v>
      </c>
      <c r="I13" s="31">
        <f t="shared" si="1"/>
        <v>8272.8029999999999</v>
      </c>
      <c r="J13" s="34">
        <f t="shared" si="2"/>
        <v>3.8490506255495945E-2</v>
      </c>
      <c r="K13" s="63"/>
    </row>
    <row r="14" spans="1:11" ht="15.6" x14ac:dyDescent="0.3">
      <c r="A14" s="23">
        <v>1976</v>
      </c>
      <c r="B14" s="24">
        <v>217.095</v>
      </c>
      <c r="C14" s="32">
        <v>8627.1569999999992</v>
      </c>
      <c r="D14" s="32" t="s">
        <v>16</v>
      </c>
      <c r="E14" s="32" t="s">
        <v>16</v>
      </c>
      <c r="F14" s="31">
        <f t="shared" si="0"/>
        <v>8627.1569999999992</v>
      </c>
      <c r="G14" s="32" t="s">
        <v>16</v>
      </c>
      <c r="H14" s="32" t="s">
        <v>16</v>
      </c>
      <c r="I14" s="31">
        <f t="shared" si="1"/>
        <v>8627.1569999999992</v>
      </c>
      <c r="J14" s="34">
        <f t="shared" si="2"/>
        <v>3.973908657500172E-2</v>
      </c>
      <c r="K14" s="63"/>
    </row>
    <row r="15" spans="1:11" ht="15.6" x14ac:dyDescent="0.3">
      <c r="A15" s="25">
        <v>1977</v>
      </c>
      <c r="B15" s="26">
        <v>219.179</v>
      </c>
      <c r="C15" s="32">
        <v>8940.6239999999998</v>
      </c>
      <c r="D15" s="32" t="s">
        <v>16</v>
      </c>
      <c r="E15" s="32" t="s">
        <v>16</v>
      </c>
      <c r="F15" s="31">
        <f t="shared" si="0"/>
        <v>8940.6239999999998</v>
      </c>
      <c r="G15" s="32" t="s">
        <v>16</v>
      </c>
      <c r="H15" s="32" t="s">
        <v>16</v>
      </c>
      <c r="I15" s="31">
        <f t="shared" si="1"/>
        <v>8940.6239999999998</v>
      </c>
      <c r="J15" s="34">
        <f t="shared" si="2"/>
        <v>4.079142618590284E-2</v>
      </c>
      <c r="K15" s="63"/>
    </row>
    <row r="16" spans="1:11" ht="15.6" x14ac:dyDescent="0.3">
      <c r="A16" s="23">
        <v>1978</v>
      </c>
      <c r="B16" s="24">
        <v>221.47699999999998</v>
      </c>
      <c r="C16" s="32">
        <v>9531.2139999999999</v>
      </c>
      <c r="D16" s="32" t="s">
        <v>16</v>
      </c>
      <c r="E16" s="32" t="s">
        <v>16</v>
      </c>
      <c r="F16" s="31">
        <f t="shared" si="0"/>
        <v>9531.2139999999999</v>
      </c>
      <c r="G16" s="32" t="s">
        <v>16</v>
      </c>
      <c r="H16" s="32" t="s">
        <v>16</v>
      </c>
      <c r="I16" s="31">
        <f t="shared" si="1"/>
        <v>9531.2139999999999</v>
      </c>
      <c r="J16" s="34">
        <f t="shared" si="2"/>
        <v>4.3034780135183338E-2</v>
      </c>
      <c r="K16" s="63"/>
    </row>
    <row r="17" spans="1:11" ht="15.6" x14ac:dyDescent="0.3">
      <c r="A17" s="25">
        <v>1979</v>
      </c>
      <c r="B17" s="26">
        <v>223.86500000000001</v>
      </c>
      <c r="C17" s="32">
        <v>12111.637999999999</v>
      </c>
      <c r="D17" s="32" t="s">
        <v>16</v>
      </c>
      <c r="E17" s="32" t="s">
        <v>16</v>
      </c>
      <c r="F17" s="31">
        <f t="shared" si="0"/>
        <v>12111.637999999999</v>
      </c>
      <c r="G17" s="32" t="s">
        <v>16</v>
      </c>
      <c r="H17" s="32" t="s">
        <v>16</v>
      </c>
      <c r="I17" s="31">
        <f t="shared" si="1"/>
        <v>12111.637999999999</v>
      </c>
      <c r="J17" s="34">
        <f t="shared" si="2"/>
        <v>5.4102418868514496E-2</v>
      </c>
      <c r="K17" s="63"/>
    </row>
    <row r="18" spans="1:11" ht="15.6" x14ac:dyDescent="0.3">
      <c r="A18" s="23">
        <v>1980</v>
      </c>
      <c r="B18" s="24">
        <v>226.45099999999999</v>
      </c>
      <c r="C18" s="32">
        <v>15169.076999999999</v>
      </c>
      <c r="D18" s="32" t="s">
        <v>16</v>
      </c>
      <c r="E18" s="32" t="s">
        <v>16</v>
      </c>
      <c r="F18" s="31">
        <f t="shared" si="0"/>
        <v>15169.076999999999</v>
      </c>
      <c r="G18" s="32" t="s">
        <v>16</v>
      </c>
      <c r="H18" s="32" t="s">
        <v>16</v>
      </c>
      <c r="I18" s="31">
        <f t="shared" si="1"/>
        <v>15169.076999999999</v>
      </c>
      <c r="J18" s="34">
        <f t="shared" si="2"/>
        <v>6.6986133865604466E-2</v>
      </c>
      <c r="K18" s="63"/>
    </row>
    <row r="19" spans="1:11" ht="15.6" x14ac:dyDescent="0.3">
      <c r="A19" s="25">
        <v>1981</v>
      </c>
      <c r="B19" s="26">
        <v>228.93700000000001</v>
      </c>
      <c r="C19" s="32">
        <v>15155.447999999999</v>
      </c>
      <c r="D19" s="32" t="s">
        <v>16</v>
      </c>
      <c r="E19" s="32" t="s">
        <v>16</v>
      </c>
      <c r="F19" s="31">
        <f t="shared" si="0"/>
        <v>15155.447999999999</v>
      </c>
      <c r="G19" s="32" t="s">
        <v>16</v>
      </c>
      <c r="H19" s="32" t="s">
        <v>16</v>
      </c>
      <c r="I19" s="31">
        <f t="shared" si="1"/>
        <v>15155.447999999999</v>
      </c>
      <c r="J19" s="34">
        <f t="shared" si="2"/>
        <v>6.6199207642277116E-2</v>
      </c>
      <c r="K19" s="63"/>
    </row>
    <row r="20" spans="1:11" ht="15.6" x14ac:dyDescent="0.3">
      <c r="A20" s="23">
        <v>1982</v>
      </c>
      <c r="B20" s="24">
        <v>231.15700000000001</v>
      </c>
      <c r="C20" s="32">
        <v>16681.896000000001</v>
      </c>
      <c r="D20" s="32">
        <v>541</v>
      </c>
      <c r="E20" s="32" t="s">
        <v>16</v>
      </c>
      <c r="F20" s="31">
        <f t="shared" si="0"/>
        <v>17222.896000000001</v>
      </c>
      <c r="G20" s="32" t="s">
        <v>16</v>
      </c>
      <c r="H20" s="32" t="s">
        <v>16</v>
      </c>
      <c r="I20" s="31">
        <f t="shared" si="1"/>
        <v>17222.896000000001</v>
      </c>
      <c r="J20" s="34">
        <f t="shared" si="2"/>
        <v>7.4507352145944103E-2</v>
      </c>
      <c r="K20" s="63"/>
    </row>
    <row r="21" spans="1:11" ht="15.6" x14ac:dyDescent="0.3">
      <c r="A21" s="25">
        <v>1983</v>
      </c>
      <c r="B21" s="26">
        <v>233.322</v>
      </c>
      <c r="C21" s="32">
        <v>16545.606</v>
      </c>
      <c r="D21" s="32">
        <v>548</v>
      </c>
      <c r="E21" s="32" t="s">
        <v>16</v>
      </c>
      <c r="F21" s="31">
        <f t="shared" si="0"/>
        <v>17093.606</v>
      </c>
      <c r="G21" s="32" t="s">
        <v>16</v>
      </c>
      <c r="H21" s="32" t="s">
        <v>16</v>
      </c>
      <c r="I21" s="31">
        <f t="shared" si="1"/>
        <v>17093.606</v>
      </c>
      <c r="J21" s="34">
        <f t="shared" si="2"/>
        <v>7.3261869862250445E-2</v>
      </c>
      <c r="K21" s="63"/>
    </row>
    <row r="22" spans="1:11" ht="15.6" x14ac:dyDescent="0.3">
      <c r="A22" s="23">
        <v>1984</v>
      </c>
      <c r="B22" s="24">
        <v>235.38499999999999</v>
      </c>
      <c r="C22" s="32">
        <v>17127.11</v>
      </c>
      <c r="D22" s="32">
        <v>1003</v>
      </c>
      <c r="E22" s="32" t="s">
        <v>16</v>
      </c>
      <c r="F22" s="31">
        <f t="shared" si="0"/>
        <v>18130.11</v>
      </c>
      <c r="G22" s="32" t="s">
        <v>16</v>
      </c>
      <c r="H22" s="32" t="s">
        <v>16</v>
      </c>
      <c r="I22" s="31">
        <f t="shared" si="1"/>
        <v>18130.11</v>
      </c>
      <c r="J22" s="34">
        <f t="shared" si="2"/>
        <v>7.702321728232471E-2</v>
      </c>
      <c r="K22" s="63"/>
    </row>
    <row r="23" spans="1:11" ht="15.6" x14ac:dyDescent="0.3">
      <c r="A23" s="25">
        <v>1985</v>
      </c>
      <c r="B23" s="26">
        <v>237.46799999999999</v>
      </c>
      <c r="C23" s="32">
        <v>19080.599999999999</v>
      </c>
      <c r="D23" s="32">
        <v>1515</v>
      </c>
      <c r="E23" s="32" t="s">
        <v>16</v>
      </c>
      <c r="F23" s="31">
        <f t="shared" si="0"/>
        <v>20595.599999999999</v>
      </c>
      <c r="G23" s="32" t="s">
        <v>16</v>
      </c>
      <c r="H23" s="32" t="s">
        <v>16</v>
      </c>
      <c r="I23" s="31">
        <f t="shared" si="1"/>
        <v>20595.599999999999</v>
      </c>
      <c r="J23" s="34">
        <f t="shared" si="2"/>
        <v>8.6730001515993735E-2</v>
      </c>
      <c r="K23" s="63"/>
    </row>
    <row r="24" spans="1:11" ht="15.6" x14ac:dyDescent="0.3">
      <c r="A24" s="23">
        <v>1986</v>
      </c>
      <c r="B24" s="24">
        <v>239.63800000000001</v>
      </c>
      <c r="C24" s="32">
        <v>19989.2</v>
      </c>
      <c r="D24" s="32">
        <v>1649</v>
      </c>
      <c r="E24" s="32" t="s">
        <v>16</v>
      </c>
      <c r="F24" s="31">
        <f t="shared" si="0"/>
        <v>21638.2</v>
      </c>
      <c r="G24" s="32" t="s">
        <v>16</v>
      </c>
      <c r="H24" s="32" t="s">
        <v>16</v>
      </c>
      <c r="I24" s="31">
        <f t="shared" si="1"/>
        <v>21638.2</v>
      </c>
      <c r="J24" s="34">
        <f t="shared" si="2"/>
        <v>9.0295362171274998E-2</v>
      </c>
      <c r="K24" s="63"/>
    </row>
    <row r="25" spans="1:11" ht="15.6" x14ac:dyDescent="0.3">
      <c r="A25" s="25">
        <v>1987</v>
      </c>
      <c r="B25" s="26">
        <v>241.78399999999999</v>
      </c>
      <c r="C25" s="32">
        <v>19398.61</v>
      </c>
      <c r="D25" s="32">
        <v>2090</v>
      </c>
      <c r="E25" s="32" t="s">
        <v>16</v>
      </c>
      <c r="F25" s="31">
        <f t="shared" si="0"/>
        <v>21488.61</v>
      </c>
      <c r="G25" s="32">
        <v>632</v>
      </c>
      <c r="H25" s="32" t="s">
        <v>16</v>
      </c>
      <c r="I25" s="31">
        <f t="shared" si="1"/>
        <v>20856.61</v>
      </c>
      <c r="J25" s="34">
        <f t="shared" si="2"/>
        <v>8.6261332428944848E-2</v>
      </c>
      <c r="K25" s="63"/>
    </row>
    <row r="26" spans="1:11" ht="15.6" x14ac:dyDescent="0.3">
      <c r="A26" s="23">
        <v>1988</v>
      </c>
      <c r="B26" s="24">
        <v>243.98099999999999</v>
      </c>
      <c r="C26" s="32">
        <v>20670.649999999998</v>
      </c>
      <c r="D26" s="32">
        <v>2503</v>
      </c>
      <c r="E26" s="32" t="s">
        <v>16</v>
      </c>
      <c r="F26" s="31">
        <f t="shared" si="0"/>
        <v>23173.649999999998</v>
      </c>
      <c r="G26" s="32">
        <v>1259</v>
      </c>
      <c r="H26" s="32" t="s">
        <v>16</v>
      </c>
      <c r="I26" s="31">
        <f t="shared" si="1"/>
        <v>21914.649999999998</v>
      </c>
      <c r="J26" s="34">
        <f t="shared" si="2"/>
        <v>8.9821133612863285E-2</v>
      </c>
      <c r="K26" s="63"/>
    </row>
    <row r="27" spans="1:11" ht="15.6" x14ac:dyDescent="0.3">
      <c r="A27" s="25">
        <v>1989</v>
      </c>
      <c r="B27" s="26">
        <v>246.22399999999999</v>
      </c>
      <c r="C27" s="32">
        <v>22942.149999999998</v>
      </c>
      <c r="D27" s="32">
        <v>3759.9828210000001</v>
      </c>
      <c r="E27" s="32" t="s">
        <v>16</v>
      </c>
      <c r="F27" s="31">
        <f t="shared" si="0"/>
        <v>26702.132820999999</v>
      </c>
      <c r="G27" s="32">
        <v>705.47904000000005</v>
      </c>
      <c r="H27" s="32" t="s">
        <v>16</v>
      </c>
      <c r="I27" s="31">
        <f t="shared" si="1"/>
        <v>25996.653781000001</v>
      </c>
      <c r="J27" s="34">
        <f t="shared" si="2"/>
        <v>0.10558131531044902</v>
      </c>
      <c r="K27" s="63"/>
    </row>
    <row r="28" spans="1:11" ht="15.6" x14ac:dyDescent="0.3">
      <c r="A28" s="23">
        <v>1990</v>
      </c>
      <c r="B28" s="24">
        <v>248.65899999999999</v>
      </c>
      <c r="C28" s="32">
        <v>22715</v>
      </c>
      <c r="D28" s="32">
        <v>5161.9019508000001</v>
      </c>
      <c r="E28" s="32" t="s">
        <v>16</v>
      </c>
      <c r="F28" s="31">
        <f t="shared" si="0"/>
        <v>27876.901950799998</v>
      </c>
      <c r="G28" s="32">
        <v>853.188714</v>
      </c>
      <c r="H28" s="32" t="s">
        <v>16</v>
      </c>
      <c r="I28" s="31">
        <f t="shared" si="1"/>
        <v>27023.713236799998</v>
      </c>
      <c r="J28" s="34">
        <f t="shared" si="2"/>
        <v>0.10867780066999384</v>
      </c>
      <c r="K28" s="63"/>
    </row>
    <row r="29" spans="1:11" ht="15.6" x14ac:dyDescent="0.3">
      <c r="A29" s="25">
        <v>1991</v>
      </c>
      <c r="B29" s="26">
        <v>251.88900000000001</v>
      </c>
      <c r="C29" s="32">
        <v>22487.85</v>
      </c>
      <c r="D29" s="32">
        <v>2941.4066723999999</v>
      </c>
      <c r="E29" s="32" t="s">
        <v>16</v>
      </c>
      <c r="F29" s="31">
        <f t="shared" si="0"/>
        <v>25429.256672399999</v>
      </c>
      <c r="G29" s="32">
        <v>1712.9912940000002</v>
      </c>
      <c r="H29" s="32" t="s">
        <v>16</v>
      </c>
      <c r="I29" s="31">
        <f t="shared" si="1"/>
        <v>23716.265378399999</v>
      </c>
      <c r="J29" s="34">
        <f t="shared" si="2"/>
        <v>9.4153636635184543E-2</v>
      </c>
      <c r="K29" s="63"/>
    </row>
    <row r="30" spans="1:11" ht="15.6" x14ac:dyDescent="0.3">
      <c r="A30" s="23">
        <v>1992</v>
      </c>
      <c r="B30" s="24">
        <v>255.214</v>
      </c>
      <c r="C30" s="32">
        <v>21806.399999999998</v>
      </c>
      <c r="D30" s="32">
        <v>4429.0855980000006</v>
      </c>
      <c r="E30" s="32" t="s">
        <v>16</v>
      </c>
      <c r="F30" s="31">
        <f t="shared" si="0"/>
        <v>26235.485597999999</v>
      </c>
      <c r="G30" s="32">
        <v>2098.8001440000003</v>
      </c>
      <c r="H30" s="32" t="s">
        <v>16</v>
      </c>
      <c r="I30" s="31">
        <f t="shared" si="1"/>
        <v>24136.685453999999</v>
      </c>
      <c r="J30" s="34">
        <f t="shared" si="2"/>
        <v>9.4574300210803472E-2</v>
      </c>
      <c r="K30" s="63"/>
    </row>
    <row r="31" spans="1:11" ht="15.6" x14ac:dyDescent="0.3">
      <c r="A31" s="25">
        <v>1993</v>
      </c>
      <c r="B31" s="26">
        <v>258.67899999999997</v>
      </c>
      <c r="C31" s="32">
        <v>22033.55</v>
      </c>
      <c r="D31" s="32">
        <v>4107.1887397800001</v>
      </c>
      <c r="E31" s="32" t="s">
        <v>16</v>
      </c>
      <c r="F31" s="31">
        <f t="shared" si="0"/>
        <v>26140.738739779998</v>
      </c>
      <c r="G31" s="32">
        <v>1446.2320320000001</v>
      </c>
      <c r="H31" s="32" t="s">
        <v>16</v>
      </c>
      <c r="I31" s="31">
        <f t="shared" si="1"/>
        <v>24694.506707779998</v>
      </c>
      <c r="J31" s="34">
        <f t="shared" si="2"/>
        <v>9.5463902008976378E-2</v>
      </c>
      <c r="K31" s="63"/>
    </row>
    <row r="32" spans="1:11" ht="15.6" x14ac:dyDescent="0.3">
      <c r="A32" s="23">
        <v>1994</v>
      </c>
      <c r="B32" s="24">
        <v>261.91899999999998</v>
      </c>
      <c r="C32" s="32">
        <v>23850.75</v>
      </c>
      <c r="D32" s="32">
        <v>4680.8227964999996</v>
      </c>
      <c r="E32" s="32" t="s">
        <v>16</v>
      </c>
      <c r="F32" s="31">
        <f t="shared" si="0"/>
        <v>28531.572796500001</v>
      </c>
      <c r="G32" s="32">
        <v>1780</v>
      </c>
      <c r="H32" s="32" t="s">
        <v>16</v>
      </c>
      <c r="I32" s="31">
        <f t="shared" si="1"/>
        <v>26751.572796500001</v>
      </c>
      <c r="J32" s="34">
        <f t="shared" si="2"/>
        <v>0.10213681633062131</v>
      </c>
      <c r="K32" s="63"/>
    </row>
    <row r="33" spans="1:11" ht="15.6" x14ac:dyDescent="0.3">
      <c r="A33" s="25">
        <v>1995</v>
      </c>
      <c r="B33" s="26">
        <v>265.04399999999998</v>
      </c>
      <c r="C33" s="32">
        <v>23169.3</v>
      </c>
      <c r="D33" s="32">
        <v>5568.91</v>
      </c>
      <c r="E33" s="32" t="s">
        <v>16</v>
      </c>
      <c r="F33" s="31">
        <f t="shared" si="0"/>
        <v>28738.21</v>
      </c>
      <c r="G33" s="32">
        <v>2442</v>
      </c>
      <c r="H33" s="32" t="s">
        <v>16</v>
      </c>
      <c r="I33" s="31">
        <f t="shared" si="1"/>
        <v>26296.21</v>
      </c>
      <c r="J33" s="34">
        <f t="shared" si="2"/>
        <v>9.9214507779840339E-2</v>
      </c>
      <c r="K33" s="63"/>
    </row>
    <row r="34" spans="1:11" ht="15.6" x14ac:dyDescent="0.3">
      <c r="A34" s="23">
        <v>1996</v>
      </c>
      <c r="B34" s="24">
        <v>268.15100000000001</v>
      </c>
      <c r="C34" s="32">
        <v>25667.95</v>
      </c>
      <c r="D34" s="32">
        <v>5492.19</v>
      </c>
      <c r="E34" s="32" t="s">
        <v>16</v>
      </c>
      <c r="F34" s="31">
        <f t="shared" si="0"/>
        <v>31160.14</v>
      </c>
      <c r="G34" s="32">
        <v>3116</v>
      </c>
      <c r="H34" s="32" t="s">
        <v>16</v>
      </c>
      <c r="I34" s="31">
        <f t="shared" si="1"/>
        <v>28044.14</v>
      </c>
      <c r="J34" s="34">
        <f t="shared" si="2"/>
        <v>0.10458338771811404</v>
      </c>
      <c r="K34" s="63"/>
    </row>
    <row r="35" spans="1:11" ht="15.6" x14ac:dyDescent="0.3">
      <c r="A35" s="25">
        <v>1997</v>
      </c>
      <c r="B35" s="26">
        <v>271.36</v>
      </c>
      <c r="C35" s="32">
        <v>26349.399999999998</v>
      </c>
      <c r="D35" s="32">
        <v>6840.99</v>
      </c>
      <c r="E35" s="32" t="s">
        <v>16</v>
      </c>
      <c r="F35" s="31">
        <f t="shared" si="0"/>
        <v>33190.39</v>
      </c>
      <c r="G35" s="32">
        <v>1642.829</v>
      </c>
      <c r="H35" s="32" t="s">
        <v>16</v>
      </c>
      <c r="I35" s="31">
        <f t="shared" si="1"/>
        <v>31547.560999999998</v>
      </c>
      <c r="J35" s="34">
        <f t="shared" si="2"/>
        <v>0.11625722656249998</v>
      </c>
      <c r="K35" s="63"/>
    </row>
    <row r="36" spans="1:11" ht="15.6" x14ac:dyDescent="0.3">
      <c r="A36" s="23">
        <v>1998</v>
      </c>
      <c r="B36" s="24">
        <v>274.62599999999998</v>
      </c>
      <c r="C36" s="32">
        <v>26122.25</v>
      </c>
      <c r="D36" s="32">
        <v>9081.50036</v>
      </c>
      <c r="E36" s="32" t="s">
        <v>16</v>
      </c>
      <c r="F36" s="31">
        <f t="shared" si="0"/>
        <v>35203.750359999998</v>
      </c>
      <c r="G36" s="32">
        <v>1687.627</v>
      </c>
      <c r="H36" s="32" t="s">
        <v>16</v>
      </c>
      <c r="I36" s="31">
        <f t="shared" si="1"/>
        <v>33516.123359999998</v>
      </c>
      <c r="J36" s="34">
        <f t="shared" si="2"/>
        <v>0.1220427904131437</v>
      </c>
      <c r="K36" s="63"/>
    </row>
    <row r="37" spans="1:11" ht="15.6" x14ac:dyDescent="0.3">
      <c r="A37" s="25">
        <v>1999</v>
      </c>
      <c r="B37" s="26">
        <v>277.79000000000002</v>
      </c>
      <c r="C37" s="32">
        <v>25667.95</v>
      </c>
      <c r="D37" s="32">
        <v>11236.324430000001</v>
      </c>
      <c r="E37" s="32" t="s">
        <v>16</v>
      </c>
      <c r="F37" s="31">
        <f t="shared" si="0"/>
        <v>36904.274430000005</v>
      </c>
      <c r="G37" s="32">
        <v>2279.819</v>
      </c>
      <c r="H37" s="32" t="s">
        <v>16</v>
      </c>
      <c r="I37" s="31">
        <f t="shared" si="1"/>
        <v>34624.455430000002</v>
      </c>
      <c r="J37" s="34">
        <f t="shared" si="2"/>
        <v>0.12464255527556788</v>
      </c>
      <c r="K37" s="63"/>
    </row>
    <row r="38" spans="1:11" ht="15.6" x14ac:dyDescent="0.3">
      <c r="A38" s="23">
        <v>2000</v>
      </c>
      <c r="B38" s="24">
        <v>280.976</v>
      </c>
      <c r="C38" s="32">
        <v>22715</v>
      </c>
      <c r="D38" s="32">
        <v>11022.318590000001</v>
      </c>
      <c r="E38" s="32" t="s">
        <v>16</v>
      </c>
      <c r="F38" s="31">
        <f t="shared" si="0"/>
        <v>33737.318590000003</v>
      </c>
      <c r="G38" s="32">
        <v>2315.7779999999998</v>
      </c>
      <c r="H38" s="32" t="s">
        <v>16</v>
      </c>
      <c r="I38" s="31">
        <f t="shared" si="1"/>
        <v>31421.540590000004</v>
      </c>
      <c r="J38" s="34">
        <f t="shared" si="2"/>
        <v>0.11182998046096465</v>
      </c>
      <c r="K38" s="63"/>
    </row>
    <row r="39" spans="1:11" ht="15.6" x14ac:dyDescent="0.3">
      <c r="A39" s="25">
        <v>2001</v>
      </c>
      <c r="B39" s="26">
        <v>283.92040200000002</v>
      </c>
      <c r="C39" s="32">
        <v>25440.799999999999</v>
      </c>
      <c r="D39" s="32">
        <v>11607.5406</v>
      </c>
      <c r="E39" s="32" t="s">
        <v>16</v>
      </c>
      <c r="F39" s="31">
        <f t="shared" si="0"/>
        <v>37048.340599999996</v>
      </c>
      <c r="G39" s="32">
        <v>3011.13</v>
      </c>
      <c r="H39" s="32" t="s">
        <v>16</v>
      </c>
      <c r="I39" s="31">
        <f t="shared" si="1"/>
        <v>34037.210599999999</v>
      </c>
      <c r="J39" s="34">
        <f t="shared" si="2"/>
        <v>0.11988293324549461</v>
      </c>
      <c r="K39" s="63"/>
    </row>
    <row r="40" spans="1:11" ht="15.6" x14ac:dyDescent="0.3">
      <c r="A40" s="23">
        <v>2002</v>
      </c>
      <c r="B40" s="24">
        <v>286.78755999999998</v>
      </c>
      <c r="C40" s="32">
        <v>24077.899999999998</v>
      </c>
      <c r="D40" s="32">
        <v>9744.383600000001</v>
      </c>
      <c r="E40" s="32" t="s">
        <v>16</v>
      </c>
      <c r="F40" s="31">
        <f t="shared" si="0"/>
        <v>33822.283599999995</v>
      </c>
      <c r="G40" s="32">
        <v>3410.3</v>
      </c>
      <c r="H40" s="32" t="s">
        <v>16</v>
      </c>
      <c r="I40" s="31">
        <f t="shared" si="1"/>
        <v>30411.983599999996</v>
      </c>
      <c r="J40" s="34">
        <f t="shared" si="2"/>
        <v>0.10604359408058005</v>
      </c>
      <c r="K40" s="63"/>
    </row>
    <row r="41" spans="1:11" ht="15.6" x14ac:dyDescent="0.3">
      <c r="A41" s="25">
        <v>2003</v>
      </c>
      <c r="B41" s="26">
        <v>289.51758100000001</v>
      </c>
      <c r="C41" s="32">
        <v>24077.899999999998</v>
      </c>
      <c r="D41" s="32">
        <v>14611.713599999999</v>
      </c>
      <c r="E41" s="32" t="s">
        <v>16</v>
      </c>
      <c r="F41" s="31">
        <f t="shared" si="0"/>
        <v>38689.613599999997</v>
      </c>
      <c r="G41" s="32">
        <v>2516.38</v>
      </c>
      <c r="H41" s="32" t="s">
        <v>16</v>
      </c>
      <c r="I41" s="31">
        <f t="shared" si="1"/>
        <v>36173.2336</v>
      </c>
      <c r="J41" s="34">
        <f t="shared" si="2"/>
        <v>0.1249431329007961</v>
      </c>
      <c r="K41" s="63"/>
    </row>
    <row r="42" spans="1:11" ht="15.6" x14ac:dyDescent="0.3">
      <c r="A42" s="23">
        <v>2004</v>
      </c>
      <c r="B42" s="24">
        <v>292.19189</v>
      </c>
      <c r="C42" s="32">
        <v>25667.95</v>
      </c>
      <c r="D42" s="32">
        <v>20243.373499999998</v>
      </c>
      <c r="E42" s="32" t="s">
        <v>16</v>
      </c>
      <c r="F42" s="31">
        <f t="shared" si="0"/>
        <v>45911.323499999999</v>
      </c>
      <c r="G42" s="32">
        <v>1146.8800000000001</v>
      </c>
      <c r="H42" s="32" t="s">
        <v>16</v>
      </c>
      <c r="I42" s="31">
        <f t="shared" si="1"/>
        <v>44764.443500000001</v>
      </c>
      <c r="J42" s="34">
        <f t="shared" si="2"/>
        <v>0.15320221071159779</v>
      </c>
      <c r="K42" s="63"/>
    </row>
    <row r="43" spans="1:11" ht="15.6" x14ac:dyDescent="0.3">
      <c r="A43" s="25">
        <v>2005</v>
      </c>
      <c r="B43" s="26">
        <v>294.914085</v>
      </c>
      <c r="C43" s="32">
        <v>24532.2</v>
      </c>
      <c r="D43" s="32">
        <v>15614.206616468711</v>
      </c>
      <c r="E43" s="32" t="s">
        <v>16</v>
      </c>
      <c r="F43" s="31">
        <f t="shared" si="0"/>
        <v>40146.40661646871</v>
      </c>
      <c r="G43" s="32">
        <v>1640.8127139800001</v>
      </c>
      <c r="H43" s="32" t="s">
        <v>16</v>
      </c>
      <c r="I43" s="31">
        <f t="shared" si="1"/>
        <v>38505.593902488712</v>
      </c>
      <c r="J43" s="34">
        <f t="shared" si="2"/>
        <v>0.13056546248880826</v>
      </c>
      <c r="K43" s="63"/>
    </row>
    <row r="44" spans="1:11" ht="15.6" x14ac:dyDescent="0.3">
      <c r="A44" s="23">
        <v>2006</v>
      </c>
      <c r="B44" s="24">
        <v>297.64655699999997</v>
      </c>
      <c r="C44" s="32">
        <v>26349.399999999998</v>
      </c>
      <c r="D44" s="32">
        <v>14446.209199999999</v>
      </c>
      <c r="E44" s="32" t="s">
        <v>16</v>
      </c>
      <c r="F44" s="31">
        <f t="shared" si="0"/>
        <v>40795.609199999999</v>
      </c>
      <c r="G44" s="32">
        <v>1740.412</v>
      </c>
      <c r="H44" s="32" t="s">
        <v>16</v>
      </c>
      <c r="I44" s="31">
        <f t="shared" si="1"/>
        <v>39055.197200000002</v>
      </c>
      <c r="J44" s="34">
        <f t="shared" si="2"/>
        <v>0.13121333434406232</v>
      </c>
      <c r="K44" s="63"/>
    </row>
    <row r="45" spans="1:11" ht="15.6" x14ac:dyDescent="0.3">
      <c r="A45" s="25">
        <v>2007</v>
      </c>
      <c r="B45" s="26">
        <v>300.57448099999999</v>
      </c>
      <c r="C45" s="32">
        <v>18626.3</v>
      </c>
      <c r="D45" s="32">
        <v>15578.3724</v>
      </c>
      <c r="E45" s="32" t="s">
        <v>16</v>
      </c>
      <c r="F45" s="31">
        <f t="shared" si="0"/>
        <v>34204.672399999996</v>
      </c>
      <c r="G45" s="32">
        <v>1755.2104999999999</v>
      </c>
      <c r="H45" s="32" t="s">
        <v>16</v>
      </c>
      <c r="I45" s="31">
        <f t="shared" si="1"/>
        <v>32449.461899999995</v>
      </c>
      <c r="J45" s="34">
        <f t="shared" si="2"/>
        <v>0.10795813999925029</v>
      </c>
      <c r="K45" s="63"/>
    </row>
    <row r="46" spans="1:11" ht="15.6" x14ac:dyDescent="0.3">
      <c r="A46" s="23">
        <v>2008</v>
      </c>
      <c r="B46" s="24">
        <v>303.50646899999998</v>
      </c>
      <c r="C46" s="32">
        <v>22715</v>
      </c>
      <c r="D46" s="32">
        <v>14315.3645</v>
      </c>
      <c r="E46" s="32" t="s">
        <v>16</v>
      </c>
      <c r="F46" s="31">
        <f t="shared" si="0"/>
        <v>37030.364499999996</v>
      </c>
      <c r="G46" s="32">
        <v>3768.2860000000001</v>
      </c>
      <c r="H46" s="32" t="s">
        <v>16</v>
      </c>
      <c r="I46" s="31">
        <f t="shared" si="1"/>
        <v>33262.078499999996</v>
      </c>
      <c r="J46" s="34">
        <f t="shared" si="2"/>
        <v>0.10959265089008696</v>
      </c>
      <c r="K46" s="63"/>
    </row>
    <row r="47" spans="1:11" ht="15.6" x14ac:dyDescent="0.3">
      <c r="A47" s="25">
        <v>2009</v>
      </c>
      <c r="B47" s="26">
        <v>306.207719</v>
      </c>
      <c r="C47" s="32">
        <v>19080.599999999999</v>
      </c>
      <c r="D47" s="32">
        <v>14328.232620000001</v>
      </c>
      <c r="E47" s="32" t="s">
        <v>16</v>
      </c>
      <c r="F47" s="31">
        <f t="shared" si="0"/>
        <v>33408.832620000001</v>
      </c>
      <c r="G47" s="32">
        <v>2565.8433</v>
      </c>
      <c r="H47" s="32" t="s">
        <v>16</v>
      </c>
      <c r="I47" s="31">
        <f t="shared" si="1"/>
        <v>30842.989320000001</v>
      </c>
      <c r="J47" s="34">
        <f t="shared" si="2"/>
        <v>0.10072570809359642</v>
      </c>
      <c r="K47" s="63"/>
    </row>
    <row r="48" spans="1:11" ht="15.6" x14ac:dyDescent="0.3">
      <c r="A48" s="23">
        <v>2010</v>
      </c>
      <c r="B48" s="24">
        <v>308.83326399999999</v>
      </c>
      <c r="C48" s="32">
        <v>18172</v>
      </c>
      <c r="D48" s="32">
        <v>17848.994580000002</v>
      </c>
      <c r="E48" s="32" t="s">
        <v>16</v>
      </c>
      <c r="F48" s="31">
        <f t="shared" si="0"/>
        <v>36020.994579999999</v>
      </c>
      <c r="G48" s="32">
        <v>2310.3787000000002</v>
      </c>
      <c r="H48" s="32" t="s">
        <v>16</v>
      </c>
      <c r="I48" s="31">
        <f t="shared" si="1"/>
        <v>33710.615879999998</v>
      </c>
      <c r="J48" s="34">
        <f t="shared" si="2"/>
        <v>0.10915474403042283</v>
      </c>
      <c r="K48" s="63"/>
    </row>
    <row r="49" spans="1:11" ht="15.6" x14ac:dyDescent="0.3">
      <c r="A49" s="25">
        <v>2011</v>
      </c>
      <c r="B49" s="26">
        <v>310.94696199999998</v>
      </c>
      <c r="C49" s="32">
        <v>22260.7</v>
      </c>
      <c r="D49" s="32">
        <v>16813.502659999998</v>
      </c>
      <c r="E49" s="32" t="s">
        <v>16</v>
      </c>
      <c r="F49" s="31">
        <f t="shared" si="0"/>
        <v>39074.202659999995</v>
      </c>
      <c r="G49" s="32">
        <v>1961.0949599999999</v>
      </c>
      <c r="H49" s="32" t="s">
        <v>16</v>
      </c>
      <c r="I49" s="31">
        <f t="shared" si="1"/>
        <v>37113.107699999993</v>
      </c>
      <c r="J49" s="34">
        <f t="shared" si="2"/>
        <v>0.1193551062897987</v>
      </c>
      <c r="K49" s="63"/>
    </row>
    <row r="50" spans="1:11" ht="15.6" x14ac:dyDescent="0.3">
      <c r="A50" s="23">
        <v>2012</v>
      </c>
      <c r="B50" s="24">
        <v>313.14999699999998</v>
      </c>
      <c r="C50" s="32">
        <v>19989.2</v>
      </c>
      <c r="D50" s="32">
        <v>16533.639998899998</v>
      </c>
      <c r="E50" s="32" t="s">
        <v>16</v>
      </c>
      <c r="F50" s="31">
        <f t="shared" si="0"/>
        <v>36522.839998900003</v>
      </c>
      <c r="G50" s="32">
        <v>3635.1826920000003</v>
      </c>
      <c r="H50" s="32" t="s">
        <v>16</v>
      </c>
      <c r="I50" s="31">
        <f t="shared" si="1"/>
        <v>32887.657306900001</v>
      </c>
      <c r="J50" s="34">
        <f t="shared" si="2"/>
        <v>0.10502205850859389</v>
      </c>
      <c r="K50" s="63"/>
    </row>
    <row r="51" spans="1:11" ht="15.6" x14ac:dyDescent="0.3">
      <c r="A51" s="25">
        <v>2013</v>
      </c>
      <c r="B51" s="26">
        <v>315.33597600000002</v>
      </c>
      <c r="C51" s="32">
        <v>18626.3</v>
      </c>
      <c r="D51" s="32">
        <v>17234.9818772</v>
      </c>
      <c r="E51" s="32" t="s">
        <v>16</v>
      </c>
      <c r="F51" s="31">
        <f t="shared" si="0"/>
        <v>35861.281877200003</v>
      </c>
      <c r="G51" s="32">
        <v>4309.3968905000002</v>
      </c>
      <c r="H51" s="32" t="s">
        <v>16</v>
      </c>
      <c r="I51" s="31">
        <f t="shared" si="1"/>
        <v>31551.884986700003</v>
      </c>
      <c r="J51" s="34">
        <f t="shared" si="2"/>
        <v>0.10005799334072812</v>
      </c>
      <c r="K51" s="63"/>
    </row>
    <row r="52" spans="1:11" ht="15.6" x14ac:dyDescent="0.3">
      <c r="A52" s="23">
        <v>2014</v>
      </c>
      <c r="B52" s="24">
        <v>317.519206</v>
      </c>
      <c r="C52" s="32">
        <v>20897.8</v>
      </c>
      <c r="D52" s="32">
        <v>21963.384718199999</v>
      </c>
      <c r="E52" s="32" t="s">
        <v>16</v>
      </c>
      <c r="F52" s="31">
        <f t="shared" si="0"/>
        <v>42861.184718199998</v>
      </c>
      <c r="G52" s="32">
        <v>8594.4527720000006</v>
      </c>
      <c r="H52" s="32" t="s">
        <v>16</v>
      </c>
      <c r="I52" s="31">
        <f t="shared" si="1"/>
        <v>34266.731946200001</v>
      </c>
      <c r="J52" s="34">
        <f t="shared" si="2"/>
        <v>0.10792018655463632</v>
      </c>
      <c r="K52" s="63"/>
    </row>
    <row r="53" spans="1:11" ht="15.6" x14ac:dyDescent="0.3">
      <c r="A53" s="25">
        <v>2015</v>
      </c>
      <c r="B53" s="26">
        <v>319.83219000000003</v>
      </c>
      <c r="C53" s="32">
        <v>21352.1</v>
      </c>
      <c r="D53" s="32">
        <v>25262.489752599999</v>
      </c>
      <c r="E53" s="32" t="s">
        <v>16</v>
      </c>
      <c r="F53" s="31">
        <f t="shared" si="0"/>
        <v>46614.589752599997</v>
      </c>
      <c r="G53" s="32">
        <v>10840.621973000001</v>
      </c>
      <c r="H53" s="32" t="s">
        <v>16</v>
      </c>
      <c r="I53" s="31">
        <f t="shared" si="1"/>
        <v>35773.967779599996</v>
      </c>
      <c r="J53" s="34">
        <f t="shared" si="2"/>
        <v>0.11185230535925729</v>
      </c>
      <c r="K53" s="63"/>
    </row>
    <row r="54" spans="1:11" ht="15.6" x14ac:dyDescent="0.3">
      <c r="A54" s="23">
        <v>2016</v>
      </c>
      <c r="B54" s="24">
        <v>322.11409400000002</v>
      </c>
      <c r="C54" s="32">
        <v>19080.599999999999</v>
      </c>
      <c r="D54" s="32">
        <v>17477.667020500001</v>
      </c>
      <c r="E54" s="32" t="s">
        <v>16</v>
      </c>
      <c r="F54" s="31">
        <f t="shared" si="0"/>
        <v>36558.267020500003</v>
      </c>
      <c r="G54" s="32">
        <v>13326.816859</v>
      </c>
      <c r="H54" s="32" t="s">
        <v>16</v>
      </c>
      <c r="I54" s="31">
        <f t="shared" si="1"/>
        <v>23231.450161500004</v>
      </c>
      <c r="J54" s="34">
        <f t="shared" si="2"/>
        <v>7.2121805888754456E-2</v>
      </c>
      <c r="K54" s="63"/>
    </row>
    <row r="55" spans="1:11" ht="15.6" x14ac:dyDescent="0.3">
      <c r="A55" s="25">
        <v>2017</v>
      </c>
      <c r="B55" s="26">
        <v>324.29674599999998</v>
      </c>
      <c r="C55" s="32">
        <v>22260.7</v>
      </c>
      <c r="D55" s="32">
        <v>21106.736957000001</v>
      </c>
      <c r="E55" s="32" t="s">
        <v>16</v>
      </c>
      <c r="F55" s="31">
        <f t="shared" si="0"/>
        <v>43367.436956999998</v>
      </c>
      <c r="G55" s="32">
        <v>9978.0823509999991</v>
      </c>
      <c r="H55" s="32" t="s">
        <v>16</v>
      </c>
      <c r="I55" s="31">
        <f t="shared" si="1"/>
        <v>33389.354606000001</v>
      </c>
      <c r="J55" s="34">
        <f t="shared" si="2"/>
        <v>0.10295926498750622</v>
      </c>
      <c r="K55" s="63"/>
    </row>
    <row r="56" spans="1:11" ht="15.6" x14ac:dyDescent="0.3">
      <c r="A56" s="23">
        <v>2018</v>
      </c>
      <c r="B56" s="24">
        <v>326.16326299999997</v>
      </c>
      <c r="C56" s="32">
        <v>16036.789999999999</v>
      </c>
      <c r="D56" s="32">
        <v>28113.607458999999</v>
      </c>
      <c r="E56" s="32" t="s">
        <v>16</v>
      </c>
      <c r="F56" s="31">
        <f t="shared" si="0"/>
        <v>44150.397459</v>
      </c>
      <c r="G56" s="32">
        <v>7324.9513075000004</v>
      </c>
      <c r="H56" s="32" t="s">
        <v>16</v>
      </c>
      <c r="I56" s="31">
        <f t="shared" si="1"/>
        <v>36825.4461515</v>
      </c>
      <c r="J56" s="34">
        <f t="shared" si="2"/>
        <v>0.11290494770252529</v>
      </c>
      <c r="K56" s="63"/>
    </row>
    <row r="57" spans="1:11" ht="15.6" x14ac:dyDescent="0.3">
      <c r="A57" s="25">
        <v>2019</v>
      </c>
      <c r="B57" s="26">
        <v>327.77654100000001</v>
      </c>
      <c r="C57" s="32">
        <v>18490.009999999998</v>
      </c>
      <c r="D57" s="32">
        <v>25483.407910000002</v>
      </c>
      <c r="E57" s="32" t="s">
        <v>16</v>
      </c>
      <c r="F57" s="31">
        <f t="shared" si="0"/>
        <v>43973.417910000004</v>
      </c>
      <c r="G57" s="32">
        <v>8844.4669849999991</v>
      </c>
      <c r="H57" s="32" t="s">
        <v>16</v>
      </c>
      <c r="I57" s="31">
        <f t="shared" si="1"/>
        <v>35128.950925000005</v>
      </c>
      <c r="J57" s="34">
        <f t="shared" si="2"/>
        <v>0.10717347500777977</v>
      </c>
      <c r="K57" s="63"/>
    </row>
    <row r="58" spans="1:11" ht="15.6" x14ac:dyDescent="0.3">
      <c r="A58" s="23">
        <v>2020</v>
      </c>
      <c r="B58" s="24">
        <v>329.37155899999999</v>
      </c>
      <c r="C58" s="32">
        <v>17808.559999999998</v>
      </c>
      <c r="D58" s="32">
        <v>18516.596710999998</v>
      </c>
      <c r="E58" s="32" t="s">
        <v>16</v>
      </c>
      <c r="F58" s="31">
        <f t="shared" si="0"/>
        <v>36325.156710999996</v>
      </c>
      <c r="G58" s="32">
        <v>6038.0548550000003</v>
      </c>
      <c r="H58" s="32" t="s">
        <v>16</v>
      </c>
      <c r="I58" s="31">
        <f t="shared" si="1"/>
        <v>30287.101855999994</v>
      </c>
      <c r="J58" s="34">
        <f t="shared" si="2"/>
        <v>9.1954211067750383E-2</v>
      </c>
      <c r="K58" s="63"/>
    </row>
    <row r="59" spans="1:11" ht="15.6" x14ac:dyDescent="0.3">
      <c r="A59" s="25">
        <v>2021</v>
      </c>
      <c r="B59" s="26">
        <v>332.09034100000002</v>
      </c>
      <c r="C59" s="32">
        <v>23033.01</v>
      </c>
      <c r="D59" s="32">
        <v>23625.834954000002</v>
      </c>
      <c r="E59" s="32" t="s">
        <v>16</v>
      </c>
      <c r="F59" s="31">
        <f t="shared" si="0"/>
        <v>46658.844954</v>
      </c>
      <c r="G59" s="32">
        <v>7923.8371550000002</v>
      </c>
      <c r="H59" s="32" t="s">
        <v>16</v>
      </c>
      <c r="I59" s="31">
        <f t="shared" si="1"/>
        <v>38735.007798999999</v>
      </c>
      <c r="J59" s="34">
        <f t="shared" si="2"/>
        <v>0.11663997116676152</v>
      </c>
      <c r="K59" s="63"/>
    </row>
    <row r="60" spans="1:11" ht="15.6" x14ac:dyDescent="0.3">
      <c r="A60" s="23">
        <v>2022</v>
      </c>
      <c r="B60" s="24">
        <v>333.32687199999998</v>
      </c>
      <c r="C60" s="32">
        <v>17127.11</v>
      </c>
      <c r="D60" s="32">
        <v>33623.499146000002</v>
      </c>
      <c r="E60" s="32" t="s">
        <v>16</v>
      </c>
      <c r="F60" s="31">
        <f t="shared" si="0"/>
        <v>50750.609146000003</v>
      </c>
      <c r="G60" s="32">
        <v>8416.7767500000009</v>
      </c>
      <c r="H60" s="32" t="s">
        <v>16</v>
      </c>
      <c r="I60" s="31">
        <f t="shared" si="1"/>
        <v>42333.832395999998</v>
      </c>
      <c r="J60" s="34">
        <f t="shared" si="2"/>
        <v>0.12700395903274189</v>
      </c>
      <c r="K60" s="63"/>
    </row>
    <row r="61" spans="1:11" ht="16.2" thickBot="1" x14ac:dyDescent="0.35">
      <c r="A61" s="27">
        <v>2023</v>
      </c>
      <c r="B61" s="28">
        <v>335.70648399999999</v>
      </c>
      <c r="C61" s="39">
        <v>16718.239999999998</v>
      </c>
      <c r="D61" s="39">
        <v>9238.4893349999984</v>
      </c>
      <c r="E61" s="39" t="s">
        <v>16</v>
      </c>
      <c r="F61" s="38">
        <f t="shared" si="0"/>
        <v>25956.729334999996</v>
      </c>
      <c r="G61" s="39">
        <v>6834.5247799999997</v>
      </c>
      <c r="H61" s="39" t="s">
        <v>16</v>
      </c>
      <c r="I61" s="38">
        <f t="shared" si="1"/>
        <v>19122.204554999997</v>
      </c>
      <c r="J61" s="40">
        <f t="shared" si="2"/>
        <v>5.6961081976003768E-2</v>
      </c>
      <c r="K61" s="63"/>
    </row>
    <row r="62" spans="1:11" ht="18" customHeight="1" thickTop="1" x14ac:dyDescent="0.3">
      <c r="A62" s="57" t="s">
        <v>53</v>
      </c>
    </row>
    <row r="63" spans="1:11" ht="18" customHeight="1" x14ac:dyDescent="0.3">
      <c r="A63" s="57" t="s">
        <v>60</v>
      </c>
    </row>
    <row r="64" spans="1:11" ht="18" customHeight="1" x14ac:dyDescent="0.3">
      <c r="A64" s="57" t="s">
        <v>70</v>
      </c>
    </row>
    <row r="65" spans="1:1" ht="18" customHeight="1" x14ac:dyDescent="0.3">
      <c r="A65" s="57" t="s">
        <v>126</v>
      </c>
    </row>
    <row r="66" spans="1:1" ht="18" customHeight="1" x14ac:dyDescent="0.3">
      <c r="A66" s="57" t="s">
        <v>71</v>
      </c>
    </row>
    <row r="67" spans="1:1" ht="18" customHeight="1" x14ac:dyDescent="0.3">
      <c r="A67" s="57" t="s">
        <v>47</v>
      </c>
    </row>
    <row r="68" spans="1:1" ht="18" customHeight="1" x14ac:dyDescent="0.3">
      <c r="A68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83EB-8247-4CBA-9D63-44527576EE41}">
  <dimension ref="A1:K6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0" width="22.21875" customWidth="1"/>
  </cols>
  <sheetData>
    <row r="1" spans="1:11" ht="24" customHeight="1" x14ac:dyDescent="0.4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1" ht="66" customHeight="1" x14ac:dyDescent="0.3">
      <c r="A2" s="35" t="s">
        <v>23</v>
      </c>
      <c r="B2" s="36" t="s">
        <v>24</v>
      </c>
      <c r="C2" s="29" t="s">
        <v>105</v>
      </c>
      <c r="D2" s="29" t="s">
        <v>93</v>
      </c>
      <c r="E2" s="30" t="s">
        <v>94</v>
      </c>
      <c r="F2" s="29" t="s">
        <v>106</v>
      </c>
      <c r="G2" s="29" t="s">
        <v>96</v>
      </c>
      <c r="H2" s="29" t="s">
        <v>97</v>
      </c>
      <c r="I2" s="29" t="s">
        <v>107</v>
      </c>
      <c r="J2" s="29" t="s">
        <v>25</v>
      </c>
      <c r="K2" s="63"/>
    </row>
    <row r="3" spans="1:11" ht="15.6" x14ac:dyDescent="0.3">
      <c r="A3" s="25">
        <v>1965</v>
      </c>
      <c r="B3" s="26">
        <v>193.22300000000001</v>
      </c>
      <c r="C3" s="32" t="s">
        <v>16</v>
      </c>
      <c r="D3" s="32">
        <v>113780</v>
      </c>
      <c r="E3" s="32" t="s">
        <v>16</v>
      </c>
      <c r="F3" s="32">
        <f>SUM(C3,D3,E3)</f>
        <v>113780</v>
      </c>
      <c r="G3" s="32">
        <v>5690</v>
      </c>
      <c r="H3" s="32" t="s">
        <v>16</v>
      </c>
      <c r="I3" s="31">
        <f>F3-SUM(G3,H3)</f>
        <v>108090</v>
      </c>
      <c r="J3" s="41">
        <f>I3/B3/1000</f>
        <v>0.55940545380208362</v>
      </c>
      <c r="K3" s="63"/>
    </row>
    <row r="4" spans="1:11" ht="15.6" x14ac:dyDescent="0.3">
      <c r="A4" s="23">
        <v>1966</v>
      </c>
      <c r="B4" s="24">
        <v>195.53899999999999</v>
      </c>
      <c r="C4" s="32" t="s">
        <v>16</v>
      </c>
      <c r="D4" s="32">
        <v>111710</v>
      </c>
      <c r="E4" s="32" t="s">
        <v>16</v>
      </c>
      <c r="F4" s="32">
        <f t="shared" ref="F4:F61" si="0">SUM(C4,D4,E4)</f>
        <v>111710</v>
      </c>
      <c r="G4" s="32">
        <v>6770</v>
      </c>
      <c r="H4" s="32" t="s">
        <v>16</v>
      </c>
      <c r="I4" s="31">
        <f t="shared" ref="I4:I61" si="1">F4-SUM(G4,H4)</f>
        <v>104940</v>
      </c>
      <c r="J4" s="41">
        <f t="shared" ref="J4:J61" si="2">I4/B4/1000</f>
        <v>0.53667043403106285</v>
      </c>
      <c r="K4" s="63"/>
    </row>
    <row r="5" spans="1:11" ht="15.6" x14ac:dyDescent="0.3">
      <c r="A5" s="25">
        <v>1967</v>
      </c>
      <c r="B5" s="26">
        <v>197.73599999999999</v>
      </c>
      <c r="C5" s="32" t="s">
        <v>16</v>
      </c>
      <c r="D5" s="32">
        <v>126710</v>
      </c>
      <c r="E5" s="32" t="s">
        <v>16</v>
      </c>
      <c r="F5" s="32">
        <f t="shared" si="0"/>
        <v>126710</v>
      </c>
      <c r="G5" s="32">
        <v>9580</v>
      </c>
      <c r="H5" s="32" t="s">
        <v>16</v>
      </c>
      <c r="I5" s="31">
        <f t="shared" si="1"/>
        <v>117130</v>
      </c>
      <c r="J5" s="41">
        <f t="shared" si="2"/>
        <v>0.59235546385079096</v>
      </c>
      <c r="K5" s="63"/>
    </row>
    <row r="6" spans="1:11" ht="15.6" x14ac:dyDescent="0.3">
      <c r="A6" s="23">
        <v>1968</v>
      </c>
      <c r="B6" s="24">
        <v>199.80799999999999</v>
      </c>
      <c r="C6" s="32" t="s">
        <v>16</v>
      </c>
      <c r="D6" s="32">
        <v>144650</v>
      </c>
      <c r="E6" s="32" t="s">
        <v>16</v>
      </c>
      <c r="F6" s="32">
        <f t="shared" si="0"/>
        <v>144650</v>
      </c>
      <c r="G6" s="32">
        <v>10650</v>
      </c>
      <c r="H6" s="32" t="s">
        <v>16</v>
      </c>
      <c r="I6" s="31">
        <f t="shared" si="1"/>
        <v>134000</v>
      </c>
      <c r="J6" s="41">
        <f t="shared" si="2"/>
        <v>0.67064381806534279</v>
      </c>
      <c r="K6" s="63"/>
    </row>
    <row r="7" spans="1:11" ht="15.6" x14ac:dyDescent="0.3">
      <c r="A7" s="25">
        <v>1969</v>
      </c>
      <c r="B7" s="26">
        <v>201.76</v>
      </c>
      <c r="C7" s="32" t="s">
        <v>16</v>
      </c>
      <c r="D7" s="32">
        <v>130320</v>
      </c>
      <c r="E7" s="32" t="s">
        <v>16</v>
      </c>
      <c r="F7" s="32">
        <f t="shared" si="0"/>
        <v>130320</v>
      </c>
      <c r="G7" s="32">
        <v>13710</v>
      </c>
      <c r="H7" s="32" t="s">
        <v>16</v>
      </c>
      <c r="I7" s="31">
        <f t="shared" si="1"/>
        <v>116610</v>
      </c>
      <c r="J7" s="41">
        <f t="shared" si="2"/>
        <v>0.57796391752577325</v>
      </c>
      <c r="K7" s="63"/>
    </row>
    <row r="8" spans="1:11" ht="15.6" x14ac:dyDescent="0.3">
      <c r="A8" s="23">
        <v>1970</v>
      </c>
      <c r="B8" s="24">
        <v>203.84899999999999</v>
      </c>
      <c r="C8" s="32" t="s">
        <v>16</v>
      </c>
      <c r="D8" s="32">
        <v>133501</v>
      </c>
      <c r="E8" s="32" t="s">
        <v>16</v>
      </c>
      <c r="F8" s="32">
        <f t="shared" si="0"/>
        <v>133501</v>
      </c>
      <c r="G8" s="32">
        <v>18630</v>
      </c>
      <c r="H8" s="32" t="s">
        <v>16</v>
      </c>
      <c r="I8" s="31">
        <f t="shared" si="1"/>
        <v>114871</v>
      </c>
      <c r="J8" s="41">
        <f t="shared" si="2"/>
        <v>0.56351024532865013</v>
      </c>
      <c r="K8" s="63"/>
    </row>
    <row r="9" spans="1:11" ht="15.6" x14ac:dyDescent="0.3">
      <c r="A9" s="25">
        <v>1971</v>
      </c>
      <c r="B9" s="26">
        <v>206.46599999999998</v>
      </c>
      <c r="C9" s="32" t="s">
        <v>16</v>
      </c>
      <c r="D9" s="32">
        <v>135867</v>
      </c>
      <c r="E9" s="32" t="s">
        <v>16</v>
      </c>
      <c r="F9" s="32">
        <f t="shared" si="0"/>
        <v>135867</v>
      </c>
      <c r="G9" s="32">
        <v>18960</v>
      </c>
      <c r="H9" s="32" t="s">
        <v>16</v>
      </c>
      <c r="I9" s="31">
        <f t="shared" si="1"/>
        <v>116907</v>
      </c>
      <c r="J9" s="41">
        <f t="shared" si="2"/>
        <v>0.56622882217895454</v>
      </c>
      <c r="K9" s="63"/>
    </row>
    <row r="10" spans="1:11" ht="15.6" x14ac:dyDescent="0.3">
      <c r="A10" s="23">
        <v>1972</v>
      </c>
      <c r="B10" s="24">
        <v>208.917</v>
      </c>
      <c r="C10" s="32" t="s">
        <v>16</v>
      </c>
      <c r="D10" s="32">
        <v>161815</v>
      </c>
      <c r="E10" s="32" t="s">
        <v>16</v>
      </c>
      <c r="F10" s="32">
        <f t="shared" si="0"/>
        <v>161815</v>
      </c>
      <c r="G10" s="32">
        <v>19860</v>
      </c>
      <c r="H10" s="32" t="s">
        <v>16</v>
      </c>
      <c r="I10" s="31">
        <f t="shared" si="1"/>
        <v>141955</v>
      </c>
      <c r="J10" s="41">
        <f t="shared" si="2"/>
        <v>0.67948036780156718</v>
      </c>
      <c r="K10" s="63"/>
    </row>
    <row r="11" spans="1:11" ht="15.6" x14ac:dyDescent="0.3">
      <c r="A11" s="25">
        <v>1973</v>
      </c>
      <c r="B11" s="26">
        <v>210.98500000000001</v>
      </c>
      <c r="C11" s="32" t="s">
        <v>16</v>
      </c>
      <c r="D11" s="32">
        <v>124597</v>
      </c>
      <c r="E11" s="32" t="s">
        <v>16</v>
      </c>
      <c r="F11" s="32">
        <f t="shared" si="0"/>
        <v>124597</v>
      </c>
      <c r="G11" s="32">
        <v>17630</v>
      </c>
      <c r="H11" s="32" t="s">
        <v>16</v>
      </c>
      <c r="I11" s="31">
        <f t="shared" si="1"/>
        <v>106967</v>
      </c>
      <c r="J11" s="41">
        <f t="shared" si="2"/>
        <v>0.50698864848211955</v>
      </c>
      <c r="K11" s="63"/>
    </row>
    <row r="12" spans="1:11" ht="15.6" x14ac:dyDescent="0.3">
      <c r="A12" s="23">
        <v>1974</v>
      </c>
      <c r="B12" s="24">
        <v>212.93199999999999</v>
      </c>
      <c r="C12" s="32" t="s">
        <v>16</v>
      </c>
      <c r="D12" s="32">
        <v>102248</v>
      </c>
      <c r="E12" s="32" t="s">
        <v>16</v>
      </c>
      <c r="F12" s="32">
        <f t="shared" si="0"/>
        <v>102248</v>
      </c>
      <c r="G12" s="32">
        <v>16040</v>
      </c>
      <c r="H12" s="32" t="s">
        <v>16</v>
      </c>
      <c r="I12" s="31">
        <f t="shared" si="1"/>
        <v>86208</v>
      </c>
      <c r="J12" s="41">
        <f t="shared" si="2"/>
        <v>0.40486164597148389</v>
      </c>
      <c r="K12" s="63"/>
    </row>
    <row r="13" spans="1:11" ht="15.6" x14ac:dyDescent="0.3">
      <c r="A13" s="25">
        <v>1975</v>
      </c>
      <c r="B13" s="26">
        <v>214.93100000000001</v>
      </c>
      <c r="C13" s="32" t="s">
        <v>16</v>
      </c>
      <c r="D13" s="32">
        <v>149626</v>
      </c>
      <c r="E13" s="32" t="s">
        <v>16</v>
      </c>
      <c r="F13" s="32">
        <f t="shared" si="0"/>
        <v>149626</v>
      </c>
      <c r="G13" s="32">
        <v>26600</v>
      </c>
      <c r="H13" s="32" t="s">
        <v>16</v>
      </c>
      <c r="I13" s="31">
        <f t="shared" si="1"/>
        <v>123026</v>
      </c>
      <c r="J13" s="41">
        <f t="shared" si="2"/>
        <v>0.57239765320032943</v>
      </c>
      <c r="K13" s="63"/>
    </row>
    <row r="14" spans="1:11" ht="15.6" x14ac:dyDescent="0.3">
      <c r="A14" s="23">
        <v>1976</v>
      </c>
      <c r="B14" s="24">
        <v>217.095</v>
      </c>
      <c r="C14" s="32" t="s">
        <v>16</v>
      </c>
      <c r="D14" s="32">
        <v>140329</v>
      </c>
      <c r="E14" s="32" t="s">
        <v>16</v>
      </c>
      <c r="F14" s="32">
        <f t="shared" si="0"/>
        <v>140329</v>
      </c>
      <c r="G14" s="32">
        <v>27470</v>
      </c>
      <c r="H14" s="32" t="s">
        <v>16</v>
      </c>
      <c r="I14" s="31">
        <f t="shared" si="1"/>
        <v>112859</v>
      </c>
      <c r="J14" s="41">
        <f t="shared" si="2"/>
        <v>0.51985996913793497</v>
      </c>
      <c r="K14" s="63"/>
    </row>
    <row r="15" spans="1:11" ht="15.6" x14ac:dyDescent="0.3">
      <c r="A15" s="25">
        <v>1977</v>
      </c>
      <c r="B15" s="26">
        <v>219.179</v>
      </c>
      <c r="C15" s="32" t="s">
        <v>16</v>
      </c>
      <c r="D15" s="32">
        <v>88270</v>
      </c>
      <c r="E15" s="32" t="s">
        <v>16</v>
      </c>
      <c r="F15" s="32">
        <f t="shared" si="0"/>
        <v>88270</v>
      </c>
      <c r="G15" s="32">
        <v>25320</v>
      </c>
      <c r="H15" s="32" t="s">
        <v>16</v>
      </c>
      <c r="I15" s="31">
        <f t="shared" si="1"/>
        <v>62950</v>
      </c>
      <c r="J15" s="41">
        <f t="shared" si="2"/>
        <v>0.28720817231577844</v>
      </c>
      <c r="K15" s="63"/>
    </row>
    <row r="16" spans="1:11" ht="15.6" x14ac:dyDescent="0.3">
      <c r="A16" s="23">
        <v>1978</v>
      </c>
      <c r="B16" s="24">
        <v>221.47699999999998</v>
      </c>
      <c r="C16" s="32" t="s">
        <v>16</v>
      </c>
      <c r="D16" s="32">
        <v>105170</v>
      </c>
      <c r="E16" s="32" t="s">
        <v>16</v>
      </c>
      <c r="F16" s="32">
        <f t="shared" si="0"/>
        <v>105170</v>
      </c>
      <c r="G16" s="32">
        <v>12000</v>
      </c>
      <c r="H16" s="32" t="s">
        <v>16</v>
      </c>
      <c r="I16" s="31">
        <f t="shared" si="1"/>
        <v>93170</v>
      </c>
      <c r="J16" s="41">
        <f t="shared" si="2"/>
        <v>0.42067573608094749</v>
      </c>
      <c r="K16" s="63"/>
    </row>
    <row r="17" spans="1:11" ht="15.6" x14ac:dyDescent="0.3">
      <c r="A17" s="25">
        <v>1979</v>
      </c>
      <c r="B17" s="26">
        <v>223.86500000000001</v>
      </c>
      <c r="C17" s="32" t="s">
        <v>16</v>
      </c>
      <c r="D17" s="32">
        <v>107310</v>
      </c>
      <c r="E17" s="32" t="s">
        <v>16</v>
      </c>
      <c r="F17" s="32">
        <f t="shared" si="0"/>
        <v>107310</v>
      </c>
      <c r="G17" s="32">
        <v>20920</v>
      </c>
      <c r="H17" s="32" t="s">
        <v>16</v>
      </c>
      <c r="I17" s="31">
        <f t="shared" si="1"/>
        <v>86390</v>
      </c>
      <c r="J17" s="41">
        <f t="shared" si="2"/>
        <v>0.38590221785451051</v>
      </c>
      <c r="K17" s="63"/>
    </row>
    <row r="18" spans="1:11" ht="15.6" x14ac:dyDescent="0.3">
      <c r="A18" s="23">
        <v>1980</v>
      </c>
      <c r="B18" s="24">
        <v>226.45099999999999</v>
      </c>
      <c r="C18" s="32" t="s">
        <v>16</v>
      </c>
      <c r="D18" s="32">
        <v>94910</v>
      </c>
      <c r="E18" s="32" t="s">
        <v>16</v>
      </c>
      <c r="F18" s="32">
        <f t="shared" si="0"/>
        <v>94910</v>
      </c>
      <c r="G18" s="32">
        <v>21370</v>
      </c>
      <c r="H18" s="32" t="s">
        <v>16</v>
      </c>
      <c r="I18" s="31">
        <f t="shared" si="1"/>
        <v>73540</v>
      </c>
      <c r="J18" s="41">
        <f t="shared" si="2"/>
        <v>0.32475016670273038</v>
      </c>
      <c r="K18" s="63"/>
    </row>
    <row r="19" spans="1:11" ht="15.6" x14ac:dyDescent="0.3">
      <c r="A19" s="25">
        <v>1981</v>
      </c>
      <c r="B19" s="26">
        <v>228.93700000000001</v>
      </c>
      <c r="C19" s="32" t="s">
        <v>16</v>
      </c>
      <c r="D19" s="32">
        <v>85930</v>
      </c>
      <c r="E19" s="32" t="s">
        <v>16</v>
      </c>
      <c r="F19" s="32">
        <f t="shared" si="0"/>
        <v>85930</v>
      </c>
      <c r="G19" s="32">
        <v>10120</v>
      </c>
      <c r="H19" s="32" t="s">
        <v>16</v>
      </c>
      <c r="I19" s="31">
        <f t="shared" si="1"/>
        <v>75810</v>
      </c>
      <c r="J19" s="41">
        <f t="shared" si="2"/>
        <v>0.33113913434700371</v>
      </c>
      <c r="K19" s="63"/>
    </row>
    <row r="20" spans="1:11" ht="15.6" x14ac:dyDescent="0.3">
      <c r="A20" s="23">
        <v>1982</v>
      </c>
      <c r="B20" s="24">
        <v>231.15700000000001</v>
      </c>
      <c r="C20" s="32" t="s">
        <v>16</v>
      </c>
      <c r="D20" s="32">
        <v>110630</v>
      </c>
      <c r="E20" s="32" t="s">
        <v>16</v>
      </c>
      <c r="F20" s="32">
        <f t="shared" si="0"/>
        <v>110630</v>
      </c>
      <c r="G20" s="32">
        <v>3560</v>
      </c>
      <c r="H20" s="32" t="s">
        <v>16</v>
      </c>
      <c r="I20" s="31">
        <f t="shared" si="1"/>
        <v>107070</v>
      </c>
      <c r="J20" s="41">
        <f t="shared" si="2"/>
        <v>0.46319168357436719</v>
      </c>
      <c r="K20" s="63"/>
    </row>
    <row r="21" spans="1:11" ht="15.6" x14ac:dyDescent="0.3">
      <c r="A21" s="25">
        <v>1983</v>
      </c>
      <c r="B21" s="26">
        <v>233.322</v>
      </c>
      <c r="C21" s="32" t="s">
        <v>16</v>
      </c>
      <c r="D21" s="32">
        <v>126550</v>
      </c>
      <c r="E21" s="32" t="s">
        <v>16</v>
      </c>
      <c r="F21" s="32">
        <f t="shared" si="0"/>
        <v>126550</v>
      </c>
      <c r="G21" s="32">
        <v>4800</v>
      </c>
      <c r="H21" s="32" t="s">
        <v>16</v>
      </c>
      <c r="I21" s="31">
        <f t="shared" si="1"/>
        <v>121750</v>
      </c>
      <c r="J21" s="41">
        <f t="shared" si="2"/>
        <v>0.52181105939431349</v>
      </c>
      <c r="K21" s="63"/>
    </row>
    <row r="22" spans="1:11" ht="15.6" x14ac:dyDescent="0.3">
      <c r="A22" s="23">
        <v>1984</v>
      </c>
      <c r="B22" s="24">
        <v>235.38499999999999</v>
      </c>
      <c r="C22" s="32" t="s">
        <v>16</v>
      </c>
      <c r="D22" s="32">
        <v>120150</v>
      </c>
      <c r="E22" s="32" t="s">
        <v>16</v>
      </c>
      <c r="F22" s="32">
        <f t="shared" si="0"/>
        <v>120150</v>
      </c>
      <c r="G22" s="32">
        <v>8770</v>
      </c>
      <c r="H22" s="32" t="s">
        <v>16</v>
      </c>
      <c r="I22" s="31">
        <f t="shared" si="1"/>
        <v>111380</v>
      </c>
      <c r="J22" s="41">
        <f t="shared" si="2"/>
        <v>0.47318223336236381</v>
      </c>
      <c r="K22" s="63"/>
    </row>
    <row r="23" spans="1:11" ht="15.6" x14ac:dyDescent="0.3">
      <c r="A23" s="25">
        <v>1985</v>
      </c>
      <c r="B23" s="26">
        <v>237.46799999999999</v>
      </c>
      <c r="C23" s="32" t="s">
        <v>16</v>
      </c>
      <c r="D23" s="32">
        <v>115658</v>
      </c>
      <c r="E23" s="32" t="s">
        <v>16</v>
      </c>
      <c r="F23" s="32">
        <f t="shared" si="0"/>
        <v>115658</v>
      </c>
      <c r="G23" s="32">
        <v>8468</v>
      </c>
      <c r="H23" s="32" t="s">
        <v>16</v>
      </c>
      <c r="I23" s="31">
        <f t="shared" si="1"/>
        <v>107190</v>
      </c>
      <c r="J23" s="41">
        <f t="shared" si="2"/>
        <v>0.45138713426651172</v>
      </c>
      <c r="K23" s="63"/>
    </row>
    <row r="24" spans="1:11" ht="15.6" x14ac:dyDescent="0.3">
      <c r="A24" s="23">
        <v>1986</v>
      </c>
      <c r="B24" s="24">
        <v>239.63800000000001</v>
      </c>
      <c r="C24" s="32" t="s">
        <v>16</v>
      </c>
      <c r="D24" s="32">
        <v>118003</v>
      </c>
      <c r="E24" s="32" t="s">
        <v>16</v>
      </c>
      <c r="F24" s="32">
        <f t="shared" si="0"/>
        <v>118003</v>
      </c>
      <c r="G24" s="32">
        <v>5265</v>
      </c>
      <c r="H24" s="32" t="s">
        <v>16</v>
      </c>
      <c r="I24" s="31">
        <f t="shared" si="1"/>
        <v>112738</v>
      </c>
      <c r="J24" s="41">
        <f t="shared" si="2"/>
        <v>0.47045126398985132</v>
      </c>
      <c r="K24" s="63"/>
    </row>
    <row r="25" spans="1:11" ht="15.6" x14ac:dyDescent="0.3">
      <c r="A25" s="25">
        <v>1987</v>
      </c>
      <c r="B25" s="26">
        <v>241.78399999999999</v>
      </c>
      <c r="C25" s="32" t="s">
        <v>16</v>
      </c>
      <c r="D25" s="32">
        <v>110239</v>
      </c>
      <c r="E25" s="32" t="s">
        <v>16</v>
      </c>
      <c r="F25" s="32">
        <f t="shared" si="0"/>
        <v>110239</v>
      </c>
      <c r="G25" s="32">
        <v>9800</v>
      </c>
      <c r="H25" s="32" t="s">
        <v>16</v>
      </c>
      <c r="I25" s="31">
        <f t="shared" si="1"/>
        <v>100439</v>
      </c>
      <c r="J25" s="41">
        <f t="shared" si="2"/>
        <v>0.41540796744201436</v>
      </c>
      <c r="K25" s="63"/>
    </row>
    <row r="26" spans="1:11" ht="15.6" x14ac:dyDescent="0.3">
      <c r="A26" s="23">
        <v>1988</v>
      </c>
      <c r="B26" s="24">
        <v>243.98099999999999</v>
      </c>
      <c r="C26" s="32" t="s">
        <v>16</v>
      </c>
      <c r="D26" s="32">
        <v>111838</v>
      </c>
      <c r="E26" s="32" t="s">
        <v>16</v>
      </c>
      <c r="F26" s="32">
        <f t="shared" si="0"/>
        <v>111838</v>
      </c>
      <c r="G26" s="32">
        <v>13876</v>
      </c>
      <c r="H26" s="32" t="s">
        <v>16</v>
      </c>
      <c r="I26" s="31">
        <f t="shared" si="1"/>
        <v>97962</v>
      </c>
      <c r="J26" s="41">
        <f t="shared" si="2"/>
        <v>0.40151487205970959</v>
      </c>
      <c r="K26" s="63"/>
    </row>
    <row r="27" spans="1:11" ht="15.6" x14ac:dyDescent="0.3">
      <c r="A27" s="25">
        <v>1989</v>
      </c>
      <c r="B27" s="26">
        <v>246.22399999999999</v>
      </c>
      <c r="C27" s="32" t="s">
        <v>16</v>
      </c>
      <c r="D27" s="32">
        <v>146408.94701999999</v>
      </c>
      <c r="E27" s="32" t="s">
        <v>16</v>
      </c>
      <c r="F27" s="32">
        <f t="shared" si="0"/>
        <v>146408.94701999999</v>
      </c>
      <c r="G27" s="32">
        <v>19211.076108000001</v>
      </c>
      <c r="H27" s="32" t="s">
        <v>16</v>
      </c>
      <c r="I27" s="31">
        <f t="shared" si="1"/>
        <v>127197.87091199998</v>
      </c>
      <c r="J27" s="41">
        <f t="shared" si="2"/>
        <v>0.51659412125544213</v>
      </c>
      <c r="K27" s="63"/>
    </row>
    <row r="28" spans="1:11" ht="15.6" x14ac:dyDescent="0.3">
      <c r="A28" s="23">
        <v>1990</v>
      </c>
      <c r="B28" s="24">
        <v>248.65899999999999</v>
      </c>
      <c r="C28" s="32" t="s">
        <v>16</v>
      </c>
      <c r="D28" s="32">
        <v>151549.02321300001</v>
      </c>
      <c r="E28" s="32" t="s">
        <v>16</v>
      </c>
      <c r="F28" s="32">
        <f t="shared" si="0"/>
        <v>151549.02321300001</v>
      </c>
      <c r="G28" s="32">
        <v>25429.212459000002</v>
      </c>
      <c r="H28" s="32" t="s">
        <v>16</v>
      </c>
      <c r="I28" s="31">
        <f t="shared" si="1"/>
        <v>126119.81075400001</v>
      </c>
      <c r="J28" s="41">
        <f t="shared" si="2"/>
        <v>0.50719986308156961</v>
      </c>
      <c r="K28" s="63"/>
    </row>
    <row r="29" spans="1:11" ht="15.6" x14ac:dyDescent="0.3">
      <c r="A29" s="25">
        <v>1991</v>
      </c>
      <c r="B29" s="26">
        <v>251.88900000000001</v>
      </c>
      <c r="C29" s="32" t="s">
        <v>16</v>
      </c>
      <c r="D29" s="32">
        <v>142693.27710120002</v>
      </c>
      <c r="E29" s="32" t="s">
        <v>16</v>
      </c>
      <c r="F29" s="32">
        <f t="shared" si="0"/>
        <v>142693.27710120002</v>
      </c>
      <c r="G29" s="32">
        <v>31757.57991</v>
      </c>
      <c r="H29" s="32" t="s">
        <v>16</v>
      </c>
      <c r="I29" s="31">
        <f t="shared" si="1"/>
        <v>110935.69719120002</v>
      </c>
      <c r="J29" s="41">
        <f t="shared" si="2"/>
        <v>0.44041501292712271</v>
      </c>
      <c r="K29" s="63"/>
    </row>
    <row r="30" spans="1:11" ht="15.6" x14ac:dyDescent="0.3">
      <c r="A30" s="23">
        <v>1992</v>
      </c>
      <c r="B30" s="24">
        <v>255.214</v>
      </c>
      <c r="C30" s="32" t="s">
        <v>16</v>
      </c>
      <c r="D30" s="32">
        <v>175826.32067700001</v>
      </c>
      <c r="E30" s="32" t="s">
        <v>16</v>
      </c>
      <c r="F30" s="32">
        <f t="shared" si="0"/>
        <v>175826.32067700001</v>
      </c>
      <c r="G30" s="32">
        <v>27442.032345</v>
      </c>
      <c r="H30" s="32" t="s">
        <v>16</v>
      </c>
      <c r="I30" s="31">
        <f t="shared" si="1"/>
        <v>148384.28833200003</v>
      </c>
      <c r="J30" s="41">
        <f t="shared" si="2"/>
        <v>0.58141124049621107</v>
      </c>
      <c r="K30" s="63"/>
    </row>
    <row r="31" spans="1:11" ht="15.6" x14ac:dyDescent="0.3">
      <c r="A31" s="25">
        <v>1993</v>
      </c>
      <c r="B31" s="26">
        <v>258.67899999999997</v>
      </c>
      <c r="C31" s="32" t="s">
        <v>16</v>
      </c>
      <c r="D31" s="32">
        <v>176702.65792200001</v>
      </c>
      <c r="E31" s="32" t="s">
        <v>16</v>
      </c>
      <c r="F31" s="32">
        <f t="shared" si="0"/>
        <v>176702.65792200001</v>
      </c>
      <c r="G31" s="32">
        <v>32396.920290000002</v>
      </c>
      <c r="H31" s="32" t="s">
        <v>16</v>
      </c>
      <c r="I31" s="31">
        <f t="shared" si="1"/>
        <v>144305.737632</v>
      </c>
      <c r="J31" s="41">
        <f t="shared" si="2"/>
        <v>0.55785640748572562</v>
      </c>
      <c r="K31" s="63"/>
    </row>
    <row r="32" spans="1:11" ht="15.6" x14ac:dyDescent="0.3">
      <c r="A32" s="23">
        <v>1994</v>
      </c>
      <c r="B32" s="24">
        <v>261.91899999999998</v>
      </c>
      <c r="C32" s="32" t="s">
        <v>16</v>
      </c>
      <c r="D32" s="32">
        <v>167522.31558600001</v>
      </c>
      <c r="E32" s="32" t="s">
        <v>16</v>
      </c>
      <c r="F32" s="32">
        <f t="shared" si="0"/>
        <v>167522.31558600001</v>
      </c>
      <c r="G32" s="32">
        <v>36475.912325999998</v>
      </c>
      <c r="H32" s="32" t="s">
        <v>16</v>
      </c>
      <c r="I32" s="31">
        <f t="shared" si="1"/>
        <v>131046.40326000002</v>
      </c>
      <c r="J32" s="41">
        <f t="shared" si="2"/>
        <v>0.5003317944097222</v>
      </c>
      <c r="K32" s="63"/>
    </row>
    <row r="33" spans="1:11" ht="15.6" x14ac:dyDescent="0.3">
      <c r="A33" s="25">
        <v>1995</v>
      </c>
      <c r="B33" s="26">
        <v>265.04399999999998</v>
      </c>
      <c r="C33" s="32" t="s">
        <v>16</v>
      </c>
      <c r="D33" s="32">
        <v>156201</v>
      </c>
      <c r="E33" s="32" t="s">
        <v>16</v>
      </c>
      <c r="F33" s="32">
        <f t="shared" si="0"/>
        <v>156201</v>
      </c>
      <c r="G33" s="32">
        <v>44436.086000000003</v>
      </c>
      <c r="H33" s="32" t="s">
        <v>16</v>
      </c>
      <c r="I33" s="31">
        <f t="shared" si="1"/>
        <v>111764.91399999999</v>
      </c>
      <c r="J33" s="41">
        <f t="shared" si="2"/>
        <v>0.42168437693364119</v>
      </c>
      <c r="K33" s="63"/>
    </row>
    <row r="34" spans="1:11" ht="15.6" x14ac:dyDescent="0.3">
      <c r="A34" s="23">
        <v>1996</v>
      </c>
      <c r="B34" s="24">
        <v>268.15100000000001</v>
      </c>
      <c r="C34" s="32" t="s">
        <v>16</v>
      </c>
      <c r="D34" s="32">
        <v>173549.5</v>
      </c>
      <c r="E34" s="32" t="s">
        <v>16</v>
      </c>
      <c r="F34" s="32">
        <f t="shared" si="0"/>
        <v>173549.5</v>
      </c>
      <c r="G34" s="32">
        <v>34331.938999999998</v>
      </c>
      <c r="H34" s="32" t="s">
        <v>16</v>
      </c>
      <c r="I34" s="31">
        <f t="shared" si="1"/>
        <v>139217.56099999999</v>
      </c>
      <c r="J34" s="41">
        <f t="shared" si="2"/>
        <v>0.51917599039347229</v>
      </c>
      <c r="K34" s="63"/>
    </row>
    <row r="35" spans="1:11" ht="15.6" x14ac:dyDescent="0.3">
      <c r="A35" s="25">
        <v>1997</v>
      </c>
      <c r="B35" s="26">
        <v>271.36</v>
      </c>
      <c r="C35" s="32" t="s">
        <v>16</v>
      </c>
      <c r="D35" s="32">
        <v>191146.5</v>
      </c>
      <c r="E35" s="32" t="s">
        <v>16</v>
      </c>
      <c r="F35" s="32">
        <f t="shared" si="0"/>
        <v>191146.5</v>
      </c>
      <c r="G35" s="32">
        <v>46228.161</v>
      </c>
      <c r="H35" s="32" t="s">
        <v>16</v>
      </c>
      <c r="I35" s="31">
        <f t="shared" si="1"/>
        <v>144918.33900000001</v>
      </c>
      <c r="J35" s="41">
        <f t="shared" si="2"/>
        <v>0.53404458652712261</v>
      </c>
      <c r="K35" s="63"/>
    </row>
    <row r="36" spans="1:11" ht="15.6" x14ac:dyDescent="0.3">
      <c r="A36" s="23">
        <v>1998</v>
      </c>
      <c r="B36" s="24">
        <v>274.62599999999998</v>
      </c>
      <c r="C36" s="32" t="s">
        <v>16</v>
      </c>
      <c r="D36" s="32">
        <v>188000.59250000003</v>
      </c>
      <c r="E36" s="32" t="s">
        <v>16</v>
      </c>
      <c r="F36" s="32">
        <f t="shared" si="0"/>
        <v>188000.59250000003</v>
      </c>
      <c r="G36" s="32">
        <v>44358.271500000003</v>
      </c>
      <c r="H36" s="32" t="s">
        <v>16</v>
      </c>
      <c r="I36" s="31">
        <f t="shared" si="1"/>
        <v>143642.32100000003</v>
      </c>
      <c r="J36" s="41">
        <f t="shared" si="2"/>
        <v>0.52304705672441809</v>
      </c>
      <c r="K36" s="63"/>
    </row>
    <row r="37" spans="1:11" ht="15.6" x14ac:dyDescent="0.3">
      <c r="A37" s="25">
        <v>1999</v>
      </c>
      <c r="B37" s="26">
        <v>277.79000000000002</v>
      </c>
      <c r="C37" s="32" t="s">
        <v>16</v>
      </c>
      <c r="D37" s="32">
        <v>232335.13399999996</v>
      </c>
      <c r="E37" s="32" t="s">
        <v>16</v>
      </c>
      <c r="F37" s="32">
        <f t="shared" si="0"/>
        <v>232335.13399999996</v>
      </c>
      <c r="G37" s="32">
        <v>84557.528000000006</v>
      </c>
      <c r="H37" s="32" t="s">
        <v>16</v>
      </c>
      <c r="I37" s="31">
        <f t="shared" si="1"/>
        <v>147777.60599999997</v>
      </c>
      <c r="J37" s="41">
        <f t="shared" si="2"/>
        <v>0.53197597465711499</v>
      </c>
      <c r="K37" s="63"/>
    </row>
    <row r="38" spans="1:11" ht="15.6" x14ac:dyDescent="0.3">
      <c r="A38" s="23">
        <v>2000</v>
      </c>
      <c r="B38" s="24">
        <v>280.976</v>
      </c>
      <c r="C38" s="32" t="s">
        <v>16</v>
      </c>
      <c r="D38" s="32">
        <v>235678.98666842704</v>
      </c>
      <c r="E38" s="32" t="s">
        <v>16</v>
      </c>
      <c r="F38" s="32">
        <f t="shared" si="0"/>
        <v>235678.98666842704</v>
      </c>
      <c r="G38" s="32">
        <v>100856.92622473599</v>
      </c>
      <c r="H38" s="32" t="s">
        <v>16</v>
      </c>
      <c r="I38" s="31">
        <f t="shared" si="1"/>
        <v>134822.06044369104</v>
      </c>
      <c r="J38" s="41">
        <f t="shared" si="2"/>
        <v>0.47983479173912019</v>
      </c>
      <c r="K38" s="63"/>
    </row>
    <row r="39" spans="1:11" ht="15.6" x14ac:dyDescent="0.3">
      <c r="A39" s="25">
        <v>2001</v>
      </c>
      <c r="B39" s="26">
        <v>283.92040200000002</v>
      </c>
      <c r="C39" s="32" t="s">
        <v>16</v>
      </c>
      <c r="D39" s="32">
        <v>274841.59399999998</v>
      </c>
      <c r="E39" s="32" t="s">
        <v>16</v>
      </c>
      <c r="F39" s="32">
        <f t="shared" si="0"/>
        <v>274841.59399999998</v>
      </c>
      <c r="G39" s="32">
        <v>64251.545000000006</v>
      </c>
      <c r="H39" s="32" t="s">
        <v>16</v>
      </c>
      <c r="I39" s="31">
        <f t="shared" si="1"/>
        <v>210590.04899999997</v>
      </c>
      <c r="J39" s="41">
        <f t="shared" si="2"/>
        <v>0.74172214295470018</v>
      </c>
      <c r="K39" s="63"/>
    </row>
    <row r="40" spans="1:11" ht="15.6" x14ac:dyDescent="0.3">
      <c r="A40" s="23">
        <v>2002</v>
      </c>
      <c r="B40" s="24">
        <v>286.78755999999998</v>
      </c>
      <c r="C40" s="32" t="s">
        <v>16</v>
      </c>
      <c r="D40" s="32">
        <v>291803.1399999999</v>
      </c>
      <c r="E40" s="32" t="s">
        <v>16</v>
      </c>
      <c r="F40" s="32">
        <f t="shared" si="0"/>
        <v>291803.1399999999</v>
      </c>
      <c r="G40" s="32">
        <v>51929.025000000001</v>
      </c>
      <c r="H40" s="32" t="s">
        <v>16</v>
      </c>
      <c r="I40" s="31">
        <f t="shared" si="1"/>
        <v>239874.1149999999</v>
      </c>
      <c r="J40" s="41">
        <f t="shared" si="2"/>
        <v>0.83641743386637801</v>
      </c>
      <c r="K40" s="63"/>
    </row>
    <row r="41" spans="1:11" ht="15.6" x14ac:dyDescent="0.3">
      <c r="A41" s="25">
        <v>2003</v>
      </c>
      <c r="B41" s="26">
        <v>289.51758100000001</v>
      </c>
      <c r="C41" s="32" t="s">
        <v>16</v>
      </c>
      <c r="D41" s="32">
        <v>337535.06429000007</v>
      </c>
      <c r="E41" s="32" t="s">
        <v>16</v>
      </c>
      <c r="F41" s="32">
        <f t="shared" si="0"/>
        <v>337535.06429000007</v>
      </c>
      <c r="G41" s="32">
        <v>41457.919999999998</v>
      </c>
      <c r="H41" s="32" t="s">
        <v>16</v>
      </c>
      <c r="I41" s="31">
        <f t="shared" si="1"/>
        <v>296077.14429000008</v>
      </c>
      <c r="J41" s="41">
        <f t="shared" si="2"/>
        <v>1.0226568737806636</v>
      </c>
      <c r="K41" s="63"/>
    </row>
    <row r="42" spans="1:11" ht="15.6" x14ac:dyDescent="0.3">
      <c r="A42" s="23">
        <v>2004</v>
      </c>
      <c r="B42" s="24">
        <v>292.19189</v>
      </c>
      <c r="C42" s="32" t="s">
        <v>16</v>
      </c>
      <c r="D42" s="32">
        <v>381677.50270000007</v>
      </c>
      <c r="E42" s="32" t="s">
        <v>16</v>
      </c>
      <c r="F42" s="32">
        <f t="shared" si="0"/>
        <v>381677.50270000007</v>
      </c>
      <c r="G42" s="32">
        <v>61954.47</v>
      </c>
      <c r="H42" s="32" t="s">
        <v>16</v>
      </c>
      <c r="I42" s="31">
        <f t="shared" si="1"/>
        <v>319723.0327000001</v>
      </c>
      <c r="J42" s="41">
        <f t="shared" si="2"/>
        <v>1.0942228160405141</v>
      </c>
      <c r="K42" s="63"/>
    </row>
    <row r="43" spans="1:11" ht="15.6" x14ac:dyDescent="0.3">
      <c r="A43" s="25">
        <v>2005</v>
      </c>
      <c r="B43" s="26">
        <v>294.914085</v>
      </c>
      <c r="C43" s="32" t="s">
        <v>16</v>
      </c>
      <c r="D43" s="32">
        <v>317861.84404858359</v>
      </c>
      <c r="E43" s="32" t="s">
        <v>16</v>
      </c>
      <c r="F43" s="32">
        <f t="shared" si="0"/>
        <v>317861.84404858359</v>
      </c>
      <c r="G43" s="32">
        <v>56530.098595391006</v>
      </c>
      <c r="H43" s="32" t="s">
        <v>16</v>
      </c>
      <c r="I43" s="31">
        <f t="shared" si="1"/>
        <v>261331.74545319259</v>
      </c>
      <c r="J43" s="41">
        <f t="shared" si="2"/>
        <v>0.88612839720148528</v>
      </c>
      <c r="K43" s="63"/>
    </row>
    <row r="44" spans="1:11" ht="15.6" x14ac:dyDescent="0.3">
      <c r="A44" s="23">
        <v>2006</v>
      </c>
      <c r="B44" s="24">
        <v>297.64655699999997</v>
      </c>
      <c r="C44" s="32" t="s">
        <v>16</v>
      </c>
      <c r="D44" s="32">
        <v>342787.54720308463</v>
      </c>
      <c r="E44" s="32" t="s">
        <v>16</v>
      </c>
      <c r="F44" s="32">
        <f t="shared" si="0"/>
        <v>342787.54720308463</v>
      </c>
      <c r="G44" s="32">
        <v>54344.231670981491</v>
      </c>
      <c r="H44" s="32" t="s">
        <v>16</v>
      </c>
      <c r="I44" s="31">
        <f t="shared" si="1"/>
        <v>288443.31553210312</v>
      </c>
      <c r="J44" s="41">
        <f t="shared" si="2"/>
        <v>0.96907996665354723</v>
      </c>
      <c r="K44" s="63"/>
    </row>
    <row r="45" spans="1:11" ht="15.6" x14ac:dyDescent="0.3">
      <c r="A45" s="25">
        <v>2007</v>
      </c>
      <c r="B45" s="26">
        <v>300.57448099999999</v>
      </c>
      <c r="C45" s="32" t="s">
        <v>16</v>
      </c>
      <c r="D45" s="32">
        <v>370936.24075421208</v>
      </c>
      <c r="E45" s="32" t="s">
        <v>16</v>
      </c>
      <c r="F45" s="32">
        <f t="shared" si="0"/>
        <v>370936.24075421208</v>
      </c>
      <c r="G45" s="32">
        <v>47064.919499999996</v>
      </c>
      <c r="H45" s="32" t="s">
        <v>16</v>
      </c>
      <c r="I45" s="31">
        <f t="shared" si="1"/>
        <v>323871.32125421206</v>
      </c>
      <c r="J45" s="41">
        <f t="shared" si="2"/>
        <v>1.0775077118213907</v>
      </c>
      <c r="K45" s="63"/>
    </row>
    <row r="46" spans="1:11" ht="15.6" x14ac:dyDescent="0.3">
      <c r="A46" s="23">
        <v>2008</v>
      </c>
      <c r="B46" s="24">
        <v>303.50646899999998</v>
      </c>
      <c r="C46" s="32" t="s">
        <v>16</v>
      </c>
      <c r="D46" s="32">
        <v>339183.80915999995</v>
      </c>
      <c r="E46" s="32" t="s">
        <v>16</v>
      </c>
      <c r="F46" s="32">
        <f t="shared" si="0"/>
        <v>339183.80915999995</v>
      </c>
      <c r="G46" s="32">
        <v>47521.726999999999</v>
      </c>
      <c r="H46" s="32" t="s">
        <v>16</v>
      </c>
      <c r="I46" s="31">
        <f t="shared" si="1"/>
        <v>291662.08215999993</v>
      </c>
      <c r="J46" s="41">
        <f t="shared" si="2"/>
        <v>0.96097484551474233</v>
      </c>
      <c r="K46" s="63"/>
    </row>
    <row r="47" spans="1:11" ht="15.6" x14ac:dyDescent="0.3">
      <c r="A47" s="25">
        <v>2009</v>
      </c>
      <c r="B47" s="26">
        <v>306.207719</v>
      </c>
      <c r="C47" s="32" t="s">
        <v>16</v>
      </c>
      <c r="D47" s="32">
        <v>353052.24941000005</v>
      </c>
      <c r="E47" s="32" t="s">
        <v>16</v>
      </c>
      <c r="F47" s="32">
        <f t="shared" si="0"/>
        <v>353052.24941000005</v>
      </c>
      <c r="G47" s="32">
        <v>43313.873889999995</v>
      </c>
      <c r="H47" s="32" t="s">
        <v>16</v>
      </c>
      <c r="I47" s="31">
        <f t="shared" si="1"/>
        <v>309738.37552000006</v>
      </c>
      <c r="J47" s="41">
        <f t="shared" si="2"/>
        <v>1.0115302662242818</v>
      </c>
      <c r="K47" s="63"/>
    </row>
    <row r="48" spans="1:11" ht="15.6" x14ac:dyDescent="0.3">
      <c r="A48" s="23">
        <v>2010</v>
      </c>
      <c r="B48" s="24">
        <v>308.83326399999999</v>
      </c>
      <c r="C48" s="32" t="s">
        <v>16</v>
      </c>
      <c r="D48" s="32">
        <v>358760.46095000004</v>
      </c>
      <c r="E48" s="32" t="s">
        <v>16</v>
      </c>
      <c r="F48" s="32">
        <f t="shared" si="0"/>
        <v>358760.46095000004</v>
      </c>
      <c r="G48" s="32">
        <v>68179.881015000006</v>
      </c>
      <c r="H48" s="32" t="s">
        <v>16</v>
      </c>
      <c r="I48" s="31">
        <f t="shared" si="1"/>
        <v>290580.57993500005</v>
      </c>
      <c r="J48" s="41">
        <f t="shared" si="2"/>
        <v>0.94089793363385898</v>
      </c>
      <c r="K48" s="63"/>
    </row>
    <row r="49" spans="1:11" ht="15.6" x14ac:dyDescent="0.3">
      <c r="A49" s="25">
        <v>2011</v>
      </c>
      <c r="B49" s="26">
        <v>310.94696199999998</v>
      </c>
      <c r="C49" s="32" t="s">
        <v>16</v>
      </c>
      <c r="D49" s="32">
        <v>326518.863075</v>
      </c>
      <c r="E49" s="32" t="s">
        <v>16</v>
      </c>
      <c r="F49" s="32">
        <f t="shared" si="0"/>
        <v>326518.863075</v>
      </c>
      <c r="G49" s="32">
        <v>82981.207430000009</v>
      </c>
      <c r="H49" s="32" t="s">
        <v>16</v>
      </c>
      <c r="I49" s="31">
        <f t="shared" si="1"/>
        <v>243537.65564499999</v>
      </c>
      <c r="J49" s="41">
        <f t="shared" si="2"/>
        <v>0.78321284787146428</v>
      </c>
      <c r="K49" s="63"/>
    </row>
    <row r="50" spans="1:11" ht="15.6" x14ac:dyDescent="0.3">
      <c r="A50" s="23">
        <v>2012</v>
      </c>
      <c r="B50" s="24">
        <v>313.14999699999998</v>
      </c>
      <c r="C50" s="32" t="s">
        <v>16</v>
      </c>
      <c r="D50" s="32">
        <v>355414.693225</v>
      </c>
      <c r="E50" s="32" t="s">
        <v>16</v>
      </c>
      <c r="F50" s="32">
        <f t="shared" si="0"/>
        <v>355414.693225</v>
      </c>
      <c r="G50" s="32">
        <v>86940.960609999995</v>
      </c>
      <c r="H50" s="32" t="s">
        <v>16</v>
      </c>
      <c r="I50" s="31">
        <f t="shared" si="1"/>
        <v>268473.73261499999</v>
      </c>
      <c r="J50" s="41">
        <f t="shared" si="2"/>
        <v>0.85733270058118505</v>
      </c>
      <c r="K50" s="63"/>
    </row>
    <row r="51" spans="1:11" ht="15.6" x14ac:dyDescent="0.3">
      <c r="A51" s="25">
        <v>2013</v>
      </c>
      <c r="B51" s="26">
        <v>315.33597600000002</v>
      </c>
      <c r="C51" s="32" t="s">
        <v>16</v>
      </c>
      <c r="D51" s="32">
        <v>411431.3615</v>
      </c>
      <c r="E51" s="32" t="s">
        <v>16</v>
      </c>
      <c r="F51" s="32">
        <f t="shared" si="0"/>
        <v>411431.3615</v>
      </c>
      <c r="G51" s="32">
        <v>118252.85962500001</v>
      </c>
      <c r="H51" s="32" t="s">
        <v>16</v>
      </c>
      <c r="I51" s="31">
        <f t="shared" si="1"/>
        <v>293178.50187499996</v>
      </c>
      <c r="J51" s="41">
        <f t="shared" si="2"/>
        <v>0.92973375760652177</v>
      </c>
      <c r="K51" s="63"/>
    </row>
    <row r="52" spans="1:11" ht="15.6" x14ac:dyDescent="0.3">
      <c r="A52" s="23">
        <v>2014</v>
      </c>
      <c r="B52" s="24">
        <v>317.519206</v>
      </c>
      <c r="C52" s="32" t="s">
        <v>16</v>
      </c>
      <c r="D52" s="32">
        <v>476875.26795999991</v>
      </c>
      <c r="E52" s="32" t="s">
        <v>16</v>
      </c>
      <c r="F52" s="32">
        <f t="shared" si="0"/>
        <v>476875.26795999991</v>
      </c>
      <c r="G52" s="32">
        <v>136182.75606500002</v>
      </c>
      <c r="H52" s="32" t="s">
        <v>16</v>
      </c>
      <c r="I52" s="31">
        <f t="shared" si="1"/>
        <v>340692.51189499989</v>
      </c>
      <c r="J52" s="41">
        <f t="shared" si="2"/>
        <v>1.0729823754188901</v>
      </c>
      <c r="K52" s="63"/>
    </row>
    <row r="53" spans="1:11" ht="15.6" x14ac:dyDescent="0.3">
      <c r="A53" s="25">
        <v>2015</v>
      </c>
      <c r="B53" s="26">
        <v>319.83219000000003</v>
      </c>
      <c r="C53" s="32" t="s">
        <v>16</v>
      </c>
      <c r="D53" s="32">
        <v>476174.45059000008</v>
      </c>
      <c r="E53" s="32" t="s">
        <v>16</v>
      </c>
      <c r="F53" s="32">
        <f t="shared" si="0"/>
        <v>476174.45059000008</v>
      </c>
      <c r="G53" s="32">
        <v>135297.54190000001</v>
      </c>
      <c r="H53" s="32" t="s">
        <v>16</v>
      </c>
      <c r="I53" s="31">
        <f t="shared" si="1"/>
        <v>340876.90869000007</v>
      </c>
      <c r="J53" s="41">
        <f t="shared" si="2"/>
        <v>1.0657992514449532</v>
      </c>
      <c r="K53" s="63"/>
    </row>
    <row r="54" spans="1:11" ht="15.6" x14ac:dyDescent="0.3">
      <c r="A54" s="23">
        <v>2016</v>
      </c>
      <c r="B54" s="24">
        <v>322.11409400000002</v>
      </c>
      <c r="C54" s="32" t="s">
        <v>16</v>
      </c>
      <c r="D54" s="32">
        <v>491926.99382280902</v>
      </c>
      <c r="E54" s="32" t="s">
        <v>16</v>
      </c>
      <c r="F54" s="32">
        <f t="shared" si="0"/>
        <v>491926.99382280902</v>
      </c>
      <c r="G54" s="32">
        <v>126009.734243844</v>
      </c>
      <c r="H54" s="32" t="s">
        <v>16</v>
      </c>
      <c r="I54" s="31">
        <f t="shared" si="1"/>
        <v>365917.25957896502</v>
      </c>
      <c r="J54" s="41">
        <f t="shared" si="2"/>
        <v>1.1359864917272604</v>
      </c>
      <c r="K54" s="63"/>
    </row>
    <row r="55" spans="1:11" ht="15.6" x14ac:dyDescent="0.3">
      <c r="A55" s="25">
        <v>2017</v>
      </c>
      <c r="B55" s="26">
        <v>324.29674599999998</v>
      </c>
      <c r="C55" s="32" t="s">
        <v>16</v>
      </c>
      <c r="D55" s="32">
        <v>519957.486266319</v>
      </c>
      <c r="E55" s="32" t="s">
        <v>16</v>
      </c>
      <c r="F55" s="32">
        <f t="shared" si="0"/>
        <v>519957.486266319</v>
      </c>
      <c r="G55" s="32">
        <v>139550.458043639</v>
      </c>
      <c r="H55" s="32" t="s">
        <v>16</v>
      </c>
      <c r="I55" s="31">
        <f t="shared" si="1"/>
        <v>380407.02822267998</v>
      </c>
      <c r="J55" s="41">
        <f t="shared" si="2"/>
        <v>1.1730214160788404</v>
      </c>
      <c r="K55" s="63"/>
    </row>
    <row r="56" spans="1:11" ht="15.6" x14ac:dyDescent="0.3">
      <c r="A56" s="23">
        <v>2018</v>
      </c>
      <c r="B56" s="24">
        <v>326.16326299999997</v>
      </c>
      <c r="C56" s="32" t="s">
        <v>16</v>
      </c>
      <c r="D56" s="32">
        <v>473193.69811103999</v>
      </c>
      <c r="E56" s="32" t="s">
        <v>16</v>
      </c>
      <c r="F56" s="32">
        <f t="shared" si="0"/>
        <v>473193.69811103999</v>
      </c>
      <c r="G56" s="32">
        <v>118539.59315676001</v>
      </c>
      <c r="H56" s="32" t="s">
        <v>16</v>
      </c>
      <c r="I56" s="31">
        <f t="shared" si="1"/>
        <v>354654.10495427996</v>
      </c>
      <c r="J56" s="41">
        <f t="shared" si="2"/>
        <v>1.0873514745107269</v>
      </c>
      <c r="K56" s="63"/>
    </row>
    <row r="57" spans="1:11" ht="15.6" x14ac:dyDescent="0.3">
      <c r="A57" s="25">
        <v>2019</v>
      </c>
      <c r="B57" s="26">
        <v>327.77654100000001</v>
      </c>
      <c r="C57" s="32" t="s">
        <v>16</v>
      </c>
      <c r="D57" s="32">
        <v>532567.40957669902</v>
      </c>
      <c r="E57" s="32" t="s">
        <v>16</v>
      </c>
      <c r="F57" s="32">
        <f t="shared" si="0"/>
        <v>532567.40957669902</v>
      </c>
      <c r="G57" s="32">
        <v>107018.230925988</v>
      </c>
      <c r="H57" s="32" t="s">
        <v>16</v>
      </c>
      <c r="I57" s="31">
        <f t="shared" si="1"/>
        <v>425549.17865071102</v>
      </c>
      <c r="J57" s="41">
        <f t="shared" si="2"/>
        <v>1.2982905285180584</v>
      </c>
      <c r="K57" s="63"/>
    </row>
    <row r="58" spans="1:11" ht="15.6" x14ac:dyDescent="0.3">
      <c r="A58" s="23">
        <v>2020</v>
      </c>
      <c r="B58" s="24">
        <v>329.37155899999999</v>
      </c>
      <c r="C58" s="32" t="s">
        <v>16</v>
      </c>
      <c r="D58" s="32">
        <v>512111.71055381902</v>
      </c>
      <c r="E58" s="32" t="s">
        <v>16</v>
      </c>
      <c r="F58" s="32">
        <f t="shared" si="0"/>
        <v>512111.71055381902</v>
      </c>
      <c r="G58" s="32">
        <v>82110.863106396602</v>
      </c>
      <c r="H58" s="32" t="s">
        <v>16</v>
      </c>
      <c r="I58" s="31">
        <f t="shared" si="1"/>
        <v>430000.84744742245</v>
      </c>
      <c r="J58" s="41">
        <f t="shared" si="2"/>
        <v>1.305519058029605</v>
      </c>
      <c r="K58" s="63"/>
    </row>
    <row r="59" spans="1:11" ht="15.6" x14ac:dyDescent="0.3">
      <c r="A59" s="25">
        <v>2021</v>
      </c>
      <c r="B59" s="26">
        <v>332.09034100000002</v>
      </c>
      <c r="C59" s="32" t="s">
        <v>16</v>
      </c>
      <c r="D59" s="32">
        <v>606868.95922413701</v>
      </c>
      <c r="E59" s="32" t="s">
        <v>16</v>
      </c>
      <c r="F59" s="32">
        <f t="shared" si="0"/>
        <v>606868.95922413701</v>
      </c>
      <c r="G59" s="32">
        <v>123330.652582984</v>
      </c>
      <c r="H59" s="32" t="s">
        <v>16</v>
      </c>
      <c r="I59" s="31">
        <f t="shared" si="1"/>
        <v>483538.306641153</v>
      </c>
      <c r="J59" s="41">
        <f t="shared" si="2"/>
        <v>1.4560444762865083</v>
      </c>
      <c r="K59" s="63"/>
    </row>
    <row r="60" spans="1:11" ht="15.6" x14ac:dyDescent="0.3">
      <c r="A60" s="23">
        <v>2022</v>
      </c>
      <c r="B60" s="24">
        <v>333.32687199999998</v>
      </c>
      <c r="C60" s="32" t="s">
        <v>16</v>
      </c>
      <c r="D60" s="32">
        <v>468256.66400715901</v>
      </c>
      <c r="E60" s="32" t="s">
        <v>16</v>
      </c>
      <c r="F60" s="32">
        <f t="shared" si="0"/>
        <v>468256.66400715901</v>
      </c>
      <c r="G60" s="32">
        <v>117070.87136149401</v>
      </c>
      <c r="H60" s="32" t="s">
        <v>16</v>
      </c>
      <c r="I60" s="31">
        <f t="shared" si="1"/>
        <v>351185.792645665</v>
      </c>
      <c r="J60" s="41">
        <f t="shared" si="2"/>
        <v>1.0535778004890797</v>
      </c>
      <c r="K60" s="63"/>
    </row>
    <row r="61" spans="1:11" ht="16.2" thickBot="1" x14ac:dyDescent="0.35">
      <c r="A61" s="27">
        <v>2023</v>
      </c>
      <c r="B61" s="28">
        <v>335.70648399999999</v>
      </c>
      <c r="C61" s="39" t="s">
        <v>16</v>
      </c>
      <c r="D61" s="39">
        <v>544286.42394169397</v>
      </c>
      <c r="E61" s="39" t="s">
        <v>16</v>
      </c>
      <c r="F61" s="39">
        <f t="shared" si="0"/>
        <v>544286.42394169397</v>
      </c>
      <c r="G61" s="39">
        <v>84539.953789680396</v>
      </c>
      <c r="H61" s="39" t="s">
        <v>16</v>
      </c>
      <c r="I61" s="38">
        <f t="shared" si="1"/>
        <v>459746.47015201359</v>
      </c>
      <c r="J61" s="42">
        <f t="shared" si="2"/>
        <v>1.3694893964336228</v>
      </c>
      <c r="K61" s="63"/>
    </row>
    <row r="62" spans="1:11" ht="18" customHeight="1" thickTop="1" x14ac:dyDescent="0.3">
      <c r="A62" s="57" t="s">
        <v>53</v>
      </c>
    </row>
    <row r="63" spans="1:11" ht="18" customHeight="1" x14ac:dyDescent="0.3">
      <c r="A63" s="57" t="s">
        <v>72</v>
      </c>
    </row>
    <row r="64" spans="1:11" ht="18" customHeight="1" x14ac:dyDescent="0.3">
      <c r="A64" s="57" t="s">
        <v>127</v>
      </c>
    </row>
    <row r="65" spans="1:1" ht="18" customHeight="1" x14ac:dyDescent="0.3">
      <c r="A65" s="57" t="s">
        <v>73</v>
      </c>
    </row>
    <row r="66" spans="1:1" ht="18" customHeight="1" x14ac:dyDescent="0.3">
      <c r="A66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5EEA-B607-4BFD-A27D-4A27E65EB648}">
  <dimension ref="A1:I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2" width="22.21875" customWidth="1"/>
    <col min="3" max="8" width="21.109375" customWidth="1"/>
  </cols>
  <sheetData>
    <row r="1" spans="1:9" ht="24" customHeight="1" x14ac:dyDescent="0.4">
      <c r="A1" s="1" t="s">
        <v>36</v>
      </c>
      <c r="B1" s="2"/>
      <c r="C1" s="2"/>
      <c r="D1" s="2"/>
      <c r="E1" s="2"/>
      <c r="F1" s="2"/>
      <c r="G1" s="2"/>
      <c r="H1" s="2"/>
    </row>
    <row r="2" spans="1:9" ht="66" customHeight="1" x14ac:dyDescent="0.3">
      <c r="A2" s="35" t="s">
        <v>0</v>
      </c>
      <c r="B2" s="36" t="s">
        <v>14</v>
      </c>
      <c r="C2" s="29" t="s">
        <v>121</v>
      </c>
      <c r="D2" s="29" t="s">
        <v>122</v>
      </c>
      <c r="E2" s="29" t="s">
        <v>123</v>
      </c>
      <c r="F2" s="29" t="s">
        <v>124</v>
      </c>
      <c r="G2" s="29" t="s">
        <v>125</v>
      </c>
      <c r="H2" s="29" t="s">
        <v>37</v>
      </c>
      <c r="I2" s="63"/>
    </row>
    <row r="3" spans="1:9" ht="15.6" x14ac:dyDescent="0.3">
      <c r="A3" s="25">
        <v>1967</v>
      </c>
      <c r="B3" s="26">
        <v>197.73599999999999</v>
      </c>
      <c r="C3" s="54">
        <f>PeanutUse[[#This Row],[Snack peanuts - shelled peanuts 4/
(million pounds)]]/PeanutPcc!B3</f>
        <v>1.1763158959420641</v>
      </c>
      <c r="D3" s="54">
        <f>PeanutUse[[#This Row],[Cleaned in shell 8/
(million pounds)]]/PeanutPcc!B3</f>
        <v>0.35306671521624788</v>
      </c>
      <c r="E3" s="54">
        <f>PeanutUse[[#This Row],[Peanut butter - shelled peanuts 4,5/
(million pounds)]]/PeanutPcc!B3</f>
        <v>2.7111906784803983</v>
      </c>
      <c r="F3" s="54">
        <f>PeanutUse[[#This Row],[Peanut candy - shelled peanuts 4/
(million pounds)]]/PeanutPcc!B3</f>
        <v>1.092871303151677</v>
      </c>
      <c r="G3" s="54">
        <f>PeanutUse[[#This Row],[Other - 
shelled peanuts 4,6/
(million pounds)]]/PeanutPcc!B3</f>
        <v>8.6984666423918763E-2</v>
      </c>
      <c r="H3" s="54">
        <f>SUM(C3:G3)</f>
        <v>5.4204292592143064</v>
      </c>
      <c r="I3" s="63"/>
    </row>
    <row r="4" spans="1:9" ht="15.6" x14ac:dyDescent="0.3">
      <c r="A4" s="23">
        <v>1968</v>
      </c>
      <c r="B4" s="24">
        <v>199.80799999999999</v>
      </c>
      <c r="C4" s="54">
        <f>PeanutUse[[#This Row],[Snack peanuts - shelled peanuts 4/
(million pounds)]]/PeanutPcc!B4</f>
        <v>1.2011531069827035</v>
      </c>
      <c r="D4" s="54">
        <f>PeanutUse[[#This Row],[Cleaned in shell 8/
(million pounds)]]/PeanutPcc!B4</f>
        <v>0.3911555092889174</v>
      </c>
      <c r="E4" s="54">
        <f>PeanutUse[[#This Row],[Peanut butter - shelled peanuts 4,5/
(million pounds)]]/PeanutPcc!B4</f>
        <v>2.7371276425368354</v>
      </c>
      <c r="F4" s="54">
        <f>PeanutUse[[#This Row],[Peanut candy - shelled peanuts 4/
(million pounds)]]/PeanutPcc!B4</f>
        <v>1.1330877642536836</v>
      </c>
      <c r="G4" s="54">
        <f>PeanutUse[[#This Row],[Other - 
shelled peanuts 4,6/
(million pounds)]]/PeanutPcc!B4</f>
        <v>9.2588885329916729E-2</v>
      </c>
      <c r="H4" s="54">
        <f t="shared" ref="H4:H58" si="0">SUM(C4:G4)</f>
        <v>5.5551129083920578</v>
      </c>
      <c r="I4" s="63"/>
    </row>
    <row r="5" spans="1:9" ht="15.6" x14ac:dyDescent="0.3">
      <c r="A5" s="25">
        <v>1969</v>
      </c>
      <c r="B5" s="26">
        <v>201.76</v>
      </c>
      <c r="C5" s="54">
        <f>PeanutUse[[#This Row],[Snack peanuts - shelled peanuts 4/
(million pounds)]]/PeanutPcc!B5</f>
        <v>1.1939928628072958</v>
      </c>
      <c r="D5" s="54">
        <f>PeanutUse[[#This Row],[Cleaned in shell 8/
(million pounds)]]/PeanutPcc!B5</f>
        <v>0.38944290245836638</v>
      </c>
      <c r="E5" s="54">
        <f>PeanutUse[[#This Row],[Peanut butter - shelled peanuts 4,5/
(million pounds)]]/PeanutPcc!B5</f>
        <v>2.7864789849325935</v>
      </c>
      <c r="F5" s="54">
        <f>PeanutUse[[#This Row],[Peanut candy - shelled peanuts 4/
(million pounds)]]/PeanutPcc!B5</f>
        <v>1.1716891356066614</v>
      </c>
      <c r="G5" s="54">
        <f>PeanutUse[[#This Row],[Other - 
shelled peanuts 4,6/
(million pounds)]]/PeanutPcc!B5</f>
        <v>0.10457969865186362</v>
      </c>
      <c r="H5" s="54">
        <f t="shared" si="0"/>
        <v>5.6461835844567805</v>
      </c>
      <c r="I5" s="63"/>
    </row>
    <row r="6" spans="1:9" ht="15.6" x14ac:dyDescent="0.3">
      <c r="A6" s="23">
        <v>1970</v>
      </c>
      <c r="B6" s="24">
        <v>203.84899999999999</v>
      </c>
      <c r="C6" s="54">
        <f>PeanutUse[[#This Row],[Snack peanuts - shelled peanuts 4/
(million pounds)]]/PeanutPcc!B6</f>
        <v>1.1714553419442824</v>
      </c>
      <c r="D6" s="54">
        <f>PeanutUse[[#This Row],[Cleaned in shell 8/
(million pounds)]]/PeanutPcc!B6</f>
        <v>0.42074280472310388</v>
      </c>
      <c r="E6" s="54">
        <f>PeanutUse[[#This Row],[Peanut butter - shelled peanuts 4,5/
(million pounds)]]/PeanutPcc!B6</f>
        <v>2.775093328885597</v>
      </c>
      <c r="F6" s="54">
        <f>PeanutUse[[#This Row],[Peanut candy - shelled peanuts 4/
(million pounds)]]/PeanutPcc!B6</f>
        <v>1.193039946234713</v>
      </c>
      <c r="G6" s="54">
        <f>PeanutUse[[#This Row],[Other - 
shelled peanuts 4,6/
(million pounds)]]/PeanutPcc!B6</f>
        <v>8.6338417161722664E-2</v>
      </c>
      <c r="H6" s="54">
        <f t="shared" si="0"/>
        <v>5.6466698389494185</v>
      </c>
      <c r="I6" s="63"/>
    </row>
    <row r="7" spans="1:9" ht="15.6" x14ac:dyDescent="0.3">
      <c r="A7" s="25">
        <v>1971</v>
      </c>
      <c r="B7" s="26">
        <v>206.46599999999998</v>
      </c>
      <c r="C7" s="54">
        <f>PeanutUse[[#This Row],[Snack peanuts - shelled peanuts 4/
(million pounds)]]/PeanutPcc!B7</f>
        <v>1.1706527951333392</v>
      </c>
      <c r="D7" s="54">
        <f>PeanutUse[[#This Row],[Cleaned in shell 8/
(million pounds)]]/PeanutPcc!B7</f>
        <v>0.29711913826005254</v>
      </c>
      <c r="E7" s="54">
        <f>PeanutUse[[#This Row],[Peanut butter - shelled peanuts 4,5/
(million pounds)]]/PeanutPcc!B7</f>
        <v>2.8208034252613023</v>
      </c>
      <c r="F7" s="54">
        <f>PeanutUse[[#This Row],[Peanut candy - shelled peanuts 4/
(million pounds)]]/PeanutPcc!B7</f>
        <v>1.1914794687745198</v>
      </c>
      <c r="G7" s="54">
        <f>PeanutUse[[#This Row],[Other - 
shelled peanuts 4,6/
(million pounds)]]/PeanutPcc!B7</f>
        <v>8.2338012069783889E-2</v>
      </c>
      <c r="H7" s="54">
        <f t="shared" si="0"/>
        <v>5.5623928394989983</v>
      </c>
      <c r="I7" s="63"/>
    </row>
    <row r="8" spans="1:9" ht="15.6" x14ac:dyDescent="0.3">
      <c r="A8" s="23">
        <v>1972</v>
      </c>
      <c r="B8" s="24">
        <v>208.917</v>
      </c>
      <c r="C8" s="54">
        <f>PeanutUse[[#This Row],[Snack peanuts - shelled peanuts 4/
(million pounds)]]/PeanutPcc!B8</f>
        <v>1.217708467956174</v>
      </c>
      <c r="D8" s="54">
        <f>PeanutUse[[#This Row],[Cleaned in shell 8/
(million pounds)]]/PeanutPcc!B8</f>
        <v>0.40753026321457803</v>
      </c>
      <c r="E8" s="54">
        <f>PeanutUse[[#This Row],[Peanut butter - shelled peanuts 4,5/
(million pounds)]]/PeanutPcc!B8</f>
        <v>2.8896643164510309</v>
      </c>
      <c r="F8" s="54">
        <f>PeanutUse[[#This Row],[Peanut candy - shelled peanuts 4/
(million pounds)]]/PeanutPcc!B8</f>
        <v>1.2440347123498805</v>
      </c>
      <c r="G8" s="54">
        <f>PeanutUse[[#This Row],[Other - 
shelled peanuts 4,6/
(million pounds)]]/PeanutPcc!B8</f>
        <v>8.4243982059861097E-2</v>
      </c>
      <c r="H8" s="54">
        <f t="shared" si="0"/>
        <v>5.8431817420315246</v>
      </c>
      <c r="I8" s="63"/>
    </row>
    <row r="9" spans="1:9" ht="15.6" x14ac:dyDescent="0.3">
      <c r="A9" s="25">
        <v>1973</v>
      </c>
      <c r="B9" s="26">
        <v>210.98500000000001</v>
      </c>
      <c r="C9" s="54">
        <f>PeanutUse[[#This Row],[Snack peanuts - shelled peanuts 4/
(million pounds)]]/PeanutPcc!B9</f>
        <v>1.3474891579970141</v>
      </c>
      <c r="D9" s="54">
        <f>PeanutUse[[#This Row],[Cleaned in shell 8/
(million pounds)]]/PeanutPcc!B9</f>
        <v>0.30667583003531051</v>
      </c>
      <c r="E9" s="54">
        <f>PeanutUse[[#This Row],[Peanut butter - shelled peanuts 4,5/
(million pounds)]]/PeanutPcc!B9</f>
        <v>3.2414626632225039</v>
      </c>
      <c r="F9" s="54">
        <f>PeanutUse[[#This Row],[Peanut candy - shelled peanuts 4/
(million pounds)]]/PeanutPcc!B9</f>
        <v>1.1920278692798065</v>
      </c>
      <c r="G9" s="54">
        <f>PeanutUse[[#This Row],[Other - 
shelled peanuts 4,6/
(million pounds)]]/PeanutPcc!B9</f>
        <v>9.1475697324454347E-2</v>
      </c>
      <c r="H9" s="54">
        <f t="shared" si="0"/>
        <v>6.1791312178590898</v>
      </c>
      <c r="I9" s="63"/>
    </row>
    <row r="10" spans="1:9" ht="15.6" x14ac:dyDescent="0.3">
      <c r="A10" s="23">
        <v>1974</v>
      </c>
      <c r="B10" s="24">
        <v>212.93199999999999</v>
      </c>
      <c r="C10" s="54">
        <f>PeanutUse[[#This Row],[Snack peanuts - shelled peanuts 4/
(million pounds)]]/PeanutPcc!B10</f>
        <v>1.3069900249845021</v>
      </c>
      <c r="D10" s="54">
        <f>PeanutUse[[#This Row],[Cleaned in shell 8/
(million pounds)]]/PeanutPcc!B10</f>
        <v>0.3950275205229839</v>
      </c>
      <c r="E10" s="54">
        <f>PeanutUse[[#This Row],[Peanut butter - shelled peanuts 4,5/
(million pounds)]]/PeanutPcc!B10</f>
        <v>3.1531193056938367</v>
      </c>
      <c r="F10" s="54">
        <f>PeanutUse[[#This Row],[Peanut candy - shelled peanuts 4/
(million pounds)]]/PeanutPcc!B10</f>
        <v>1.0191046906993784</v>
      </c>
      <c r="G10" s="54">
        <f>PeanutUse[[#This Row],[Other - 
shelled peanuts 4,6/
(million pounds)]]/PeanutPcc!B10</f>
        <v>6.7627223714613119E-2</v>
      </c>
      <c r="H10" s="54">
        <f t="shared" si="0"/>
        <v>5.9418687656153137</v>
      </c>
      <c r="I10" s="63"/>
    </row>
    <row r="11" spans="1:9" ht="15.6" x14ac:dyDescent="0.3">
      <c r="A11" s="25">
        <v>1975</v>
      </c>
      <c r="B11" s="26">
        <v>214.93100000000001</v>
      </c>
      <c r="C11" s="54">
        <f>PeanutUse[[#This Row],[Snack peanuts - shelled peanuts 4/
(million pounds)]]/PeanutPcc!B11</f>
        <v>1.4032410401477684</v>
      </c>
      <c r="D11" s="54">
        <f>PeanutUse[[#This Row],[Cleaned in shell 8/
(million pounds)]]/PeanutPcc!B11</f>
        <v>0.4194322829187041</v>
      </c>
      <c r="E11" s="54">
        <f>PeanutUse[[#This Row],[Peanut butter - shelled peanuts 4,5/
(million pounds)]]/PeanutPcc!B11</f>
        <v>3.1126268430333455</v>
      </c>
      <c r="F11" s="54">
        <f>PeanutUse[[#This Row],[Peanut candy - shelled peanuts 4/
(million pounds)]]/PeanutPcc!B11</f>
        <v>1.1152416356877322</v>
      </c>
      <c r="G11" s="54">
        <f>PeanutUse[[#This Row],[Other - 
shelled peanuts 4,6/
(million pounds)]]/PeanutPcc!B11</f>
        <v>7.4442495498555347E-2</v>
      </c>
      <c r="H11" s="54">
        <f t="shared" si="0"/>
        <v>6.1249842972861055</v>
      </c>
      <c r="I11" s="63"/>
    </row>
    <row r="12" spans="1:9" ht="15.6" x14ac:dyDescent="0.3">
      <c r="A12" s="23">
        <v>1976</v>
      </c>
      <c r="B12" s="24">
        <v>217.095</v>
      </c>
      <c r="C12" s="54">
        <f>PeanutUse[[#This Row],[Snack peanuts - shelled peanuts 4/
(million pounds)]]/PeanutPcc!B12</f>
        <v>1.1690734471084088</v>
      </c>
      <c r="D12" s="54">
        <f>PeanutUse[[#This Row],[Cleaned in shell 8/
(million pounds)]]/PeanutPcc!B12</f>
        <v>0.48258596466984499</v>
      </c>
      <c r="E12" s="54">
        <f>PeanutUse[[#This Row],[Peanut butter - shelled peanuts 4,5/
(million pounds)]]/PeanutPcc!B12</f>
        <v>2.9581519611230109</v>
      </c>
      <c r="F12" s="54">
        <f>PeanutUse[[#This Row],[Peanut candy - shelled peanuts 4/
(million pounds)]]/PeanutPcc!B12</f>
        <v>1.0824754139892674</v>
      </c>
      <c r="G12" s="54">
        <f>PeanutUse[[#This Row],[Other - 
shelled peanuts 4,6/
(million pounds)]]/PeanutPcc!B12</f>
        <v>8.1991754761740254E-2</v>
      </c>
      <c r="H12" s="54">
        <f t="shared" si="0"/>
        <v>5.7742785416522722</v>
      </c>
      <c r="I12" s="63"/>
    </row>
    <row r="13" spans="1:9" ht="15.6" x14ac:dyDescent="0.3">
      <c r="A13" s="25">
        <v>1977</v>
      </c>
      <c r="B13" s="26">
        <v>219.179</v>
      </c>
      <c r="C13" s="54">
        <f>PeanutUse[[#This Row],[Snack peanuts - shelled peanuts 4/
(million pounds)]]/PeanutPcc!B13</f>
        <v>1.2510322613024056</v>
      </c>
      <c r="D13" s="54">
        <f>PeanutUse[[#This Row],[Cleaned in shell 8/
(million pounds)]]/PeanutPcc!B13</f>
        <v>0.43471774211945491</v>
      </c>
      <c r="E13" s="54">
        <f>PeanutUse[[#This Row],[Peanut butter - shelled peanuts 4,5/
(million pounds)]]/PeanutPcc!B13</f>
        <v>2.9747375432865373</v>
      </c>
      <c r="F13" s="54">
        <f>PeanutUse[[#This Row],[Peanut candy - shelled peanuts 4/
(million pounds)]]/PeanutPcc!B13</f>
        <v>1.0730955064125669</v>
      </c>
      <c r="G13" s="54">
        <f>PeanutUse[[#This Row],[Other - 
shelled peanuts 4,6/
(million pounds)]]/PeanutPcc!B13</f>
        <v>8.5318392729230447E-2</v>
      </c>
      <c r="H13" s="54">
        <f t="shared" si="0"/>
        <v>5.8189014458501953</v>
      </c>
      <c r="I13" s="63"/>
    </row>
    <row r="14" spans="1:9" ht="15.6" x14ac:dyDescent="0.3">
      <c r="A14" s="23">
        <v>1978</v>
      </c>
      <c r="B14" s="24">
        <v>221.47699999999998</v>
      </c>
      <c r="C14" s="54">
        <f>PeanutUse[[#This Row],[Snack peanuts - shelled peanuts 4/
(million pounds)]]/PeanutPcc!B14</f>
        <v>1.3166152693056166</v>
      </c>
      <c r="D14" s="54">
        <f>PeanutUse[[#This Row],[Cleaned in shell 8/
(million pounds)]]/PeanutPcc!B14</f>
        <v>0.39638878980661651</v>
      </c>
      <c r="E14" s="54">
        <f>PeanutUse[[#This Row],[Peanut butter - shelled peanuts 4,5/
(million pounds)]]/PeanutPcc!B14</f>
        <v>3.1289930782880391</v>
      </c>
      <c r="F14" s="54">
        <f>PeanutUse[[#This Row],[Peanut candy - shelled peanuts 4/
(million pounds)]]/PeanutPcc!B14</f>
        <v>1.2118639858766374</v>
      </c>
      <c r="G14" s="54">
        <f>PeanutUse[[#This Row],[Other - 
shelled peanuts 4,6/
(million pounds)]]/PeanutPcc!B14</f>
        <v>8.6239203167823311E-2</v>
      </c>
      <c r="H14" s="54">
        <f t="shared" si="0"/>
        <v>6.140100326444732</v>
      </c>
      <c r="I14" s="63"/>
    </row>
    <row r="15" spans="1:9" ht="15.6" x14ac:dyDescent="0.3">
      <c r="A15" s="25">
        <v>1979</v>
      </c>
      <c r="B15" s="26">
        <v>223.86500000000001</v>
      </c>
      <c r="C15" s="54">
        <f>PeanutUse[[#This Row],[Snack peanuts - shelled peanuts 4/
(million pounds)]]/PeanutPcc!B15</f>
        <v>1.2725258526344003</v>
      </c>
      <c r="D15" s="54">
        <f>PeanutUse[[#This Row],[Cleaned in shell 8/
(million pounds)]]/PeanutPcc!B15</f>
        <v>0.46030866817054916</v>
      </c>
      <c r="E15" s="54">
        <f>PeanutUse[[#This Row],[Peanut butter - shelled peanuts 4,5/
(million pounds)]]/PeanutPcc!B15</f>
        <v>3.2625108882585487</v>
      </c>
      <c r="F15" s="54">
        <f>PeanutUse[[#This Row],[Peanut candy - shelled peanuts 4/
(million pounds)]]/PeanutPcc!B15</f>
        <v>1.1540258638018448</v>
      </c>
      <c r="G15" s="54">
        <f>PeanutUse[[#This Row],[Other - 
shelled peanuts 4,6/
(million pounds)]]/PeanutPcc!B15</f>
        <v>8.6270743528465824E-2</v>
      </c>
      <c r="H15" s="54">
        <f t="shared" si="0"/>
        <v>6.2356420163938093</v>
      </c>
      <c r="I15" s="63"/>
    </row>
    <row r="16" spans="1:9" ht="15.6" x14ac:dyDescent="0.3">
      <c r="A16" s="23">
        <v>1980</v>
      </c>
      <c r="B16" s="24">
        <v>226.45099999999999</v>
      </c>
      <c r="C16" s="54">
        <f>PeanutUse[[#This Row],[Snack peanuts - shelled peanuts 4/
(million pounds)]]/PeanutPcc!B16</f>
        <v>0.90743251299398109</v>
      </c>
      <c r="D16" s="54">
        <f>PeanutUse[[#This Row],[Cleaned in shell 8/
(million pounds)]]/PeanutPcc!B16</f>
        <v>0.39931706947639894</v>
      </c>
      <c r="E16" s="54">
        <f>PeanutUse[[#This Row],[Peanut butter - shelled peanuts 4,5/
(million pounds)]]/PeanutPcc!B16</f>
        <v>2.7053711398933986</v>
      </c>
      <c r="F16" s="54">
        <f>PeanutUse[[#This Row],[Peanut candy - shelled peanuts 4/
(million pounds)]]/PeanutPcc!B16</f>
        <v>1.0505142392835536</v>
      </c>
      <c r="G16" s="54">
        <f>PeanutUse[[#This Row],[Other - 
shelled peanuts 4,6/
(million pounds)]]/PeanutPcc!B16</f>
        <v>8.694154585318678E-2</v>
      </c>
      <c r="H16" s="54">
        <f t="shared" si="0"/>
        <v>5.1495765075005195</v>
      </c>
      <c r="I16" s="63"/>
    </row>
    <row r="17" spans="1:9" ht="15.6" x14ac:dyDescent="0.3">
      <c r="A17" s="25">
        <v>1981</v>
      </c>
      <c r="B17" s="26">
        <v>228.93700000000001</v>
      </c>
      <c r="C17" s="54">
        <f>PeanutUse[[#This Row],[Snack peanuts - shelled peanuts 4/
(million pounds)]]/PeanutPcc!B17</f>
        <v>1.2141069377164897</v>
      </c>
      <c r="D17" s="54">
        <f>PeanutUse[[#This Row],[Cleaned in shell 8/
(million pounds)]]/PeanutPcc!B17</f>
        <v>0.65927589904646255</v>
      </c>
      <c r="E17" s="54">
        <f>PeanutUse[[#This Row],[Peanut butter - shelled peanuts 4,5/
(million pounds)]]/PeanutPcc!B17</f>
        <v>2.9543891987752087</v>
      </c>
      <c r="F17" s="54">
        <f>PeanutUse[[#This Row],[Peanut candy - shelled peanuts 4/
(million pounds)]]/PeanutPcc!B17</f>
        <v>1.1176087744663379</v>
      </c>
      <c r="G17" s="54">
        <f>PeanutUse[[#This Row],[Other - 
shelled peanuts 4,6/
(million pounds)]]/PeanutPcc!B17</f>
        <v>6.6703940385346189E-2</v>
      </c>
      <c r="H17" s="54">
        <f t="shared" si="0"/>
        <v>6.0120847503898442</v>
      </c>
      <c r="I17" s="63"/>
    </row>
    <row r="18" spans="1:9" ht="15.6" x14ac:dyDescent="0.3">
      <c r="A18" s="23">
        <v>1982</v>
      </c>
      <c r="B18" s="24">
        <v>231.15700000000001</v>
      </c>
      <c r="C18" s="54">
        <f>PeanutUse[[#This Row],[Snack peanuts - shelled peanuts 4/
(million pounds)]]/PeanutPcc!B18</f>
        <v>1.3329382194785362</v>
      </c>
      <c r="D18" s="54">
        <f>PeanutUse[[#This Row],[Cleaned in shell 8/
(million pounds)]]/PeanutPcc!B18</f>
        <v>0.6714525517289115</v>
      </c>
      <c r="E18" s="54">
        <f>PeanutUse[[#This Row],[Peanut butter - shelled peanuts 4,5/
(million pounds)]]/PeanutPcc!B18</f>
        <v>3.0262202745320277</v>
      </c>
      <c r="F18" s="54">
        <f>PeanutUse[[#This Row],[Peanut candy - shelled peanuts 4/
(million pounds)]]/PeanutPcc!B18</f>
        <v>1.2292770714276444</v>
      </c>
      <c r="G18" s="54">
        <f>PeanutUse[[#This Row],[Other - 
shelled peanuts 4,6/
(million pounds)]]/PeanutPcc!B18</f>
        <v>7.3365721133255749E-2</v>
      </c>
      <c r="H18" s="54">
        <f t="shared" si="0"/>
        <v>6.3332538383003749</v>
      </c>
      <c r="I18" s="63"/>
    </row>
    <row r="19" spans="1:9" ht="15.6" x14ac:dyDescent="0.3">
      <c r="A19" s="25">
        <v>1983</v>
      </c>
      <c r="B19" s="26">
        <v>233.322</v>
      </c>
      <c r="C19" s="54">
        <f>PeanutUse[[#This Row],[Snack peanuts - shelled peanuts 4/
(million pounds)]]/PeanutPcc!B19</f>
        <v>1.294224290894129</v>
      </c>
      <c r="D19" s="54">
        <f>PeanutUse[[#This Row],[Cleaned in shell 8/
(million pounds)]]/PeanutPcc!B19</f>
        <v>0.55745566041779171</v>
      </c>
      <c r="E19" s="54">
        <f>PeanutUse[[#This Row],[Peanut butter - shelled peanuts 4,5/
(million pounds)]]/PeanutPcc!B19</f>
        <v>2.9817548280916499</v>
      </c>
      <c r="F19" s="54">
        <f>PeanutUse[[#This Row],[Peanut candy - shelled peanuts 4/
(million pounds)]]/PeanutPcc!B19</f>
        <v>1.2774834777689201</v>
      </c>
      <c r="G19" s="54">
        <f>PeanutUse[[#This Row],[Other - 
shelled peanuts 4,6/
(million pounds)]]/PeanutPcc!B19</f>
        <v>6.6298934519676667E-2</v>
      </c>
      <c r="H19" s="54">
        <f t="shared" si="0"/>
        <v>6.1772171916921677</v>
      </c>
      <c r="I19" s="63"/>
    </row>
    <row r="20" spans="1:9" ht="15.6" x14ac:dyDescent="0.3">
      <c r="A20" s="23">
        <v>1984</v>
      </c>
      <c r="B20" s="24">
        <v>235.38499999999999</v>
      </c>
      <c r="C20" s="54">
        <f>PeanutUse[[#This Row],[Snack peanuts - shelled peanuts 4/
(million pounds)]]/PeanutPcc!B20</f>
        <v>1.312955370987956</v>
      </c>
      <c r="D20" s="54">
        <f>PeanutUse[[#This Row],[Cleaned in shell 8/
(million pounds)]]/PeanutPcc!B20</f>
        <v>0.67703103128916453</v>
      </c>
      <c r="E20" s="54">
        <f>PeanutUse[[#This Row],[Peanut butter - shelled peanuts 4,5/
(million pounds)]]/PeanutPcc!B20</f>
        <v>3.0731652399260785</v>
      </c>
      <c r="F20" s="54">
        <f>PeanutUse[[#This Row],[Peanut candy - shelled peanuts 4/
(million pounds)]]/PeanutPcc!B20</f>
        <v>1.2333751088642011</v>
      </c>
      <c r="G20" s="54">
        <f>PeanutUse[[#This Row],[Other - 
shelled peanuts 4,6/
(million pounds)]]/PeanutPcc!B20</f>
        <v>8.1572742528198489E-2</v>
      </c>
      <c r="H20" s="54">
        <f t="shared" si="0"/>
        <v>6.3780994935955979</v>
      </c>
      <c r="I20" s="63"/>
    </row>
    <row r="21" spans="1:9" ht="15.6" x14ac:dyDescent="0.3">
      <c r="A21" s="25">
        <v>1985</v>
      </c>
      <c r="B21" s="26">
        <v>237.46799999999999</v>
      </c>
      <c r="C21" s="54">
        <f>PeanutUse[[#This Row],[Snack peanuts - shelled peanuts 4/
(million pounds)]]/PeanutPcc!B21</f>
        <v>1.498719827513602</v>
      </c>
      <c r="D21" s="54">
        <f>PeanutUse[[#This Row],[Cleaned in shell 8/
(million pounds)]]/PeanutPcc!B21</f>
        <v>0.74319894891101124</v>
      </c>
      <c r="E21" s="54">
        <f>PeanutUse[[#This Row],[Peanut butter - shelled peanuts 4,5/
(million pounds)]]/PeanutPcc!B21</f>
        <v>3.0593595768693045</v>
      </c>
      <c r="F21" s="54">
        <f>PeanutUse[[#This Row],[Peanut candy - shelled peanuts 4/
(million pounds)]]/PeanutPcc!B21</f>
        <v>1.3201273434736471</v>
      </c>
      <c r="G21" s="54">
        <f>PeanutUse[[#This Row],[Other - 
shelled peanuts 4,6/
(million pounds)]]/PeanutPcc!B21</f>
        <v>9.8847002543500595E-2</v>
      </c>
      <c r="H21" s="54">
        <f t="shared" si="0"/>
        <v>6.7202526993110654</v>
      </c>
      <c r="I21" s="63"/>
    </row>
    <row r="22" spans="1:9" ht="15.6" x14ac:dyDescent="0.3">
      <c r="A22" s="23">
        <v>1986</v>
      </c>
      <c r="B22" s="24">
        <v>239.63800000000001</v>
      </c>
      <c r="C22" s="54">
        <f>PeanutUse[[#This Row],[Snack peanuts - shelled peanuts 4/
(million pounds)]]/PeanutPcc!B22</f>
        <v>1.5686076498718902</v>
      </c>
      <c r="D22" s="54">
        <f>PeanutUse[[#This Row],[Cleaned in shell 8/
(million pounds)]]/PeanutPcc!B22</f>
        <v>0.6747389287174822</v>
      </c>
      <c r="E22" s="54">
        <f>PeanutUse[[#This Row],[Peanut butter - shelled peanuts 4,5/
(million pounds)]]/PeanutPcc!B22</f>
        <v>2.9596474682646323</v>
      </c>
      <c r="F22" s="54">
        <f>PeanutUse[[#This Row],[Peanut candy - shelled peanuts 4/
(million pounds)]]/PeanutPcc!B22</f>
        <v>1.3497441974978925</v>
      </c>
      <c r="G22" s="54">
        <f>PeanutUse[[#This Row],[Other - 
shelled peanuts 4,6/
(million pounds)]]/PeanutPcc!B22</f>
        <v>0.16659711731862226</v>
      </c>
      <c r="H22" s="54">
        <f t="shared" si="0"/>
        <v>6.7193353616705185</v>
      </c>
      <c r="I22" s="63"/>
    </row>
    <row r="23" spans="1:9" ht="15.6" x14ac:dyDescent="0.3">
      <c r="A23" s="25">
        <v>1987</v>
      </c>
      <c r="B23" s="26">
        <v>241.78399999999999</v>
      </c>
      <c r="C23" s="54">
        <f>PeanutUse[[#This Row],[Snack peanuts - shelled peanuts 4/
(million pounds)]]/PeanutPcc!B23</f>
        <v>1.6614002580815934</v>
      </c>
      <c r="D23" s="54">
        <f>PeanutUse[[#This Row],[Cleaned in shell 8/
(million pounds)]]/PeanutPcc!B23</f>
        <v>0.5841355933395096</v>
      </c>
      <c r="E23" s="54">
        <f>PeanutUse[[#This Row],[Peanut butter - shelled peanuts 4,5/
(million pounds)]]/PeanutPcc!B23</f>
        <v>3.1328706614168023</v>
      </c>
      <c r="F23" s="54">
        <f>PeanutUse[[#This Row],[Peanut candy - shelled peanuts 4/
(million pounds)]]/PeanutPcc!B23</f>
        <v>1.2280051616318697</v>
      </c>
      <c r="G23" s="54">
        <f>PeanutUse[[#This Row],[Other - 
shelled peanuts 4,6/
(million pounds)]]/PeanutPcc!B23</f>
        <v>0.15437332495119613</v>
      </c>
      <c r="H23" s="54">
        <f t="shared" si="0"/>
        <v>6.7607849994209719</v>
      </c>
      <c r="I23" s="63"/>
    </row>
    <row r="24" spans="1:9" ht="15.6" x14ac:dyDescent="0.3">
      <c r="A24" s="23">
        <v>1988</v>
      </c>
      <c r="B24" s="24">
        <v>243.98099999999999</v>
      </c>
      <c r="C24" s="54">
        <f>PeanutUse[[#This Row],[Snack peanuts - shelled peanuts 4/
(million pounds)]]/PeanutPcc!B24</f>
        <v>1.5635684745943332</v>
      </c>
      <c r="D24" s="54">
        <f>PeanutUse[[#This Row],[Cleaned in shell 8/
(million pounds)]]/PeanutPcc!B24</f>
        <v>0.73157554645648637</v>
      </c>
      <c r="E24" s="54">
        <f>PeanutUse[[#This Row],[Peanut butter - shelled peanuts 4,5/
(million pounds)]]/PeanutPcc!B24</f>
        <v>3.5260983437234867</v>
      </c>
      <c r="F24" s="54">
        <f>PeanutUse[[#This Row],[Peanut candy - shelled peanuts 4/
(million pounds)]]/PeanutPcc!B24</f>
        <v>1.3398871223578885</v>
      </c>
      <c r="G24" s="54">
        <f>PeanutUse[[#This Row],[Other - 
shelled peanuts 4,6/
(million pounds)]]/PeanutPcc!B24</f>
        <v>0.14746230239239941</v>
      </c>
      <c r="H24" s="54">
        <f t="shared" si="0"/>
        <v>7.308591789524594</v>
      </c>
      <c r="I24" s="63"/>
    </row>
    <row r="25" spans="1:9" ht="15.6" x14ac:dyDescent="0.3">
      <c r="A25" s="25">
        <v>1989</v>
      </c>
      <c r="B25" s="26">
        <v>246.22399999999999</v>
      </c>
      <c r="C25" s="54">
        <f>PeanutUse[[#This Row],[Snack peanuts - shelled peanuts 4/
(million pounds)]]/PeanutPcc!B25</f>
        <v>1.5953400155955553</v>
      </c>
      <c r="D25" s="54">
        <f>PeanutUse[[#This Row],[Cleaned in shell 8/
(million pounds)]]/PeanutPcc!B25</f>
        <v>0.73917208070699858</v>
      </c>
      <c r="E25" s="54">
        <f>PeanutUse[[#This Row],[Peanut butter - shelled peanuts 4,5/
(million pounds)]]/PeanutPcc!B25</f>
        <v>3.6443157450126713</v>
      </c>
      <c r="F25" s="54">
        <f>PeanutUse[[#This Row],[Peanut candy - shelled peanuts 4/
(million pounds)]]/PeanutPcc!B25</f>
        <v>1.3408847228539866</v>
      </c>
      <c r="G25" s="54">
        <f>PeanutUse[[#This Row],[Other - 
shelled peanuts 4,6/
(million pounds)]]/PeanutPcc!B25</f>
        <v>0.14897816622262658</v>
      </c>
      <c r="H25" s="54">
        <f t="shared" si="0"/>
        <v>7.4686907303918373</v>
      </c>
      <c r="I25" s="63"/>
    </row>
    <row r="26" spans="1:9" ht="15.6" x14ac:dyDescent="0.3">
      <c r="A26" s="23">
        <v>1990</v>
      </c>
      <c r="B26" s="24">
        <v>248.65899999999999</v>
      </c>
      <c r="C26" s="54">
        <f>PeanutUse[[#This Row],[Snack peanuts - shelled peanuts 4/
(million pounds)]]/PeanutPcc!B26</f>
        <v>1.4286955227842144</v>
      </c>
      <c r="D26" s="54">
        <f>PeanutUse[[#This Row],[Cleaned in shell 8/
(million pounds)]]/PeanutPcc!B26</f>
        <v>0.69439299562855161</v>
      </c>
      <c r="E26" s="54">
        <f>PeanutUse[[#This Row],[Peanut butter - shelled peanuts 4,5/
(million pounds)]]/PeanutPcc!B26</f>
        <v>2.9855504928436134</v>
      </c>
      <c r="F26" s="54">
        <f>PeanutUse[[#This Row],[Peanut candy - shelled peanuts 4/
(million pounds)]]/PeanutPcc!B26</f>
        <v>1.2278823609843199</v>
      </c>
      <c r="G26" s="54">
        <f>PeanutUse[[#This Row],[Other - 
shelled peanuts 4,6/
(million pounds)]]/PeanutPcc!B26</f>
        <v>0.15236930897333295</v>
      </c>
      <c r="H26" s="54">
        <f t="shared" si="0"/>
        <v>6.4888906812140323</v>
      </c>
      <c r="I26" s="63"/>
    </row>
    <row r="27" spans="1:9" ht="15.6" x14ac:dyDescent="0.3">
      <c r="A27" s="25">
        <v>1991</v>
      </c>
      <c r="B27" s="26">
        <v>251.88900000000001</v>
      </c>
      <c r="C27" s="54">
        <f>PeanutUse[[#This Row],[Snack peanuts - shelled peanuts 4/
(million pounds)]]/PeanutPcc!B27</f>
        <v>1.3746332710042914</v>
      </c>
      <c r="D27" s="54">
        <f>PeanutUse[[#This Row],[Cleaned in shell 8/
(million pounds)]]/PeanutPcc!B27</f>
        <v>0.75690592046496663</v>
      </c>
      <c r="E27" s="54">
        <f>PeanutUse[[#This Row],[Peanut butter - shelled peanuts 4,5/
(million pounds)]]/PeanutPcc!B27</f>
        <v>3.5188793476491624</v>
      </c>
      <c r="F27" s="54">
        <f>PeanutUse[[#This Row],[Peanut candy - shelled peanuts 4/
(million pounds)]]/PeanutPcc!B27</f>
        <v>1.3006403614290423</v>
      </c>
      <c r="G27" s="54">
        <f>PeanutUse[[#This Row],[Other - 
shelled peanuts 4,6/
(million pounds)]]/PeanutPcc!B27</f>
        <v>0.13566690089682359</v>
      </c>
      <c r="H27" s="54">
        <f t="shared" si="0"/>
        <v>7.0867258014442873</v>
      </c>
      <c r="I27" s="63"/>
    </row>
    <row r="28" spans="1:9" ht="15.6" x14ac:dyDescent="0.3">
      <c r="A28" s="23">
        <v>1992</v>
      </c>
      <c r="B28" s="24">
        <v>255.214</v>
      </c>
      <c r="C28" s="54">
        <f>PeanutUse[[#This Row],[Snack peanuts - shelled peanuts 4/
(million pounds)]]/PeanutPcc!B28</f>
        <v>1.3822713487504603</v>
      </c>
      <c r="D28" s="54">
        <f>PeanutUse[[#This Row],[Cleaned in shell 8/
(million pounds)]]/PeanutPcc!B28</f>
        <v>0.79948334926767339</v>
      </c>
      <c r="E28" s="54">
        <f>PeanutUse[[#This Row],[Peanut butter - shelled peanuts 4,5/
(million pounds)]]/PeanutPcc!B28</f>
        <v>3.126435070176401</v>
      </c>
      <c r="F28" s="54">
        <f>PeanutUse[[#This Row],[Peanut candy - shelled peanuts 4/
(million pounds)]]/PeanutPcc!B28</f>
        <v>1.2864654760318792</v>
      </c>
      <c r="G28" s="54">
        <f>PeanutUse[[#This Row],[Other - 
shelled peanuts 4,6/
(million pounds)]]/PeanutPcc!B28</f>
        <v>9.7882561301496002E-2</v>
      </c>
      <c r="H28" s="54">
        <f t="shared" si="0"/>
        <v>6.6925378055279099</v>
      </c>
      <c r="I28" s="63"/>
    </row>
    <row r="29" spans="1:9" ht="15.6" x14ac:dyDescent="0.3">
      <c r="A29" s="25">
        <v>1993</v>
      </c>
      <c r="B29" s="26">
        <v>258.67899999999997</v>
      </c>
      <c r="C29" s="54">
        <f>PeanutUse[[#This Row],[Snack peanuts - shelled peanuts 4/
(million pounds)]]/PeanutPcc!B29</f>
        <v>1.3486483247577115</v>
      </c>
      <c r="D29" s="54">
        <f>PeanutUse[[#This Row],[Cleaned in shell 8/
(million pounds)]]/PeanutPcc!B29</f>
        <v>0.65250859752821078</v>
      </c>
      <c r="E29" s="54">
        <f>PeanutUse[[#This Row],[Peanut butter - shelled peanuts 4,5/
(million pounds)]]/PeanutPcc!B29</f>
        <v>2.810456202474882</v>
      </c>
      <c r="F29" s="54">
        <f>PeanutUse[[#This Row],[Peanut candy - shelled peanuts 4/
(million pounds)]]/PeanutPcc!B29</f>
        <v>1.4010337135987074</v>
      </c>
      <c r="G29" s="54">
        <f>PeanutUse[[#This Row],[Other - 
shelled peanuts 4,6/
(million pounds)]]/PeanutPcc!B29</f>
        <v>0.14033222642734819</v>
      </c>
      <c r="H29" s="54">
        <f t="shared" si="0"/>
        <v>6.3529790647868589</v>
      </c>
      <c r="I29" s="63"/>
    </row>
    <row r="30" spans="1:9" ht="15.6" x14ac:dyDescent="0.3">
      <c r="A30" s="23">
        <v>1994</v>
      </c>
      <c r="B30" s="24">
        <v>261.91899999999998</v>
      </c>
      <c r="C30" s="54">
        <f>PeanutUse[[#This Row],[Snack peanuts - shelled peanuts 4/
(million pounds)]]/PeanutPcc!B30</f>
        <v>1.1513025019185321</v>
      </c>
      <c r="D30" s="54">
        <f>PeanutUse[[#This Row],[Cleaned in shell 8/
(million pounds)]]/PeanutPcc!B30</f>
        <v>0.74387055463712071</v>
      </c>
      <c r="E30" s="54">
        <f>PeanutUse[[#This Row],[Peanut butter - shelled peanuts 4,5/
(million pounds)]]/PeanutPcc!B30</f>
        <v>2.7100859426005752</v>
      </c>
      <c r="F30" s="54">
        <f>PeanutUse[[#This Row],[Peanut candy - shelled peanuts 4/
(million pounds)]]/PeanutPcc!B30</f>
        <v>1.33487834025023</v>
      </c>
      <c r="G30" s="54">
        <f>PeanutUse[[#This Row],[Other - 
shelled peanuts 4,6/
(million pounds)]]/PeanutPcc!B30</f>
        <v>0.14070762334920339</v>
      </c>
      <c r="H30" s="54">
        <f t="shared" si="0"/>
        <v>6.0808449627556618</v>
      </c>
      <c r="I30" s="63"/>
    </row>
    <row r="31" spans="1:9" ht="15.6" x14ac:dyDescent="0.3">
      <c r="A31" s="25">
        <v>1995</v>
      </c>
      <c r="B31" s="26">
        <v>265.04399999999998</v>
      </c>
      <c r="C31" s="54">
        <f>PeanutUse[[#This Row],[Snack peanuts - shelled peanuts 4/
(million pounds)]]/PeanutPcc!B31</f>
        <v>1.0454452845565265</v>
      </c>
      <c r="D31" s="54">
        <f>PeanutUse[[#This Row],[Cleaned in shell 8/
(million pounds)]]/PeanutPcc!B31</f>
        <v>0.6484926151884215</v>
      </c>
      <c r="E31" s="54">
        <f>PeanutUse[[#This Row],[Peanut butter - shelled peanuts 4,5/
(million pounds)]]/PeanutPcc!B31</f>
        <v>2.7470004980305158</v>
      </c>
      <c r="F31" s="54">
        <f>PeanutUse[[#This Row],[Peanut candy - shelled peanuts 4/
(million pounds)]]/PeanutPcc!B31</f>
        <v>1.3230369297173301</v>
      </c>
      <c r="G31" s="54">
        <f>PeanutUse[[#This Row],[Other - 
shelled peanuts 4,6/
(million pounds)]]/PeanutPcc!B31</f>
        <v>0.12079126484659151</v>
      </c>
      <c r="H31" s="54">
        <f t="shared" si="0"/>
        <v>5.8847665923393846</v>
      </c>
      <c r="I31" s="63"/>
    </row>
    <row r="32" spans="1:9" ht="15.6" x14ac:dyDescent="0.3">
      <c r="A32" s="23">
        <v>1996</v>
      </c>
      <c r="B32" s="24">
        <v>268.15100000000001</v>
      </c>
      <c r="C32" s="54">
        <f>PeanutUse[[#This Row],[Snack peanuts - shelled peanuts 4/
(million pounds)]]/PeanutPcc!B32</f>
        <v>1.0818605934715886</v>
      </c>
      <c r="D32" s="54">
        <f>PeanutUse[[#This Row],[Cleaned in shell 8/
(million pounds)]]/PeanutPcc!B32</f>
        <v>0.6773019280181688</v>
      </c>
      <c r="E32" s="54">
        <f>PeanutUse[[#This Row],[Peanut butter - shelled peanuts 4,5/
(million pounds)]]/PeanutPcc!B32</f>
        <v>2.7131392387125159</v>
      </c>
      <c r="F32" s="54">
        <f>PeanutUse[[#This Row],[Peanut candy - shelled peanuts 4/
(million pounds)]]/PeanutPcc!B32</f>
        <v>1.345682097027421</v>
      </c>
      <c r="G32" s="54">
        <f>PeanutUse[[#This Row],[Other - 
shelled peanuts 4,6/
(million pounds)]]/PeanutPcc!B32</f>
        <v>0.12614161423973808</v>
      </c>
      <c r="H32" s="54">
        <f t="shared" si="0"/>
        <v>5.944125471469432</v>
      </c>
      <c r="I32" s="63"/>
    </row>
    <row r="33" spans="1:9" ht="15.6" x14ac:dyDescent="0.3">
      <c r="A33" s="25">
        <v>1997</v>
      </c>
      <c r="B33" s="26">
        <v>271.36</v>
      </c>
      <c r="C33" s="54">
        <f>PeanutUse[[#This Row],[Snack peanuts - shelled peanuts 4/
(million pounds)]]/PeanutPcc!B33</f>
        <v>1.1309994103773584</v>
      </c>
      <c r="D33" s="54">
        <f>PeanutUse[[#This Row],[Cleaned in shell 8/
(million pounds)]]/PeanutPcc!B33</f>
        <v>0.70134569759728771</v>
      </c>
      <c r="E33" s="54">
        <f>PeanutUse[[#This Row],[Peanut butter - shelled peanuts 4,5/
(million pounds)]]/PeanutPcc!B33</f>
        <v>2.8015551297169812</v>
      </c>
      <c r="F33" s="54">
        <f>PeanutUse[[#This Row],[Peanut candy - shelled peanuts 4/
(million pounds)]]/PeanutPcc!B33</f>
        <v>1.2935473172169811</v>
      </c>
      <c r="G33" s="54">
        <f>PeanutUse[[#This Row],[Other - 
shelled peanuts 4,6/
(million pounds)]]/PeanutPcc!B33</f>
        <v>0.13071565448113207</v>
      </c>
      <c r="H33" s="54">
        <f t="shared" si="0"/>
        <v>6.0581632093897397</v>
      </c>
      <c r="I33" s="63"/>
    </row>
    <row r="34" spans="1:9" ht="15.6" x14ac:dyDescent="0.3">
      <c r="A34" s="23">
        <v>1998</v>
      </c>
      <c r="B34" s="24">
        <v>274.62599999999998</v>
      </c>
      <c r="C34" s="54">
        <f>PeanutUse[[#This Row],[Snack peanuts - shelled peanuts 4/
(million pounds)]]/PeanutPcc!B34</f>
        <v>1.2737541237901728</v>
      </c>
      <c r="D34" s="54">
        <f>PeanutUse[[#This Row],[Cleaned in shell 8/
(million pounds)]]/PeanutPcc!B34</f>
        <v>0.64344061669324837</v>
      </c>
      <c r="E34" s="54">
        <f>PeanutUse[[#This Row],[Peanut butter - shelled peanuts 4,5/
(million pounds)]]/PeanutPcc!B34</f>
        <v>2.7117097434328872</v>
      </c>
      <c r="F34" s="54">
        <f>PeanutUse[[#This Row],[Peanut candy - shelled peanuts 4/
(million pounds)]]/PeanutPcc!B34</f>
        <v>1.3843445267381822</v>
      </c>
      <c r="G34" s="54">
        <f>PeanutUse[[#This Row],[Other - 
shelled peanuts 4,6/
(million pounds)]]/PeanutPcc!B34</f>
        <v>8.0585960542701715E-2</v>
      </c>
      <c r="H34" s="54">
        <f t="shared" si="0"/>
        <v>6.0938349711971922</v>
      </c>
      <c r="I34" s="63"/>
    </row>
    <row r="35" spans="1:9" ht="15.6" x14ac:dyDescent="0.3">
      <c r="A35" s="25">
        <v>1999</v>
      </c>
      <c r="B35" s="26">
        <v>277.79000000000002</v>
      </c>
      <c r="C35" s="54">
        <f>PeanutUse[[#This Row],[Snack peanuts - shelled peanuts 4/
(million pounds)]]/PeanutPcc!B35</f>
        <v>1.4187731739803446</v>
      </c>
      <c r="D35" s="54">
        <f>PeanutUse[[#This Row],[Cleaned in shell 8/
(million pounds)]]/PeanutPcc!B35</f>
        <v>0.67381922207422873</v>
      </c>
      <c r="E35" s="54">
        <f>PeanutUse[[#This Row],[Peanut butter - shelled peanuts 4,5/
(million pounds)]]/PeanutPcc!B35</f>
        <v>2.7794521041074192</v>
      </c>
      <c r="F35" s="54">
        <f>PeanutUse[[#This Row],[Peanut candy - shelled peanuts 4/
(million pounds)]]/PeanutPcc!B35</f>
        <v>1.2777745779185714</v>
      </c>
      <c r="G35" s="54">
        <f>PeanutUse[[#This Row],[Other - 
shelled peanuts 4,6/
(million pounds)]]/PeanutPcc!B35</f>
        <v>7.2813996184167895E-2</v>
      </c>
      <c r="H35" s="54">
        <f t="shared" si="0"/>
        <v>6.2226330742647322</v>
      </c>
      <c r="I35" s="63"/>
    </row>
    <row r="36" spans="1:9" ht="15.6" x14ac:dyDescent="0.3">
      <c r="A36" s="23">
        <v>2000</v>
      </c>
      <c r="B36" s="24">
        <v>280.976</v>
      </c>
      <c r="C36" s="54">
        <f>PeanutUse[[#This Row],[Snack peanuts - shelled peanuts 4/
(million pounds)]]/PeanutPcc!B36</f>
        <v>1.2866436991059735</v>
      </c>
      <c r="D36" s="54">
        <f>PeanutUse[[#This Row],[Cleaned in shell 8/
(million pounds)]]/PeanutPcc!B36</f>
        <v>0.66827408533113153</v>
      </c>
      <c r="E36" s="54">
        <f>PeanutUse[[#This Row],[Peanut butter - shelled peanuts 4,5/
(million pounds)]]/PeanutPcc!B36</f>
        <v>2.6807948009794433</v>
      </c>
      <c r="F36" s="54">
        <f>PeanutUse[[#This Row],[Peanut candy - shelled peanuts 4/
(million pounds)]]/PeanutPcc!B36</f>
        <v>1.2656241102442913</v>
      </c>
      <c r="G36" s="54">
        <f>PeanutUse[[#This Row],[Other - 
shelled peanuts 4,6/
(million pounds)]]/PeanutPcc!B36</f>
        <v>7.1173338648140766E-2</v>
      </c>
      <c r="H36" s="54">
        <f t="shared" si="0"/>
        <v>5.9725100343089803</v>
      </c>
      <c r="I36" s="63"/>
    </row>
    <row r="37" spans="1:9" ht="15.6" x14ac:dyDescent="0.3">
      <c r="A37" s="25">
        <v>2001</v>
      </c>
      <c r="B37" s="26">
        <v>283.92040200000002</v>
      </c>
      <c r="C37" s="54">
        <f>PeanutUse[[#This Row],[Snack peanuts - shelled peanuts 4/
(million pounds)]]/PeanutPcc!B37</f>
        <v>1.2711872674792843</v>
      </c>
      <c r="D37" s="54">
        <f>PeanutUse[[#This Row],[Cleaned in shell 8/
(million pounds)]]/PeanutPcc!B37</f>
        <v>0.57998865259425769</v>
      </c>
      <c r="E37" s="54">
        <f>PeanutUse[[#This Row],[Peanut butter - shelled peanuts 4,5/
(million pounds)]]/PeanutPcc!B37</f>
        <v>2.884354186001751</v>
      </c>
      <c r="F37" s="54">
        <f>PeanutUse[[#This Row],[Peanut candy - shelled peanuts 4/
(million pounds)]]/PeanutPcc!B37</f>
        <v>1.2317853790584585</v>
      </c>
      <c r="G37" s="54">
        <f>PeanutUse[[#This Row],[Other - 
shelled peanuts 4,6/
(million pounds)]]/PeanutPcc!B37</f>
        <v>6.0876216989859004E-2</v>
      </c>
      <c r="H37" s="54">
        <f t="shared" si="0"/>
        <v>6.0281917021236113</v>
      </c>
      <c r="I37" s="63"/>
    </row>
    <row r="38" spans="1:9" ht="15.6" x14ac:dyDescent="0.3">
      <c r="A38" s="23">
        <v>2002</v>
      </c>
      <c r="B38" s="24">
        <v>286.78755999999998</v>
      </c>
      <c r="C38" s="54">
        <f>PeanutUse[[#This Row],[Snack peanuts - shelled peanuts 4/
(million pounds)]]/PeanutPcc!B38</f>
        <v>1.2026776893670006</v>
      </c>
      <c r="D38" s="54">
        <f>PeanutUse[[#This Row],[Cleaned in shell 8/
(million pounds)]]/PeanutPcc!B38</f>
        <v>0.58762432721977209</v>
      </c>
      <c r="E38" s="54">
        <f>PeanutUse[[#This Row],[Peanut butter - shelled peanuts 4,5/
(million pounds)]]/PeanutPcc!B38</f>
        <v>2.8889990904765885</v>
      </c>
      <c r="F38" s="54">
        <f>PeanutUse[[#This Row],[Peanut candy - shelled peanuts 4/
(million pounds)]]/PeanutPcc!B38</f>
        <v>1.2351721253181276</v>
      </c>
      <c r="G38" s="54">
        <f>PeanutUse[[#This Row],[Other - 
shelled peanuts 4,6/
(million pounds)]]/PeanutPcc!B38</f>
        <v>8.5007173951338763E-2</v>
      </c>
      <c r="H38" s="54">
        <f t="shared" si="0"/>
        <v>5.999480406332828</v>
      </c>
      <c r="I38" s="63"/>
    </row>
    <row r="39" spans="1:9" ht="15.6" x14ac:dyDescent="0.3">
      <c r="A39" s="25">
        <v>2003</v>
      </c>
      <c r="B39" s="26">
        <v>289.51758100000001</v>
      </c>
      <c r="C39" s="54">
        <f>PeanutUse[[#This Row],[Snack peanuts - shelled peanuts 4/
(million pounds)]]/PeanutPcc!B39</f>
        <v>1.4319959380981426</v>
      </c>
      <c r="D39" s="54">
        <f>PeanutUse[[#This Row],[Cleaned in shell 8/
(million pounds)]]/PeanutPcc!B39</f>
        <v>0.63105121584999702</v>
      </c>
      <c r="E39" s="54">
        <f>PeanutUse[[#This Row],[Peanut butter - shelled peanuts 4,5/
(million pounds)]]/PeanutPcc!B39</f>
        <v>3.1142737407715488</v>
      </c>
      <c r="F39" s="54">
        <f>PeanutUse[[#This Row],[Peanut candy - shelled peanuts 4/
(million pounds)]]/PeanutPcc!B39</f>
        <v>1.2641132145961111</v>
      </c>
      <c r="G39" s="54">
        <f>PeanutUse[[#This Row],[Other - 
shelled peanuts 4,6/
(million pounds)]]/PeanutPcc!B39</f>
        <v>5.5022565279032223E-2</v>
      </c>
      <c r="H39" s="54">
        <f t="shared" si="0"/>
        <v>6.4964566745948327</v>
      </c>
      <c r="I39" s="63"/>
    </row>
    <row r="40" spans="1:9" ht="15.6" x14ac:dyDescent="0.3">
      <c r="A40" s="23">
        <v>2004</v>
      </c>
      <c r="B40" s="24">
        <v>292.19189</v>
      </c>
      <c r="C40" s="54">
        <f>PeanutUse[[#This Row],[Snack peanuts - shelled peanuts 4/
(million pounds)]]/PeanutPcc!B40</f>
        <v>1.5427567137472571</v>
      </c>
      <c r="D40" s="54">
        <f>PeanutUse[[#This Row],[Cleaned in shell 8/
(million pounds)]]/PeanutPcc!B40</f>
        <v>0.6488109539932817</v>
      </c>
      <c r="E40" s="54">
        <f>PeanutUse[[#This Row],[Peanut butter - shelled peanuts 4,5/
(million pounds)]]/PeanutPcc!B40</f>
        <v>3.2119782653789604</v>
      </c>
      <c r="F40" s="54">
        <f>PeanutUse[[#This Row],[Peanut candy - shelled peanuts 4/
(million pounds)]]/PeanutPcc!B40</f>
        <v>1.3336988921903343</v>
      </c>
      <c r="G40" s="54">
        <f>PeanutUse[[#This Row],[Other - 
shelled peanuts 4,6/
(million pounds)]]/PeanutPcc!B40</f>
        <v>7.7165043834721087E-2</v>
      </c>
      <c r="H40" s="54">
        <f t="shared" si="0"/>
        <v>6.814409869144554</v>
      </c>
      <c r="I40" s="63"/>
    </row>
    <row r="41" spans="1:9" ht="15.6" x14ac:dyDescent="0.3">
      <c r="A41" s="25">
        <v>2005</v>
      </c>
      <c r="B41" s="26">
        <v>294.914085</v>
      </c>
      <c r="C41" s="54">
        <f>PeanutUse[[#This Row],[Snack peanuts - shelled peanuts 4/
(million pounds)]]/PeanutPcc!B41</f>
        <v>1.540530015716272</v>
      </c>
      <c r="D41" s="54">
        <f>PeanutUse[[#This Row],[Cleaned in shell 8/
(million pounds)]]/PeanutPcc!B41</f>
        <v>0.64423457936910677</v>
      </c>
      <c r="E41" s="54">
        <f>PeanutUse[[#This Row],[Peanut butter - shelled peanuts 4,5/
(million pounds)]]/PeanutPcc!B41</f>
        <v>3.3034129244793444</v>
      </c>
      <c r="F41" s="54">
        <f>PeanutUse[[#This Row],[Peanut candy - shelled peanuts 4/
(million pounds)]]/PeanutPcc!B41</f>
        <v>1.2775822490811179</v>
      </c>
      <c r="G41" s="54">
        <f>PeanutUse[[#This Row],[Other - 
shelled peanuts 4,6/
(million pounds)]]/PeanutPcc!B41</f>
        <v>4.1001771753288757E-2</v>
      </c>
      <c r="H41" s="54">
        <f t="shared" si="0"/>
        <v>6.8067615403991297</v>
      </c>
      <c r="I41" s="63"/>
    </row>
    <row r="42" spans="1:9" ht="15.6" x14ac:dyDescent="0.3">
      <c r="A42" s="23">
        <v>2006</v>
      </c>
      <c r="B42" s="24">
        <v>297.64655699999997</v>
      </c>
      <c r="C42" s="54">
        <f>PeanutUse[[#This Row],[Snack peanuts - shelled peanuts 4/
(million pounds)]]/PeanutPcc!B42</f>
        <v>1.3947112447196894</v>
      </c>
      <c r="D42" s="54">
        <f>PeanutUse[[#This Row],[Cleaned in shell 8/
(million pounds)]]/PeanutPcc!B42</f>
        <v>0.59745480341638901</v>
      </c>
      <c r="E42" s="54">
        <f>PeanutUse[[#This Row],[Peanut butter - shelled peanuts 4,5/
(million pounds)]]/PeanutPcc!B42</f>
        <v>3.3376666943941844</v>
      </c>
      <c r="F42" s="54">
        <f>PeanutUse[[#This Row],[Peanut candy - shelled peanuts 4/
(million pounds)]]/PeanutPcc!B42</f>
        <v>1.2554621957209471</v>
      </c>
      <c r="G42" s="54">
        <f>PeanutUse[[#This Row],[Other - 
shelled peanuts 4,6/
(million pounds)]]/PeanutPcc!B42</f>
        <v>3.1571001844311608E-2</v>
      </c>
      <c r="H42" s="54">
        <f t="shared" si="0"/>
        <v>6.6168659400955212</v>
      </c>
      <c r="I42" s="63"/>
    </row>
    <row r="43" spans="1:9" ht="15.6" x14ac:dyDescent="0.3">
      <c r="A43" s="25">
        <v>2007</v>
      </c>
      <c r="B43" s="26">
        <v>300.57448099999999</v>
      </c>
      <c r="C43" s="54">
        <f>PeanutUse[[#This Row],[Snack peanuts - shelled peanuts 4/
(million pounds)]]/PeanutPcc!B43</f>
        <v>1.4145113004453629</v>
      </c>
      <c r="D43" s="54">
        <f>PeanutUse[[#This Row],[Cleaned in shell 8/
(million pounds)]]/PeanutPcc!B43</f>
        <v>0.60460794274814034</v>
      </c>
      <c r="E43" s="54">
        <f>PeanutUse[[#This Row],[Peanut butter - shelled peanuts 4,5/
(million pounds)]]/PeanutPcc!B43</f>
        <v>3.3677609510702275</v>
      </c>
      <c r="F43" s="54">
        <f>PeanutUse[[#This Row],[Peanut candy - shelled peanuts 4/
(million pounds)]]/PeanutPcc!B43</f>
        <v>1.0661816629735776</v>
      </c>
      <c r="G43" s="54">
        <f>PeanutUse[[#This Row],[Other - 
shelled peanuts 4,6/
(million pounds)]]/PeanutPcc!B43</f>
        <v>3.551865070009054E-2</v>
      </c>
      <c r="H43" s="54">
        <f t="shared" si="0"/>
        <v>6.4885805079373995</v>
      </c>
      <c r="I43" s="63"/>
    </row>
    <row r="44" spans="1:9" ht="15.6" x14ac:dyDescent="0.3">
      <c r="A44" s="23">
        <v>2008</v>
      </c>
      <c r="B44" s="24">
        <v>303.50646899999998</v>
      </c>
      <c r="C44" s="54">
        <f>PeanutUse[[#This Row],[Snack peanuts - shelled peanuts 4/
(million pounds)]]/PeanutPcc!B44</f>
        <v>1.2107748517215295</v>
      </c>
      <c r="D44" s="54">
        <f>PeanutUse[[#This Row],[Cleaned in shell 8/
(million pounds)]]/PeanutPcc!B44</f>
        <v>0.69265484024987944</v>
      </c>
      <c r="E44" s="54">
        <f>PeanutUse[[#This Row],[Peanut butter - shelled peanuts 4,5/
(million pounds)]]/PeanutPcc!B44</f>
        <v>3.633194388354207</v>
      </c>
      <c r="F44" s="54">
        <f>PeanutUse[[#This Row],[Peanut candy - shelled peanuts 4/
(million pounds)]]/PeanutPcc!B44</f>
        <v>1.0420700456305596</v>
      </c>
      <c r="G44" s="54">
        <f>PeanutUse[[#This Row],[Other - 
shelled peanuts 4,6/
(million pounds)]]/PeanutPcc!B44</f>
        <v>3.2421055249402281E-2</v>
      </c>
      <c r="H44" s="54">
        <f t="shared" si="0"/>
        <v>6.6111151812055784</v>
      </c>
      <c r="I44" s="63"/>
    </row>
    <row r="45" spans="1:9" ht="15.6" x14ac:dyDescent="0.3">
      <c r="A45" s="25">
        <v>2009</v>
      </c>
      <c r="B45" s="26">
        <v>306.207719</v>
      </c>
      <c r="C45" s="54">
        <f>PeanutUse[[#This Row],[Snack peanuts - shelled peanuts 4/
(million pounds)]]/PeanutPcc!B45</f>
        <v>1.1526913859411887</v>
      </c>
      <c r="D45" s="54">
        <f>PeanutUse[[#This Row],[Cleaned in shell 8/
(million pounds)]]/PeanutPcc!B45</f>
        <v>0.65064475660719712</v>
      </c>
      <c r="E45" s="54">
        <f>PeanutUse[[#This Row],[Peanut butter - shelled peanuts 4,5/
(million pounds)]]/PeanutPcc!B45</f>
        <v>3.8921977665755705</v>
      </c>
      <c r="F45" s="54">
        <f>PeanutUse[[#This Row],[Peanut candy - shelled peanuts 4/
(million pounds)]]/PeanutPcc!B45</f>
        <v>1.0306565785822011</v>
      </c>
      <c r="G45" s="54">
        <f>PeanutUse[[#This Row],[Other - 
shelled peanuts 4,6/
(million pounds)]]/PeanutPcc!B45</f>
        <v>5.1729590788010149E-2</v>
      </c>
      <c r="H45" s="54">
        <f t="shared" si="0"/>
        <v>6.7779200784941676</v>
      </c>
      <c r="I45" s="63"/>
    </row>
    <row r="46" spans="1:9" ht="15.6" x14ac:dyDescent="0.3">
      <c r="A46" s="23">
        <v>2010</v>
      </c>
      <c r="B46" s="24">
        <v>308.83326399999999</v>
      </c>
      <c r="C46" s="54">
        <f>PeanutUse[[#This Row],[Snack peanuts - shelled peanuts 4/
(million pounds)]]/PeanutPcc!B46</f>
        <v>1.2795804275798479</v>
      </c>
      <c r="D46" s="54">
        <f>PeanutUse[[#This Row],[Cleaned in shell 8/
(million pounds)]]/PeanutPcc!B46</f>
        <v>0.64010523328860081</v>
      </c>
      <c r="E46" s="54">
        <f>PeanutUse[[#This Row],[Peanut butter - shelled peanuts 4,5/
(million pounds)]]/PeanutPcc!B46</f>
        <v>3.9284272176069743</v>
      </c>
      <c r="F46" s="54">
        <f>PeanutUse[[#This Row],[Peanut candy - shelled peanuts 4/
(million pounds)]]/PeanutPcc!B46</f>
        <v>1.2804708757020422</v>
      </c>
      <c r="G46" s="54">
        <f>PeanutUse[[#This Row],[Other - 
shelled peanuts 4,6/
(million pounds)]]/PeanutPcc!B46</f>
        <v>5.4689704668600729E-2</v>
      </c>
      <c r="H46" s="54">
        <f t="shared" si="0"/>
        <v>7.1832734588460649</v>
      </c>
      <c r="I46" s="63"/>
    </row>
    <row r="47" spans="1:9" ht="15.6" x14ac:dyDescent="0.3">
      <c r="A47" s="25">
        <v>2011</v>
      </c>
      <c r="B47" s="26">
        <v>310.94696199999998</v>
      </c>
      <c r="C47" s="54">
        <f>PeanutUse[[#This Row],[Snack peanuts - shelled peanuts 4/
(million pounds)]]/PeanutPcc!B47</f>
        <v>1.2544518765872361</v>
      </c>
      <c r="D47" s="54">
        <f>PeanutUse[[#This Row],[Cleaned in shell 8/
(million pounds)]]/PeanutPcc!B47</f>
        <v>0.5936066083835867</v>
      </c>
      <c r="E47" s="54">
        <f>PeanutUse[[#This Row],[Peanut butter - shelled peanuts 4,5/
(million pounds)]]/PeanutPcc!B47</f>
        <v>3.8519366527851786</v>
      </c>
      <c r="F47" s="54">
        <f>PeanutUse[[#This Row],[Peanut candy - shelled peanuts 4/
(million pounds)]]/PeanutPcc!B47</f>
        <v>1.2692775560868803</v>
      </c>
      <c r="G47" s="54">
        <f>PeanutUse[[#This Row],[Other - 
shelled peanuts 4,6/
(million pounds)]]/PeanutPcc!B47</f>
        <v>6.322943267733229E-2</v>
      </c>
      <c r="H47" s="54">
        <f t="shared" si="0"/>
        <v>7.0325021265202139</v>
      </c>
      <c r="I47" s="63"/>
    </row>
    <row r="48" spans="1:9" ht="15.6" x14ac:dyDescent="0.3">
      <c r="A48" s="23">
        <v>2012</v>
      </c>
      <c r="B48" s="24">
        <v>313.14999699999998</v>
      </c>
      <c r="C48" s="54">
        <f>PeanutUse[[#This Row],[Snack peanuts - shelled peanuts 4/
(million pounds)]]/PeanutPcc!B48</f>
        <v>1.2787130890504208</v>
      </c>
      <c r="D48" s="54">
        <f>PeanutUse[[#This Row],[Cleaned in shell 8/
(million pounds)]]/PeanutPcc!B48</f>
        <v>0.70063202395623847</v>
      </c>
      <c r="E48" s="54">
        <f>PeanutUse[[#This Row],[Peanut butter - shelled peanuts 4,5/
(million pounds)]]/PeanutPcc!B48</f>
        <v>3.9209931718440987</v>
      </c>
      <c r="F48" s="54">
        <f>PeanutUse[[#This Row],[Peanut candy - shelled peanuts 4/
(million pounds)]]/PeanutPcc!B48</f>
        <v>1.2195880685255125</v>
      </c>
      <c r="G48" s="54">
        <f>PeanutUse[[#This Row],[Other - 
shelled peanuts 4,6/
(million pounds)]]/PeanutPcc!B48</f>
        <v>6.598754653668415E-2</v>
      </c>
      <c r="H48" s="54">
        <f t="shared" si="0"/>
        <v>7.1859138999129542</v>
      </c>
      <c r="I48" s="63"/>
    </row>
    <row r="49" spans="1:9" ht="15.6" x14ac:dyDescent="0.3">
      <c r="A49" s="25">
        <v>2013</v>
      </c>
      <c r="B49" s="26">
        <v>315.33597600000002</v>
      </c>
      <c r="C49" s="54">
        <f>PeanutUse[[#This Row],[Snack peanuts - shelled peanuts 4/
(million pounds)]]/PeanutPcc!B49</f>
        <v>1.3629780066705739</v>
      </c>
      <c r="D49" s="54">
        <f>PeanutUse[[#This Row],[Cleaned in shell 8/
(million pounds)]]/PeanutPcc!B49</f>
        <v>0.76862214129351358</v>
      </c>
      <c r="E49" s="54">
        <f>PeanutUse[[#This Row],[Peanut butter - shelled peanuts 4,5/
(million pounds)]]/PeanutPcc!B49</f>
        <v>3.8630860184503657</v>
      </c>
      <c r="F49" s="54">
        <f>PeanutUse[[#This Row],[Peanut candy - shelled peanuts 4/
(million pounds)]]/PeanutPcc!B49</f>
        <v>1.2549345146714246</v>
      </c>
      <c r="G49" s="54">
        <f>PeanutUse[[#This Row],[Other - 
shelled peanuts 4,6/
(million pounds)]]/PeanutPcc!B49</f>
        <v>9.2292038381310476E-2</v>
      </c>
      <c r="H49" s="54">
        <f t="shared" si="0"/>
        <v>7.3419127194671878</v>
      </c>
      <c r="I49" s="63"/>
    </row>
    <row r="50" spans="1:9" ht="15.6" x14ac:dyDescent="0.3">
      <c r="A50" s="23">
        <v>2014</v>
      </c>
      <c r="B50" s="24">
        <v>317.519206</v>
      </c>
      <c r="C50" s="54">
        <f>PeanutUse[[#This Row],[Snack peanuts - shelled peanuts 4/
(million pounds)]]/PeanutPcc!B50</f>
        <v>1.3494522280960857</v>
      </c>
      <c r="D50" s="54">
        <f>PeanutUse[[#This Row],[Cleaned in shell 8/
(million pounds)]]/PeanutPcc!B50</f>
        <v>0.66539243361549616</v>
      </c>
      <c r="E50" s="54">
        <f>PeanutUse[[#This Row],[Peanut butter - shelled peanuts 4,5/
(million pounds)]]/PeanutPcc!B50</f>
        <v>4.1060665791662379</v>
      </c>
      <c r="F50" s="54">
        <f>PeanutUse[[#This Row],[Peanut candy - shelled peanuts 4/
(million pounds)]]/PeanutPcc!B50</f>
        <v>1.1837268199769939</v>
      </c>
      <c r="G50" s="54">
        <f>PeanutUse[[#This Row],[Other - 
shelled peanuts 4,6/
(million pounds)]]/PeanutPcc!B50</f>
        <v>0.16748278212814624</v>
      </c>
      <c r="H50" s="54">
        <f t="shared" si="0"/>
        <v>7.4721208429829593</v>
      </c>
      <c r="I50" s="63"/>
    </row>
    <row r="51" spans="1:9" ht="15.6" x14ac:dyDescent="0.3">
      <c r="A51" s="25">
        <v>2015</v>
      </c>
      <c r="B51" s="26">
        <v>319.83219000000003</v>
      </c>
      <c r="C51" s="54">
        <f>PeanutUse[[#This Row],[Snack peanuts - shelled peanuts 4/
(million pounds)]]/PeanutPcc!B51</f>
        <v>1.5811166474519027</v>
      </c>
      <c r="D51" s="54">
        <f>PeanutUse[[#This Row],[Cleaned in shell 8/
(million pounds)]]/PeanutPcc!B51</f>
        <v>0.61175649017692679</v>
      </c>
      <c r="E51" s="54">
        <f>PeanutUse[[#This Row],[Peanut butter - shelled peanuts 4,5/
(million pounds)]]/PeanutPcc!B51</f>
        <v>4.0634871680677289</v>
      </c>
      <c r="F51" s="54">
        <f>PeanutUse[[#This Row],[Peanut candy - shelled peanuts 4/
(million pounds)]]/PeanutPcc!B51</f>
        <v>1.1803220932827303</v>
      </c>
      <c r="G51" s="54">
        <f>PeanutUse[[#This Row],[Other - 
shelled peanuts 4,6/
(million pounds)]]/PeanutPcc!B51</f>
        <v>0.19193815356734414</v>
      </c>
      <c r="H51" s="54">
        <f t="shared" si="0"/>
        <v>7.6286205525466331</v>
      </c>
      <c r="I51" s="63"/>
    </row>
    <row r="52" spans="1:9" ht="15.6" x14ac:dyDescent="0.3">
      <c r="A52" s="23">
        <v>2016</v>
      </c>
      <c r="B52" s="24">
        <v>322.11409400000002</v>
      </c>
      <c r="C52" s="54">
        <f>PeanutUse[[#This Row],[Snack peanuts - shelled peanuts 4/
(million pounds)]]/PeanutPcc!B52</f>
        <v>1.4600168349044671</v>
      </c>
      <c r="D52" s="54">
        <f>PeanutUse[[#This Row],[Cleaned in shell 8/
(million pounds)]]/PeanutPcc!B52</f>
        <v>0.53608287689516632</v>
      </c>
      <c r="E52" s="54">
        <f>PeanutUse[[#This Row],[Peanut butter - shelled peanuts 4,5/
(million pounds)]]/PeanutPcc!B52</f>
        <v>4.1544130633414627</v>
      </c>
      <c r="F52" s="54">
        <f>PeanutUse[[#This Row],[Peanut candy - shelled peanuts 4/
(million pounds)]]/PeanutPcc!B52</f>
        <v>1.2657036981436769</v>
      </c>
      <c r="G52" s="54">
        <f>PeanutUse[[#This Row],[Other - 
shelled peanuts 4,6/
(million pounds)]]/PeanutPcc!B52</f>
        <v>0.17623879568585404</v>
      </c>
      <c r="H52" s="54">
        <f t="shared" si="0"/>
        <v>7.5924552689706273</v>
      </c>
      <c r="I52" s="63"/>
    </row>
    <row r="53" spans="1:9" ht="15.6" x14ac:dyDescent="0.3">
      <c r="A53" s="25">
        <v>2017</v>
      </c>
      <c r="B53" s="26">
        <v>324.29674599999998</v>
      </c>
      <c r="C53" s="54">
        <f>PeanutUse[[#This Row],[Snack peanuts - shelled peanuts 4/
(million pounds)]]/PeanutPcc!B53</f>
        <v>1.6184097018352446</v>
      </c>
      <c r="D53" s="54">
        <f>PeanutUse[[#This Row],[Cleaned in shell 8/
(million pounds)]]/PeanutPcc!B53</f>
        <v>0.46932200176933014</v>
      </c>
      <c r="E53" s="54">
        <f>PeanutUse[[#This Row],[Peanut butter - shelled peanuts 4,5/
(million pounds)]]/PeanutPcc!B53</f>
        <v>4.0535929398440524</v>
      </c>
      <c r="F53" s="54">
        <f>PeanutUse[[#This Row],[Peanut candy - shelled peanuts 4/
(million pounds)]]/PeanutPcc!B53</f>
        <v>1.1702368422777822</v>
      </c>
      <c r="G53" s="54">
        <f>PeanutUse[[#This Row],[Other - 
shelled peanuts 4,6/
(million pounds)]]/PeanutPcc!B53</f>
        <v>0.29584940701193468</v>
      </c>
      <c r="H53" s="54">
        <f t="shared" si="0"/>
        <v>7.6074108927383444</v>
      </c>
      <c r="I53" s="63"/>
    </row>
    <row r="54" spans="1:9" ht="15.6" x14ac:dyDescent="0.3">
      <c r="A54" s="23">
        <v>2018</v>
      </c>
      <c r="B54" s="24">
        <v>326.16326299999997</v>
      </c>
      <c r="C54" s="54">
        <f>PeanutUse[[#This Row],[Snack peanuts - shelled peanuts 4/
(million pounds)]]/PeanutPcc!B54</f>
        <v>1.433870864849669</v>
      </c>
      <c r="D54" s="54">
        <f>PeanutUse[[#This Row],[Cleaned in shell 8/
(million pounds)]]/PeanutPcc!B54</f>
        <v>0.4636462804212258</v>
      </c>
      <c r="E54" s="54">
        <f>PeanutUse[[#This Row],[Peanut butter - shelled peanuts 4,5/
(million pounds)]]/PeanutPcc!B54</f>
        <v>4.1158436656920498</v>
      </c>
      <c r="F54" s="54">
        <f>PeanutUse[[#This Row],[Peanut candy - shelled peanuts 4/
(million pounds)]]/PeanutPcc!B54</f>
        <v>1.1679304299822386</v>
      </c>
      <c r="G54" s="54">
        <f>PeanutUse[[#This Row],[Other - 
shelled peanuts 4,6/
(million pounds)]]/PeanutPcc!B54</f>
        <v>0.3453822449648476</v>
      </c>
      <c r="H54" s="54">
        <f t="shared" si="0"/>
        <v>7.5266734859100302</v>
      </c>
      <c r="I54" s="63"/>
    </row>
    <row r="55" spans="1:9" ht="15.6" x14ac:dyDescent="0.3">
      <c r="A55" s="25">
        <v>2019</v>
      </c>
      <c r="B55" s="26">
        <v>327.77654100000001</v>
      </c>
      <c r="C55" s="54">
        <f>PeanutUse[[#This Row],[Snack peanuts - shelled peanuts 4/
(million pounds)]]/PeanutPcc!B55</f>
        <v>1.4687750335372536</v>
      </c>
      <c r="D55" s="54">
        <f>PeanutUse[[#This Row],[Cleaned in shell 8/
(million pounds)]]/PeanutPcc!B55</f>
        <v>0.45908867803934755</v>
      </c>
      <c r="E55" s="54">
        <f>PeanutUse[[#This Row],[Peanut butter - shelled peanuts 4,5/
(million pounds)]]/PeanutPcc!B55</f>
        <v>4.3025165733260939</v>
      </c>
      <c r="F55" s="54">
        <f>PeanutUse[[#This Row],[Peanut candy - shelled peanuts 4/
(million pounds)]]/PeanutPcc!B55</f>
        <v>1.2070631985832079</v>
      </c>
      <c r="G55" s="54">
        <f>PeanutUse[[#This Row],[Other - 
shelled peanuts 4,6/
(million pounds)]]/PeanutPcc!B55</f>
        <v>0.27935800323184201</v>
      </c>
      <c r="H55" s="54">
        <f t="shared" si="0"/>
        <v>7.7168014867177455</v>
      </c>
      <c r="I55" s="63"/>
    </row>
    <row r="56" spans="1:9" ht="15.6" x14ac:dyDescent="0.3">
      <c r="A56" s="23">
        <v>2020</v>
      </c>
      <c r="B56" s="24">
        <v>329.37155899999999</v>
      </c>
      <c r="C56" s="54">
        <f>PeanutUse[[#This Row],[Snack peanuts - shelled peanuts 4/
(million pounds)]]/PeanutPcc!B56</f>
        <v>1.5348866232861351</v>
      </c>
      <c r="D56" s="54">
        <f>PeanutUse[[#This Row],[Cleaned in shell 8/
(million pounds)]]/PeanutPcc!B56</f>
        <v>0.48567255013053512</v>
      </c>
      <c r="E56" s="54">
        <f>PeanutUse[[#This Row],[Peanut butter - shelled peanuts 4,5/
(million pounds)]]/PeanutPcc!B56</f>
        <v>4.3988376057691125</v>
      </c>
      <c r="F56" s="54">
        <f>PeanutUse[[#This Row],[Peanut candy - shelled peanuts 4/
(million pounds)]]/PeanutPcc!B56</f>
        <v>1.3152501731334976</v>
      </c>
      <c r="G56" s="54">
        <f>PeanutUse[[#This Row],[Other - 
shelled peanuts 4,6/
(million pounds)]]/PeanutPcc!B56</f>
        <v>0.2206505024922325</v>
      </c>
      <c r="H56" s="54">
        <f t="shared" si="0"/>
        <v>7.9552974548115136</v>
      </c>
      <c r="I56" s="63"/>
    </row>
    <row r="57" spans="1:9" ht="15.6" x14ac:dyDescent="0.3">
      <c r="A57" s="25">
        <v>2021</v>
      </c>
      <c r="B57" s="26">
        <v>332.09034100000002</v>
      </c>
      <c r="C57" s="54">
        <f>PeanutUse[[#This Row],[Snack peanuts - shelled peanuts 4/
(million pounds)]]/PeanutPcc!B57</f>
        <v>1.4615270005700043</v>
      </c>
      <c r="D57" s="54">
        <f>PeanutUse[[#This Row],[Cleaned in shell 8/
(million pounds)]]/PeanutPcc!B57</f>
        <v>0.5024382232785265</v>
      </c>
      <c r="E57" s="54">
        <f>PeanutUse[[#This Row],[Peanut butter - shelled peanuts 4,5/
(million pounds)]]/PeanutPcc!B57</f>
        <v>4.2431827308099868</v>
      </c>
      <c r="F57" s="54">
        <f>PeanutUse[[#This Row],[Peanut candy - shelled peanuts 4/
(million pounds)]]/PeanutPcc!B57</f>
        <v>1.4758995956464749</v>
      </c>
      <c r="G57" s="54">
        <f>PeanutUse[[#This Row],[Other - 
shelled peanuts 4,6/
(million pounds)]]/PeanutPcc!B57</f>
        <v>0.18119467075978582</v>
      </c>
      <c r="H57" s="54">
        <f t="shared" si="0"/>
        <v>7.8642422210647789</v>
      </c>
      <c r="I57" s="63"/>
    </row>
    <row r="58" spans="1:9" ht="15.6" x14ac:dyDescent="0.3">
      <c r="A58" s="23">
        <v>2022</v>
      </c>
      <c r="B58" s="24">
        <v>333.32687199999998</v>
      </c>
      <c r="C58" s="54">
        <f>PeanutUse[[#This Row],[Snack peanuts - shelled peanuts 4/
(million pounds)]]/PeanutPcc!B58</f>
        <v>1.3668954959022925</v>
      </c>
      <c r="D58" s="54">
        <f>PeanutUse[[#This Row],[Cleaned in shell 8/
(million pounds)]]/PeanutPcc!B58</f>
        <v>0.50497981332870157</v>
      </c>
      <c r="E58" s="54">
        <f>PeanutUse[[#This Row],[Peanut butter - shelled peanuts 4,5/
(million pounds)]]/PeanutPcc!B58</f>
        <v>4.440605076688807</v>
      </c>
      <c r="F58" s="54">
        <f>PeanutUse[[#This Row],[Peanut candy - shelled peanuts 4/
(million pounds)]]/PeanutPcc!B58</f>
        <v>1.325362690830399</v>
      </c>
      <c r="G58" s="54">
        <f>PeanutUse[[#This Row],[Other - 
shelled peanuts 4,6/
(million pounds)]]/PeanutPcc!B58</f>
        <v>0.13605863736062659</v>
      </c>
      <c r="H58" s="54">
        <f t="shared" si="0"/>
        <v>7.7739017141108269</v>
      </c>
      <c r="I58" s="63"/>
    </row>
    <row r="59" spans="1:9" ht="16.2" thickBot="1" x14ac:dyDescent="0.35">
      <c r="A59" s="51">
        <v>2023</v>
      </c>
      <c r="B59" s="52">
        <v>335.70648399999999</v>
      </c>
      <c r="C59" s="56">
        <f>PeanutUse[[#This Row],[Snack peanuts - shelled peanuts 4/
(million pounds)]]/PeanutPcc!B59</f>
        <v>1.2086659607087005</v>
      </c>
      <c r="D59" s="56">
        <f>PeanutUse[[#This Row],[Cleaned in shell 8/
(million pounds)]]/PeanutPcc!B59</f>
        <v>0.50699523515905642</v>
      </c>
      <c r="E59" s="56">
        <f>PeanutUse[[#This Row],[Peanut butter - shelled peanuts 4,5/
(million pounds)]]/PeanutPcc!B59</f>
        <v>4.3275690796606714</v>
      </c>
      <c r="F59" s="56">
        <f>PeanutUse[[#This Row],[Peanut candy - shelled peanuts 4/
(million pounds)]]/PeanutPcc!B59</f>
        <v>1.2220228668565127</v>
      </c>
      <c r="G59" s="56">
        <f>PeanutUse[[#This Row],[Other - 
shelled peanuts 4,6/
(million pounds)]]/PeanutPcc!B59</f>
        <v>0.16293399921343193</v>
      </c>
      <c r="H59" s="56">
        <f>SUM(C59:G59)</f>
        <v>7.4281871415983725</v>
      </c>
      <c r="I59" s="63"/>
    </row>
    <row r="60" spans="1:9" ht="18" customHeight="1" thickTop="1" x14ac:dyDescent="0.3">
      <c r="A60" s="15" t="s">
        <v>39</v>
      </c>
    </row>
    <row r="61" spans="1:9" ht="18" customHeight="1" x14ac:dyDescent="0.3">
      <c r="A61" s="15" t="s">
        <v>40</v>
      </c>
    </row>
    <row r="62" spans="1:9" ht="18" customHeight="1" x14ac:dyDescent="0.3">
      <c r="A62" s="15" t="s">
        <v>126</v>
      </c>
    </row>
    <row r="63" spans="1:9" ht="18" customHeight="1" x14ac:dyDescent="0.3">
      <c r="A63" s="15" t="s">
        <v>41</v>
      </c>
    </row>
    <row r="64" spans="1:9" ht="18" customHeight="1" x14ac:dyDescent="0.3">
      <c r="A64" s="15" t="s">
        <v>42</v>
      </c>
    </row>
    <row r="65" spans="1:1" ht="18" customHeight="1" x14ac:dyDescent="0.3">
      <c r="A65" s="15" t="s">
        <v>43</v>
      </c>
    </row>
    <row r="66" spans="1:1" ht="18" customHeight="1" x14ac:dyDescent="0.3">
      <c r="A66" s="15" t="s">
        <v>44</v>
      </c>
    </row>
    <row r="67" spans="1:1" ht="18" customHeight="1" x14ac:dyDescent="0.3">
      <c r="A67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98E0-8AF1-4007-ABFF-000F766CA440}">
  <dimension ref="A1:N6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7" width="22.21875" customWidth="1"/>
    <col min="8" max="8" width="27.77734375" customWidth="1"/>
    <col min="9" max="11" width="22.21875" customWidth="1"/>
    <col min="12" max="12" width="23.33203125" customWidth="1"/>
    <col min="13" max="13" width="27.77734375" customWidth="1"/>
  </cols>
  <sheetData>
    <row r="1" spans="1:14" ht="24" customHeight="1" x14ac:dyDescent="0.4">
      <c r="A1" s="1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4" ht="66" customHeight="1" x14ac:dyDescent="0.3">
      <c r="A2" s="5" t="s">
        <v>0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12</v>
      </c>
      <c r="G2" s="7" t="s">
        <v>6</v>
      </c>
      <c r="H2" s="8" t="s">
        <v>7</v>
      </c>
      <c r="I2" s="7" t="s">
        <v>8</v>
      </c>
      <c r="J2" s="9" t="s">
        <v>9</v>
      </c>
      <c r="K2" s="7" t="s">
        <v>108</v>
      </c>
      <c r="L2" s="7" t="s">
        <v>130</v>
      </c>
      <c r="M2" s="7" t="s">
        <v>10</v>
      </c>
      <c r="N2" s="63"/>
    </row>
    <row r="3" spans="1:14" ht="15.6" customHeight="1" x14ac:dyDescent="0.3">
      <c r="A3" s="10">
        <v>1967</v>
      </c>
      <c r="B3" s="11">
        <v>197.73599999999999</v>
      </c>
      <c r="C3" s="12">
        <v>2477</v>
      </c>
      <c r="D3" s="12">
        <v>1</v>
      </c>
      <c r="E3" s="12">
        <v>372</v>
      </c>
      <c r="F3" s="12">
        <f t="shared" ref="F3:F25" si="0">SUM(C3,D3,E3)</f>
        <v>2850</v>
      </c>
      <c r="G3" s="12">
        <v>198</v>
      </c>
      <c r="H3" s="12">
        <v>236</v>
      </c>
      <c r="I3" s="12">
        <v>644</v>
      </c>
      <c r="J3" s="12">
        <v>353</v>
      </c>
      <c r="K3" s="13">
        <f t="shared" ref="K3:K25" si="1">F3-G3-H3-I3-J3</f>
        <v>1419</v>
      </c>
      <c r="L3" s="12">
        <f>K3/1.33</f>
        <v>1066.9172932330825</v>
      </c>
      <c r="M3" s="14">
        <f t="shared" ref="M3:M25" si="2">IF(L3=0,0,IF(B3=0,0,L3/B3))</f>
        <v>5.3956653984761633</v>
      </c>
      <c r="N3" s="63"/>
    </row>
    <row r="4" spans="1:14" ht="15.6" customHeight="1" x14ac:dyDescent="0.3">
      <c r="A4" s="10">
        <v>1968</v>
      </c>
      <c r="B4" s="11">
        <v>199.80799999999999</v>
      </c>
      <c r="C4" s="12">
        <v>2547</v>
      </c>
      <c r="D4" s="12">
        <v>2</v>
      </c>
      <c r="E4" s="12">
        <v>353</v>
      </c>
      <c r="F4" s="12">
        <f t="shared" si="0"/>
        <v>2902</v>
      </c>
      <c r="G4" s="12">
        <v>105</v>
      </c>
      <c r="H4" s="12">
        <v>317</v>
      </c>
      <c r="I4" s="12">
        <v>654</v>
      </c>
      <c r="J4" s="12">
        <v>357</v>
      </c>
      <c r="K4" s="13">
        <f t="shared" si="1"/>
        <v>1469</v>
      </c>
      <c r="L4" s="12">
        <f t="shared" ref="L4:L25" si="3">K4/1.33</f>
        <v>1104.5112781954886</v>
      </c>
      <c r="M4" s="14">
        <f t="shared" si="2"/>
        <v>5.5278631395914504</v>
      </c>
      <c r="N4" s="63"/>
    </row>
    <row r="5" spans="1:14" ht="15.6" customHeight="1" x14ac:dyDescent="0.3">
      <c r="A5" s="10">
        <v>1969</v>
      </c>
      <c r="B5" s="11">
        <v>201.76</v>
      </c>
      <c r="C5" s="12">
        <v>2535</v>
      </c>
      <c r="D5" s="12">
        <v>1</v>
      </c>
      <c r="E5" s="12">
        <v>357</v>
      </c>
      <c r="F5" s="12">
        <f t="shared" si="0"/>
        <v>2893</v>
      </c>
      <c r="G5" s="12">
        <v>140</v>
      </c>
      <c r="H5" s="12">
        <v>321</v>
      </c>
      <c r="I5" s="12">
        <v>581</v>
      </c>
      <c r="J5" s="12">
        <v>353</v>
      </c>
      <c r="K5" s="13">
        <f t="shared" si="1"/>
        <v>1498</v>
      </c>
      <c r="L5" s="12">
        <f t="shared" si="3"/>
        <v>1126.3157894736842</v>
      </c>
      <c r="M5" s="14">
        <f t="shared" si="2"/>
        <v>5.5824533578196087</v>
      </c>
      <c r="N5" s="63"/>
    </row>
    <row r="6" spans="1:14" ht="15.6" customHeight="1" x14ac:dyDescent="0.3">
      <c r="A6" s="10">
        <v>1970</v>
      </c>
      <c r="B6" s="11">
        <v>203.84899999999999</v>
      </c>
      <c r="C6" s="12">
        <v>2983</v>
      </c>
      <c r="D6" s="12">
        <v>1</v>
      </c>
      <c r="E6" s="12">
        <v>353</v>
      </c>
      <c r="F6" s="12">
        <f t="shared" si="0"/>
        <v>3337</v>
      </c>
      <c r="G6" s="12">
        <v>290</v>
      </c>
      <c r="H6" s="12">
        <v>277</v>
      </c>
      <c r="I6" s="12">
        <v>799</v>
      </c>
      <c r="J6" s="12">
        <v>453</v>
      </c>
      <c r="K6" s="13">
        <f t="shared" si="1"/>
        <v>1518</v>
      </c>
      <c r="L6" s="12">
        <f t="shared" si="3"/>
        <v>1141.3533834586465</v>
      </c>
      <c r="M6" s="14">
        <f t="shared" si="2"/>
        <v>5.5990138948861485</v>
      </c>
      <c r="N6" s="63"/>
    </row>
    <row r="7" spans="1:14" ht="15.6" customHeight="1" x14ac:dyDescent="0.3">
      <c r="A7" s="10">
        <v>1971</v>
      </c>
      <c r="B7" s="11">
        <v>206.46599999999998</v>
      </c>
      <c r="C7" s="12">
        <v>3005</v>
      </c>
      <c r="D7" s="12">
        <v>2</v>
      </c>
      <c r="E7" s="12">
        <v>453</v>
      </c>
      <c r="F7" s="12">
        <f t="shared" si="0"/>
        <v>3460</v>
      </c>
      <c r="G7" s="12">
        <v>552</v>
      </c>
      <c r="H7" s="12">
        <v>187</v>
      </c>
      <c r="I7" s="12">
        <v>814</v>
      </c>
      <c r="J7" s="12">
        <v>392</v>
      </c>
      <c r="K7" s="13">
        <f t="shared" si="1"/>
        <v>1515</v>
      </c>
      <c r="L7" s="12">
        <f t="shared" si="3"/>
        <v>1139.0977443609022</v>
      </c>
      <c r="M7" s="14">
        <f t="shared" si="2"/>
        <v>5.5171202249324454</v>
      </c>
      <c r="N7" s="63"/>
    </row>
    <row r="8" spans="1:14" ht="15.6" customHeight="1" x14ac:dyDescent="0.3">
      <c r="A8" s="10">
        <v>1972</v>
      </c>
      <c r="B8" s="11">
        <v>208.917</v>
      </c>
      <c r="C8" s="12">
        <v>3275</v>
      </c>
      <c r="D8" s="12">
        <v>2</v>
      </c>
      <c r="E8" s="12">
        <v>392</v>
      </c>
      <c r="F8" s="12">
        <f t="shared" si="0"/>
        <v>3669</v>
      </c>
      <c r="G8" s="12">
        <v>521</v>
      </c>
      <c r="H8" s="12">
        <v>257</v>
      </c>
      <c r="I8" s="12">
        <v>850</v>
      </c>
      <c r="J8" s="12">
        <v>429</v>
      </c>
      <c r="K8" s="13">
        <f t="shared" si="1"/>
        <v>1612</v>
      </c>
      <c r="L8" s="12">
        <f t="shared" si="3"/>
        <v>1212.0300751879699</v>
      </c>
      <c r="M8" s="14">
        <f t="shared" si="2"/>
        <v>5.8014909039856493</v>
      </c>
      <c r="N8" s="63"/>
    </row>
    <row r="9" spans="1:14" ht="15.6" customHeight="1" x14ac:dyDescent="0.3">
      <c r="A9" s="10">
        <v>1973</v>
      </c>
      <c r="B9" s="11">
        <v>210.98500000000001</v>
      </c>
      <c r="C9" s="12">
        <v>3474</v>
      </c>
      <c r="D9" s="12">
        <v>1</v>
      </c>
      <c r="E9" s="12">
        <v>429</v>
      </c>
      <c r="F9" s="12">
        <f t="shared" si="0"/>
        <v>3904</v>
      </c>
      <c r="G9" s="12">
        <v>709</v>
      </c>
      <c r="H9" s="12">
        <v>247</v>
      </c>
      <c r="I9" s="12">
        <v>683</v>
      </c>
      <c r="J9" s="12">
        <v>553</v>
      </c>
      <c r="K9" s="13">
        <f t="shared" si="1"/>
        <v>1712</v>
      </c>
      <c r="L9" s="12">
        <f t="shared" si="3"/>
        <v>1287.218045112782</v>
      </c>
      <c r="M9" s="14">
        <f t="shared" si="2"/>
        <v>6.1009931754048008</v>
      </c>
      <c r="N9" s="63"/>
    </row>
    <row r="10" spans="1:14" ht="15.6" customHeight="1" x14ac:dyDescent="0.3">
      <c r="A10" s="10">
        <v>1974</v>
      </c>
      <c r="B10" s="11">
        <v>212.93199999999999</v>
      </c>
      <c r="C10" s="12">
        <v>3668</v>
      </c>
      <c r="D10" s="12">
        <v>1</v>
      </c>
      <c r="E10" s="12">
        <v>553</v>
      </c>
      <c r="F10" s="12">
        <f t="shared" si="0"/>
        <v>4222</v>
      </c>
      <c r="G10" s="12">
        <v>740</v>
      </c>
      <c r="H10" s="12">
        <v>82</v>
      </c>
      <c r="I10" s="12">
        <v>590</v>
      </c>
      <c r="J10" s="12">
        <v>1146</v>
      </c>
      <c r="K10" s="13">
        <f t="shared" si="1"/>
        <v>1664</v>
      </c>
      <c r="L10" s="12">
        <f t="shared" si="3"/>
        <v>1251.1278195488721</v>
      </c>
      <c r="M10" s="14">
        <f t="shared" si="2"/>
        <v>5.8757153436255338</v>
      </c>
      <c r="N10" s="63"/>
    </row>
    <row r="11" spans="1:14" ht="15.6" customHeight="1" x14ac:dyDescent="0.3">
      <c r="A11" s="10">
        <v>1975</v>
      </c>
      <c r="B11" s="11">
        <v>214.93100000000001</v>
      </c>
      <c r="C11" s="12">
        <v>3847</v>
      </c>
      <c r="D11" s="12">
        <v>1</v>
      </c>
      <c r="E11" s="12">
        <v>1146</v>
      </c>
      <c r="F11" s="12">
        <f t="shared" si="0"/>
        <v>4994</v>
      </c>
      <c r="G11" s="12">
        <v>434</v>
      </c>
      <c r="H11" s="12">
        <v>313</v>
      </c>
      <c r="I11" s="12">
        <v>1447</v>
      </c>
      <c r="J11" s="12">
        <v>1060</v>
      </c>
      <c r="K11" s="13">
        <f t="shared" si="1"/>
        <v>1740</v>
      </c>
      <c r="L11" s="12">
        <f t="shared" si="3"/>
        <v>1308.2706766917292</v>
      </c>
      <c r="M11" s="14">
        <f t="shared" si="2"/>
        <v>6.0869333725322505</v>
      </c>
      <c r="N11" s="63"/>
    </row>
    <row r="12" spans="1:14" ht="15.6" customHeight="1" x14ac:dyDescent="0.3">
      <c r="A12" s="10">
        <v>1976</v>
      </c>
      <c r="B12" s="11">
        <v>217.095</v>
      </c>
      <c r="C12" s="12">
        <v>3739</v>
      </c>
      <c r="D12" s="12">
        <v>1</v>
      </c>
      <c r="E12" s="12">
        <v>1060</v>
      </c>
      <c r="F12" s="12">
        <f t="shared" si="0"/>
        <v>4800</v>
      </c>
      <c r="G12" s="12">
        <v>783</v>
      </c>
      <c r="H12" s="12">
        <v>666</v>
      </c>
      <c r="I12" s="12">
        <v>1108</v>
      </c>
      <c r="J12" s="12">
        <v>608</v>
      </c>
      <c r="K12" s="13">
        <f t="shared" si="1"/>
        <v>1635</v>
      </c>
      <c r="L12" s="12">
        <f t="shared" si="3"/>
        <v>1229.3233082706765</v>
      </c>
      <c r="M12" s="14">
        <f t="shared" si="2"/>
        <v>5.6626053491359842</v>
      </c>
      <c r="N12" s="63"/>
    </row>
    <row r="13" spans="1:14" ht="15.6" customHeight="1" x14ac:dyDescent="0.3">
      <c r="A13" s="10">
        <v>1977</v>
      </c>
      <c r="B13" s="11">
        <v>219.179</v>
      </c>
      <c r="C13" s="12">
        <v>3715</v>
      </c>
      <c r="D13" s="12">
        <v>1</v>
      </c>
      <c r="E13" s="12">
        <v>608</v>
      </c>
      <c r="F13" s="12">
        <f t="shared" si="0"/>
        <v>4324</v>
      </c>
      <c r="G13" s="12">
        <v>1025</v>
      </c>
      <c r="H13" s="12">
        <v>556</v>
      </c>
      <c r="I13" s="12">
        <v>487</v>
      </c>
      <c r="J13" s="12">
        <v>581</v>
      </c>
      <c r="K13" s="13">
        <f t="shared" si="1"/>
        <v>1675</v>
      </c>
      <c r="L13" s="12">
        <f t="shared" si="3"/>
        <v>1259.3984962406014</v>
      </c>
      <c r="M13" s="14">
        <f t="shared" si="2"/>
        <v>5.7459815777998866</v>
      </c>
      <c r="N13" s="63"/>
    </row>
    <row r="14" spans="1:14" ht="15.6" customHeight="1" x14ac:dyDescent="0.3">
      <c r="A14" s="10">
        <v>1978</v>
      </c>
      <c r="B14" s="11">
        <v>221.47699999999998</v>
      </c>
      <c r="C14" s="12">
        <v>3952</v>
      </c>
      <c r="D14" s="12">
        <v>1</v>
      </c>
      <c r="E14" s="12">
        <v>581</v>
      </c>
      <c r="F14" s="12">
        <f t="shared" si="0"/>
        <v>4534</v>
      </c>
      <c r="G14" s="12">
        <v>1141</v>
      </c>
      <c r="H14" s="12">
        <v>521</v>
      </c>
      <c r="I14" s="12">
        <v>527</v>
      </c>
      <c r="J14" s="12">
        <v>586</v>
      </c>
      <c r="K14" s="13">
        <f t="shared" si="1"/>
        <v>1759</v>
      </c>
      <c r="L14" s="12">
        <f t="shared" si="3"/>
        <v>1322.5563909774435</v>
      </c>
      <c r="M14" s="14">
        <f t="shared" si="2"/>
        <v>5.9715292828485289</v>
      </c>
      <c r="N14" s="63"/>
    </row>
    <row r="15" spans="1:14" ht="15.6" customHeight="1" x14ac:dyDescent="0.3">
      <c r="A15" s="10">
        <v>1979</v>
      </c>
      <c r="B15" s="11">
        <v>223.86500000000001</v>
      </c>
      <c r="C15" s="12">
        <v>3968</v>
      </c>
      <c r="D15" s="12">
        <v>1</v>
      </c>
      <c r="E15" s="12">
        <v>586</v>
      </c>
      <c r="F15" s="12">
        <f t="shared" si="0"/>
        <v>4555</v>
      </c>
      <c r="G15" s="12">
        <v>1057</v>
      </c>
      <c r="H15" s="12">
        <v>522</v>
      </c>
      <c r="I15" s="12">
        <v>571</v>
      </c>
      <c r="J15" s="12">
        <v>628</v>
      </c>
      <c r="K15" s="13">
        <f t="shared" si="1"/>
        <v>1777</v>
      </c>
      <c r="L15" s="12">
        <f t="shared" si="3"/>
        <v>1336.0902255639096</v>
      </c>
      <c r="M15" s="14">
        <f t="shared" si="2"/>
        <v>5.9682854647395063</v>
      </c>
      <c r="N15" s="63"/>
    </row>
    <row r="16" spans="1:14" ht="15.6" customHeight="1" x14ac:dyDescent="0.3">
      <c r="A16" s="10">
        <v>1980</v>
      </c>
      <c r="B16" s="11">
        <v>226.45099999999999</v>
      </c>
      <c r="C16" s="12">
        <v>2302.7620000000002</v>
      </c>
      <c r="D16" s="12">
        <v>401</v>
      </c>
      <c r="E16" s="12">
        <v>628</v>
      </c>
      <c r="F16" s="12">
        <f t="shared" si="0"/>
        <v>3331.7620000000002</v>
      </c>
      <c r="G16" s="12">
        <v>503</v>
      </c>
      <c r="H16" s="12">
        <v>504.76200000000023</v>
      </c>
      <c r="I16" s="12">
        <v>446</v>
      </c>
      <c r="J16" s="12">
        <v>413</v>
      </c>
      <c r="K16" s="13">
        <f t="shared" si="1"/>
        <v>1465</v>
      </c>
      <c r="L16" s="12">
        <f t="shared" si="3"/>
        <v>1101.5037593984962</v>
      </c>
      <c r="M16" s="14">
        <f t="shared" si="2"/>
        <v>4.8642035557294792</v>
      </c>
      <c r="N16" s="63"/>
    </row>
    <row r="17" spans="1:14" ht="15.6" customHeight="1" x14ac:dyDescent="0.3">
      <c r="A17" s="10">
        <v>1981</v>
      </c>
      <c r="B17" s="11">
        <v>228.93700000000001</v>
      </c>
      <c r="C17" s="12">
        <v>3981.85</v>
      </c>
      <c r="D17" s="12">
        <v>2</v>
      </c>
      <c r="E17" s="12">
        <v>413</v>
      </c>
      <c r="F17" s="12">
        <f t="shared" si="0"/>
        <v>4396.8500000000004</v>
      </c>
      <c r="G17" s="12">
        <v>576</v>
      </c>
      <c r="H17" s="12">
        <v>794.85000000000036</v>
      </c>
      <c r="I17" s="12">
        <v>573</v>
      </c>
      <c r="J17" s="12">
        <v>757</v>
      </c>
      <c r="K17" s="13">
        <f t="shared" si="1"/>
        <v>1696</v>
      </c>
      <c r="L17" s="12">
        <f t="shared" si="3"/>
        <v>1275.187969924812</v>
      </c>
      <c r="M17" s="14">
        <f t="shared" si="2"/>
        <v>5.5700387876350783</v>
      </c>
      <c r="N17" s="63"/>
    </row>
    <row r="18" spans="1:14" ht="15.6" customHeight="1" x14ac:dyDescent="0.3">
      <c r="A18" s="10">
        <v>1982</v>
      </c>
      <c r="B18" s="11">
        <v>231.15700000000001</v>
      </c>
      <c r="C18" s="12">
        <v>3440.0382</v>
      </c>
      <c r="D18" s="12">
        <v>2</v>
      </c>
      <c r="E18" s="12">
        <v>757</v>
      </c>
      <c r="F18" s="12">
        <f t="shared" si="0"/>
        <v>4199.0382</v>
      </c>
      <c r="G18" s="12">
        <v>681</v>
      </c>
      <c r="H18" s="12">
        <v>463.03820000000019</v>
      </c>
      <c r="I18" s="12">
        <v>342</v>
      </c>
      <c r="J18" s="12">
        <v>864</v>
      </c>
      <c r="K18" s="13">
        <f t="shared" si="1"/>
        <v>1849</v>
      </c>
      <c r="L18" s="12">
        <f t="shared" si="3"/>
        <v>1390.2255639097743</v>
      </c>
      <c r="M18" s="14">
        <f t="shared" si="2"/>
        <v>6.0142049079620099</v>
      </c>
      <c r="N18" s="63"/>
    </row>
    <row r="19" spans="1:14" ht="15.6" customHeight="1" x14ac:dyDescent="0.3">
      <c r="A19" s="10">
        <v>1983</v>
      </c>
      <c r="B19" s="11">
        <v>233.322</v>
      </c>
      <c r="C19" s="12">
        <v>3295.5758999999998</v>
      </c>
      <c r="D19" s="12">
        <v>2</v>
      </c>
      <c r="E19" s="12">
        <v>864</v>
      </c>
      <c r="F19" s="12">
        <f t="shared" si="0"/>
        <v>4161.5758999999998</v>
      </c>
      <c r="G19" s="12">
        <v>744</v>
      </c>
      <c r="H19" s="12">
        <v>564</v>
      </c>
      <c r="I19" s="12">
        <v>387</v>
      </c>
      <c r="J19" s="12">
        <v>611</v>
      </c>
      <c r="K19" s="13">
        <f t="shared" si="1"/>
        <v>1855.5758999999998</v>
      </c>
      <c r="L19" s="12">
        <f t="shared" si="3"/>
        <v>1395.1698496240599</v>
      </c>
      <c r="M19" s="14">
        <f t="shared" si="2"/>
        <v>5.9795897927501906</v>
      </c>
      <c r="N19" s="63"/>
    </row>
    <row r="20" spans="1:14" ht="15.6" customHeight="1" x14ac:dyDescent="0.3">
      <c r="A20" s="10">
        <v>1984</v>
      </c>
      <c r="B20" s="11">
        <v>235.38499999999999</v>
      </c>
      <c r="C20" s="12">
        <v>4405.9452160000001</v>
      </c>
      <c r="D20" s="12">
        <v>2</v>
      </c>
      <c r="E20" s="12">
        <v>611</v>
      </c>
      <c r="F20" s="12">
        <f t="shared" si="0"/>
        <v>5018.9452160000001</v>
      </c>
      <c r="G20" s="12">
        <v>860</v>
      </c>
      <c r="H20" s="12">
        <v>199</v>
      </c>
      <c r="I20" s="12">
        <v>625</v>
      </c>
      <c r="J20" s="12">
        <v>1424</v>
      </c>
      <c r="K20" s="13">
        <f t="shared" si="1"/>
        <v>1910.9452160000001</v>
      </c>
      <c r="L20" s="12">
        <f t="shared" si="3"/>
        <v>1436.8009142857143</v>
      </c>
      <c r="M20" s="14">
        <f t="shared" si="2"/>
        <v>6.1040461978703586</v>
      </c>
      <c r="N20" s="63"/>
    </row>
    <row r="21" spans="1:14" ht="15.6" customHeight="1" x14ac:dyDescent="0.3">
      <c r="A21" s="10">
        <v>1985</v>
      </c>
      <c r="B21" s="11">
        <v>237.46799999999999</v>
      </c>
      <c r="C21" s="12">
        <v>4122.7870000000003</v>
      </c>
      <c r="D21" s="12">
        <v>2</v>
      </c>
      <c r="E21" s="12">
        <v>1424</v>
      </c>
      <c r="F21" s="12">
        <f t="shared" si="0"/>
        <v>5548.7870000000003</v>
      </c>
      <c r="G21" s="12">
        <v>1045.740514120344</v>
      </c>
      <c r="H21" s="12">
        <v>823.25948587965604</v>
      </c>
      <c r="I21" s="12">
        <v>812</v>
      </c>
      <c r="J21" s="12">
        <v>845</v>
      </c>
      <c r="K21" s="13">
        <f t="shared" si="1"/>
        <v>2022.7870000000007</v>
      </c>
      <c r="L21" s="12">
        <f t="shared" si="3"/>
        <v>1520.8924812030079</v>
      </c>
      <c r="M21" s="14">
        <f t="shared" si="2"/>
        <v>6.404620753966884</v>
      </c>
      <c r="N21" s="63"/>
    </row>
    <row r="22" spans="1:14" ht="15.6" customHeight="1" x14ac:dyDescent="0.3">
      <c r="A22" s="10">
        <v>1986</v>
      </c>
      <c r="B22" s="11">
        <v>239.63800000000001</v>
      </c>
      <c r="C22" s="12">
        <v>3697.085</v>
      </c>
      <c r="D22" s="12">
        <v>2</v>
      </c>
      <c r="E22" s="12">
        <v>845</v>
      </c>
      <c r="F22" s="12">
        <f t="shared" si="0"/>
        <v>4544.085</v>
      </c>
      <c r="G22" s="12">
        <v>664.79478687921608</v>
      </c>
      <c r="H22" s="12">
        <v>289.29021312078368</v>
      </c>
      <c r="I22" s="12">
        <v>514</v>
      </c>
      <c r="J22" s="12">
        <v>1003</v>
      </c>
      <c r="K22" s="13">
        <f t="shared" si="1"/>
        <v>2073</v>
      </c>
      <c r="L22" s="12">
        <f t="shared" si="3"/>
        <v>1558.6466165413533</v>
      </c>
      <c r="M22" s="14">
        <f t="shared" si="2"/>
        <v>6.5041713607247313</v>
      </c>
      <c r="N22" s="63"/>
    </row>
    <row r="23" spans="1:14" ht="15.6" customHeight="1" x14ac:dyDescent="0.3">
      <c r="A23" s="10">
        <v>1987</v>
      </c>
      <c r="B23" s="11">
        <v>241.78399999999999</v>
      </c>
      <c r="C23" s="12">
        <v>3616.01</v>
      </c>
      <c r="D23" s="12">
        <v>2.298780512</v>
      </c>
      <c r="E23" s="12">
        <v>1003</v>
      </c>
      <c r="F23" s="12">
        <f t="shared" si="0"/>
        <v>4621.3087805120003</v>
      </c>
      <c r="G23" s="12">
        <v>619.60251828358798</v>
      </c>
      <c r="H23" s="12">
        <v>537.8082622284129</v>
      </c>
      <c r="I23" s="12">
        <v>560</v>
      </c>
      <c r="J23" s="12">
        <v>833.25800000000004</v>
      </c>
      <c r="K23" s="13">
        <f t="shared" si="1"/>
        <v>2070.6399999999994</v>
      </c>
      <c r="L23" s="12">
        <f t="shared" si="3"/>
        <v>1556.8721804511274</v>
      </c>
      <c r="M23" s="14">
        <f t="shared" si="2"/>
        <v>6.4391034164838343</v>
      </c>
      <c r="N23" s="63"/>
    </row>
    <row r="24" spans="1:14" ht="15.6" customHeight="1" x14ac:dyDescent="0.3">
      <c r="A24" s="10">
        <v>1988</v>
      </c>
      <c r="B24" s="11">
        <v>243.98099999999999</v>
      </c>
      <c r="C24" s="12">
        <v>3980.9169999999999</v>
      </c>
      <c r="D24" s="12">
        <v>2.571467486</v>
      </c>
      <c r="E24" s="12">
        <v>833.25800000000004</v>
      </c>
      <c r="F24" s="12">
        <f t="shared" si="0"/>
        <v>4816.7464674860003</v>
      </c>
      <c r="G24" s="12">
        <v>689.40103378721403</v>
      </c>
      <c r="H24" s="12">
        <v>215.67743369878579</v>
      </c>
      <c r="I24" s="12">
        <v>814.22600000000011</v>
      </c>
      <c r="J24" s="12">
        <v>842.75099999999998</v>
      </c>
      <c r="K24" s="13">
        <f t="shared" si="1"/>
        <v>2254.6909999999998</v>
      </c>
      <c r="L24" s="12">
        <f t="shared" si="3"/>
        <v>1695.2563909774433</v>
      </c>
      <c r="M24" s="14">
        <f t="shared" si="2"/>
        <v>6.9483131513414707</v>
      </c>
      <c r="N24" s="63"/>
    </row>
    <row r="25" spans="1:14" ht="15.6" customHeight="1" x14ac:dyDescent="0.3">
      <c r="A25" s="10">
        <v>1989</v>
      </c>
      <c r="B25" s="11">
        <v>246.22399999999999</v>
      </c>
      <c r="C25" s="12">
        <v>3989.9949999999999</v>
      </c>
      <c r="D25" s="12">
        <v>4.1988000000000003</v>
      </c>
      <c r="E25" s="12">
        <v>842.75099999999998</v>
      </c>
      <c r="F25" s="12">
        <f t="shared" si="0"/>
        <v>4836.9448000000002</v>
      </c>
      <c r="G25" s="12">
        <v>990.45650000000001</v>
      </c>
      <c r="H25" s="12">
        <v>209.05029999999999</v>
      </c>
      <c r="I25" s="12">
        <v>624</v>
      </c>
      <c r="J25" s="12">
        <v>701</v>
      </c>
      <c r="K25" s="13">
        <f t="shared" si="1"/>
        <v>2312.4380000000001</v>
      </c>
      <c r="L25" s="12">
        <f t="shared" si="3"/>
        <v>1738.6751879699248</v>
      </c>
      <c r="M25" s="14">
        <f t="shared" si="2"/>
        <v>7.0613554648203456</v>
      </c>
      <c r="N25" s="63"/>
    </row>
    <row r="26" spans="1:14" ht="15.6" customHeight="1" x14ac:dyDescent="0.3">
      <c r="A26" s="10">
        <v>1990</v>
      </c>
      <c r="B26" s="11">
        <v>248.65899999999999</v>
      </c>
      <c r="C26" s="12">
        <v>3603.65</v>
      </c>
      <c r="D26" s="13">
        <v>27.371300000000002</v>
      </c>
      <c r="E26" s="12">
        <v>701</v>
      </c>
      <c r="F26" s="12">
        <f t="shared" ref="F26:F59" si="4">SUM(C26,D26,E26)</f>
        <v>4332.0213000000003</v>
      </c>
      <c r="G26" s="12">
        <v>654.87940000000003</v>
      </c>
      <c r="H26" s="12">
        <v>284.71390000000002</v>
      </c>
      <c r="I26" s="12">
        <v>689</v>
      </c>
      <c r="J26" s="12">
        <v>683.46</v>
      </c>
      <c r="K26" s="13">
        <f t="shared" ref="K26:K59" si="5">F26-G26-H26-I26-J26</f>
        <v>2019.9680000000003</v>
      </c>
      <c r="L26" s="12">
        <f t="shared" ref="L26:L59" si="6">K26/1.33</f>
        <v>1518.7729323308272</v>
      </c>
      <c r="M26" s="14">
        <f t="shared" ref="M26:M59" si="7">IF(L26=0,0,IF(B26=0,0,L26/B26))</f>
        <v>6.107854259571651</v>
      </c>
      <c r="N26" s="63"/>
    </row>
    <row r="27" spans="1:14" ht="15.6" customHeight="1" x14ac:dyDescent="0.3">
      <c r="A27" s="10">
        <v>1991</v>
      </c>
      <c r="B27" s="11">
        <v>251.88900000000001</v>
      </c>
      <c r="C27" s="12">
        <v>4926.57</v>
      </c>
      <c r="D27" s="13">
        <v>5.3041999999999998</v>
      </c>
      <c r="E27" s="12">
        <v>683.46</v>
      </c>
      <c r="F27" s="12">
        <f t="shared" si="4"/>
        <v>5615.3341999999993</v>
      </c>
      <c r="G27" s="12">
        <v>1001.7737</v>
      </c>
      <c r="H27" s="12">
        <v>248.35550000000001</v>
      </c>
      <c r="I27" s="12">
        <v>1103</v>
      </c>
      <c r="J27" s="12">
        <v>1055</v>
      </c>
      <c r="K27" s="13">
        <f t="shared" si="5"/>
        <v>2207.2049999999999</v>
      </c>
      <c r="L27" s="12">
        <f t="shared" si="6"/>
        <v>1659.5526315789473</v>
      </c>
      <c r="M27" s="14">
        <f t="shared" si="7"/>
        <v>6.5884283616154224</v>
      </c>
      <c r="N27" s="63"/>
    </row>
    <row r="28" spans="1:14" ht="15.6" customHeight="1" x14ac:dyDescent="0.3">
      <c r="A28" s="10">
        <v>1992</v>
      </c>
      <c r="B28" s="11">
        <v>255.214</v>
      </c>
      <c r="C28" s="12">
        <v>4284.4160000000002</v>
      </c>
      <c r="D28" s="13">
        <v>1.8912</v>
      </c>
      <c r="E28" s="12">
        <v>1055</v>
      </c>
      <c r="F28" s="12">
        <f t="shared" si="4"/>
        <v>5341.3072000000002</v>
      </c>
      <c r="G28" s="12">
        <v>951.04480000000001</v>
      </c>
      <c r="H28" s="12">
        <v>26.955400000000001</v>
      </c>
      <c r="I28" s="12">
        <v>891.32</v>
      </c>
      <c r="J28" s="12">
        <v>1350.096</v>
      </c>
      <c r="K28" s="13">
        <f t="shared" si="5"/>
        <v>2121.8910000000005</v>
      </c>
      <c r="L28" s="12">
        <f t="shared" si="6"/>
        <v>1595.4067669172935</v>
      </c>
      <c r="M28" s="14">
        <f t="shared" si="7"/>
        <v>6.2512509772868787</v>
      </c>
      <c r="N28" s="63"/>
    </row>
    <row r="29" spans="1:14" ht="15.6" customHeight="1" x14ac:dyDescent="0.3">
      <c r="A29" s="10">
        <v>1993</v>
      </c>
      <c r="B29" s="11">
        <v>258.67899999999997</v>
      </c>
      <c r="C29" s="12">
        <v>3392.415</v>
      </c>
      <c r="D29" s="13">
        <v>1.8886000000000001</v>
      </c>
      <c r="E29" s="12">
        <v>1350.096</v>
      </c>
      <c r="F29" s="12">
        <f t="shared" si="4"/>
        <v>4744.3996000000006</v>
      </c>
      <c r="G29" s="12">
        <v>532.55050000000006</v>
      </c>
      <c r="H29" s="12">
        <v>392.91109999999998</v>
      </c>
      <c r="I29" s="12">
        <v>669.9</v>
      </c>
      <c r="J29" s="12">
        <v>1060.9649999999999</v>
      </c>
      <c r="K29" s="13">
        <f t="shared" si="5"/>
        <v>2088.0730000000003</v>
      </c>
      <c r="L29" s="12">
        <f t="shared" si="6"/>
        <v>1569.9796992481204</v>
      </c>
      <c r="M29" s="14">
        <f t="shared" si="7"/>
        <v>6.0692197636766823</v>
      </c>
      <c r="N29" s="63"/>
    </row>
    <row r="30" spans="1:14" ht="15.6" customHeight="1" x14ac:dyDescent="0.3">
      <c r="A30" s="10">
        <v>1994</v>
      </c>
      <c r="B30" s="11">
        <v>261.91899999999998</v>
      </c>
      <c r="C30" s="12">
        <v>4247.4549999999999</v>
      </c>
      <c r="D30" s="13">
        <v>73.662099999999995</v>
      </c>
      <c r="E30" s="12">
        <v>1060.9649999999999</v>
      </c>
      <c r="F30" s="12">
        <f t="shared" si="4"/>
        <v>5382.0820999999996</v>
      </c>
      <c r="G30" s="12">
        <v>878.07830000000001</v>
      </c>
      <c r="H30" s="12">
        <v>315.11169999999998</v>
      </c>
      <c r="I30" s="12">
        <v>981.83399999999995</v>
      </c>
      <c r="J30" s="12">
        <v>1197.827</v>
      </c>
      <c r="K30" s="13">
        <f t="shared" si="5"/>
        <v>2009.2310999999993</v>
      </c>
      <c r="L30" s="12">
        <f t="shared" si="6"/>
        <v>1510.7000751879693</v>
      </c>
      <c r="M30" s="14">
        <f t="shared" si="7"/>
        <v>5.7678140004656759</v>
      </c>
      <c r="N30" s="63"/>
    </row>
    <row r="31" spans="1:14" ht="15.6" customHeight="1" x14ac:dyDescent="0.3">
      <c r="A31" s="10">
        <v>1995</v>
      </c>
      <c r="B31" s="11">
        <v>265.04399999999998</v>
      </c>
      <c r="C31" s="12">
        <v>3461.4749999999999</v>
      </c>
      <c r="D31" s="13">
        <v>152.66800000000001</v>
      </c>
      <c r="E31" s="12">
        <v>1197.827</v>
      </c>
      <c r="F31" s="12">
        <f t="shared" si="4"/>
        <v>4811.97</v>
      </c>
      <c r="G31" s="12">
        <v>826.01229999999998</v>
      </c>
      <c r="H31" s="12">
        <v>236.3578</v>
      </c>
      <c r="I31" s="12">
        <v>999.20399999999995</v>
      </c>
      <c r="J31" s="12">
        <v>757.54200000000003</v>
      </c>
      <c r="K31" s="13">
        <f t="shared" si="5"/>
        <v>1992.8539000000005</v>
      </c>
      <c r="L31" s="12">
        <f t="shared" si="6"/>
        <v>1498.3863909774439</v>
      </c>
      <c r="M31" s="14">
        <f t="shared" si="7"/>
        <v>5.6533495984721176</v>
      </c>
      <c r="N31" s="63"/>
    </row>
    <row r="32" spans="1:14" ht="15.6" customHeight="1" x14ac:dyDescent="0.3">
      <c r="A32" s="10">
        <v>1996</v>
      </c>
      <c r="B32" s="11">
        <v>268.15100000000001</v>
      </c>
      <c r="C32" s="12">
        <v>3661.2049999999999</v>
      </c>
      <c r="D32" s="13">
        <v>126.7424</v>
      </c>
      <c r="E32" s="12">
        <v>757.54200000000003</v>
      </c>
      <c r="F32" s="12">
        <f t="shared" si="4"/>
        <v>4545.4894000000004</v>
      </c>
      <c r="G32" s="12">
        <v>668.48</v>
      </c>
      <c r="H32" s="12">
        <v>360.76710000000003</v>
      </c>
      <c r="I32" s="12">
        <v>692.14930000000004</v>
      </c>
      <c r="J32" s="12">
        <v>794.62400000000002</v>
      </c>
      <c r="K32" s="13">
        <f t="shared" si="5"/>
        <v>2029.4690000000003</v>
      </c>
      <c r="L32" s="12">
        <f t="shared" si="6"/>
        <v>1525.9165413533835</v>
      </c>
      <c r="M32" s="14">
        <f t="shared" si="7"/>
        <v>5.6905122164503714</v>
      </c>
      <c r="N32" s="63"/>
    </row>
    <row r="33" spans="1:14" ht="15.6" customHeight="1" x14ac:dyDescent="0.3">
      <c r="A33" s="10">
        <v>1997</v>
      </c>
      <c r="B33" s="11">
        <v>271.36</v>
      </c>
      <c r="C33" s="12">
        <v>3539.38</v>
      </c>
      <c r="D33" s="13">
        <v>141.29300000000001</v>
      </c>
      <c r="E33" s="12">
        <v>794.62400000000002</v>
      </c>
      <c r="F33" s="12">
        <f t="shared" si="4"/>
        <v>4475.2970000000005</v>
      </c>
      <c r="G33" s="12">
        <v>681.8954</v>
      </c>
      <c r="H33" s="12">
        <v>302.1114</v>
      </c>
      <c r="I33" s="12">
        <v>544.30119999999999</v>
      </c>
      <c r="J33" s="12">
        <v>848.48500000000001</v>
      </c>
      <c r="K33" s="13">
        <f t="shared" si="5"/>
        <v>2098.5040000000004</v>
      </c>
      <c r="L33" s="12">
        <f t="shared" si="6"/>
        <v>1577.8225563909775</v>
      </c>
      <c r="M33" s="14">
        <f t="shared" si="7"/>
        <v>5.8144993970775998</v>
      </c>
      <c r="N33" s="63"/>
    </row>
    <row r="34" spans="1:14" ht="15.6" customHeight="1" x14ac:dyDescent="0.3">
      <c r="A34" s="10">
        <v>1998</v>
      </c>
      <c r="B34" s="11">
        <v>274.62599999999998</v>
      </c>
      <c r="C34" s="12">
        <v>3963.44</v>
      </c>
      <c r="D34" s="13">
        <v>155.48689999999999</v>
      </c>
      <c r="E34" s="12">
        <v>848.48500000000001</v>
      </c>
      <c r="F34" s="12">
        <f t="shared" si="4"/>
        <v>4967.4119000000001</v>
      </c>
      <c r="G34" s="12">
        <v>562.11739999999998</v>
      </c>
      <c r="H34" s="12">
        <v>400.86950000000002</v>
      </c>
      <c r="I34" s="12">
        <v>459.9</v>
      </c>
      <c r="J34" s="12">
        <v>1391.7249999999999</v>
      </c>
      <c r="K34" s="13">
        <f t="shared" si="5"/>
        <v>2152.8000000000002</v>
      </c>
      <c r="L34" s="12">
        <f t="shared" si="6"/>
        <v>1618.6466165413535</v>
      </c>
      <c r="M34" s="14">
        <f t="shared" si="7"/>
        <v>5.8940035413302221</v>
      </c>
      <c r="N34" s="63"/>
    </row>
    <row r="35" spans="1:14" ht="15.6" customHeight="1" x14ac:dyDescent="0.3">
      <c r="A35" s="10">
        <v>1999</v>
      </c>
      <c r="B35" s="11">
        <v>277.79000000000002</v>
      </c>
      <c r="C35" s="12">
        <v>3829.49</v>
      </c>
      <c r="D35" s="13">
        <v>182.06479999999999</v>
      </c>
      <c r="E35" s="12">
        <v>1391.7249999999999</v>
      </c>
      <c r="F35" s="12">
        <f t="shared" si="4"/>
        <v>5403.2798000000003</v>
      </c>
      <c r="G35" s="12">
        <v>742.59929999999997</v>
      </c>
      <c r="H35" s="12">
        <v>480.77210000000002</v>
      </c>
      <c r="I35" s="12">
        <v>713.09799999999996</v>
      </c>
      <c r="J35" s="12">
        <v>1233.4159999999999</v>
      </c>
      <c r="K35" s="13">
        <f t="shared" si="5"/>
        <v>2233.3944000000001</v>
      </c>
      <c r="L35" s="12">
        <f t="shared" si="6"/>
        <v>1679.2439097744361</v>
      </c>
      <c r="M35" s="14">
        <f t="shared" si="7"/>
        <v>6.0450120946558048</v>
      </c>
      <c r="N35" s="63"/>
    </row>
    <row r="36" spans="1:14" ht="15.6" customHeight="1" x14ac:dyDescent="0.3">
      <c r="A36" s="10">
        <v>2000</v>
      </c>
      <c r="B36" s="11">
        <v>280.976</v>
      </c>
      <c r="C36" s="12">
        <v>3265.5050000000001</v>
      </c>
      <c r="D36" s="13">
        <v>215.6969</v>
      </c>
      <c r="E36" s="12">
        <v>1233.4159999999999</v>
      </c>
      <c r="F36" s="12">
        <f t="shared" si="4"/>
        <v>4714.6179000000002</v>
      </c>
      <c r="G36" s="12">
        <v>527.29020000000003</v>
      </c>
      <c r="H36" s="12">
        <v>353.42739999999998</v>
      </c>
      <c r="I36" s="12">
        <v>548.73030000000006</v>
      </c>
      <c r="J36" s="12">
        <v>1096.57</v>
      </c>
      <c r="K36" s="13">
        <f t="shared" si="5"/>
        <v>2188.5999999999995</v>
      </c>
      <c r="L36" s="12">
        <f t="shared" si="6"/>
        <v>1645.5639097744356</v>
      </c>
      <c r="M36" s="14">
        <f t="shared" si="7"/>
        <v>5.856599530829806</v>
      </c>
      <c r="N36" s="63"/>
    </row>
    <row r="37" spans="1:14" ht="15.6" customHeight="1" x14ac:dyDescent="0.3">
      <c r="A37" s="10">
        <v>2001</v>
      </c>
      <c r="B37" s="11">
        <v>283.92040200000002</v>
      </c>
      <c r="C37" s="12">
        <v>4276.7039999999997</v>
      </c>
      <c r="D37" s="13">
        <v>202.85400000000001</v>
      </c>
      <c r="E37" s="12">
        <v>1096.57</v>
      </c>
      <c r="F37" s="12">
        <f t="shared" si="4"/>
        <v>5576.1279999999997</v>
      </c>
      <c r="G37" s="12">
        <v>699.88210000000004</v>
      </c>
      <c r="H37" s="12">
        <v>474.75689999999997</v>
      </c>
      <c r="I37" s="12">
        <v>694.88</v>
      </c>
      <c r="J37" s="12">
        <v>1476.4090000000001</v>
      </c>
      <c r="K37" s="13">
        <f t="shared" si="5"/>
        <v>2230.1999999999994</v>
      </c>
      <c r="L37" s="12">
        <f t="shared" si="6"/>
        <v>1676.8421052631572</v>
      </c>
      <c r="M37" s="14">
        <f t="shared" si="7"/>
        <v>5.9060289202575769</v>
      </c>
      <c r="N37" s="63"/>
    </row>
    <row r="38" spans="1:14" ht="15.6" customHeight="1" x14ac:dyDescent="0.3">
      <c r="A38" s="10">
        <v>2002</v>
      </c>
      <c r="B38" s="11">
        <v>286.78755999999998</v>
      </c>
      <c r="C38" s="12">
        <v>3321.04</v>
      </c>
      <c r="D38" s="13">
        <v>75.388900000000007</v>
      </c>
      <c r="E38" s="12">
        <v>1476.4090000000001</v>
      </c>
      <c r="F38" s="12">
        <f t="shared" si="4"/>
        <v>4872.8379000000004</v>
      </c>
      <c r="G38" s="12">
        <v>489.96159999999998</v>
      </c>
      <c r="H38" s="12">
        <v>402.54939999999999</v>
      </c>
      <c r="I38" s="12">
        <v>858.90390000000002</v>
      </c>
      <c r="J38" s="12">
        <v>875.12300000000005</v>
      </c>
      <c r="K38" s="13">
        <f t="shared" si="5"/>
        <v>2246.3000000000006</v>
      </c>
      <c r="L38" s="12">
        <f t="shared" si="6"/>
        <v>1688.9473684210529</v>
      </c>
      <c r="M38" s="14">
        <f t="shared" si="7"/>
        <v>5.8891932705207051</v>
      </c>
      <c r="N38" s="63"/>
    </row>
    <row r="39" spans="1:14" ht="15.6" customHeight="1" x14ac:dyDescent="0.3">
      <c r="A39" s="10">
        <v>2003</v>
      </c>
      <c r="B39" s="11">
        <v>289.51758100000001</v>
      </c>
      <c r="C39" s="12">
        <v>4144.1499999999996</v>
      </c>
      <c r="D39" s="13">
        <v>38.0961</v>
      </c>
      <c r="E39" s="12">
        <v>875.12300000000005</v>
      </c>
      <c r="F39" s="12">
        <f t="shared" si="4"/>
        <v>5057.3690999999999</v>
      </c>
      <c r="G39" s="12">
        <v>515.75289999999995</v>
      </c>
      <c r="H39" s="12">
        <v>422.13630000000001</v>
      </c>
      <c r="I39" s="12">
        <v>537.26390000000004</v>
      </c>
      <c r="J39" s="12">
        <v>1120.9159999999999</v>
      </c>
      <c r="K39" s="13">
        <f t="shared" si="5"/>
        <v>2461.3000000000002</v>
      </c>
      <c r="L39" s="12">
        <f t="shared" si="6"/>
        <v>1850.6015037593986</v>
      </c>
      <c r="M39" s="14">
        <f t="shared" si="7"/>
        <v>6.3920177053406597</v>
      </c>
      <c r="N39" s="63"/>
    </row>
    <row r="40" spans="1:14" ht="15.6" customHeight="1" x14ac:dyDescent="0.3">
      <c r="A40" s="10">
        <v>2004</v>
      </c>
      <c r="B40" s="11">
        <v>292.19189</v>
      </c>
      <c r="C40" s="12">
        <v>4288.2</v>
      </c>
      <c r="D40" s="13">
        <v>36.871499999999997</v>
      </c>
      <c r="E40" s="12">
        <v>1120.9159999999999</v>
      </c>
      <c r="F40" s="12">
        <f t="shared" si="4"/>
        <v>5445.9875000000002</v>
      </c>
      <c r="G40" s="12">
        <v>491.4873</v>
      </c>
      <c r="H40" s="12">
        <v>606.17639999999994</v>
      </c>
      <c r="I40" s="12">
        <v>394.34879999999998</v>
      </c>
      <c r="J40" s="12">
        <v>1414.575</v>
      </c>
      <c r="K40" s="13">
        <f t="shared" si="5"/>
        <v>2539.4000000000005</v>
      </c>
      <c r="L40" s="12">
        <f t="shared" si="6"/>
        <v>1909.323308270677</v>
      </c>
      <c r="M40" s="14">
        <f t="shared" si="7"/>
        <v>6.5344842674130241</v>
      </c>
      <c r="N40" s="63"/>
    </row>
    <row r="41" spans="1:14" ht="15.6" customHeight="1" x14ac:dyDescent="0.3">
      <c r="A41" s="10">
        <v>2005</v>
      </c>
      <c r="B41" s="11">
        <v>294.914085</v>
      </c>
      <c r="C41" s="12">
        <v>4869.8599999999997</v>
      </c>
      <c r="D41" s="13">
        <v>32.106999999999999</v>
      </c>
      <c r="E41" s="12">
        <v>1414.575</v>
      </c>
      <c r="F41" s="12">
        <f t="shared" si="4"/>
        <v>6316.5419999999995</v>
      </c>
      <c r="G41" s="12">
        <v>491.59500000000003</v>
      </c>
      <c r="H41" s="12">
        <v>575.57470000000001</v>
      </c>
      <c r="I41" s="12">
        <v>543.74239999999998</v>
      </c>
      <c r="J41" s="12">
        <v>2166.63</v>
      </c>
      <c r="K41" s="13">
        <f t="shared" si="5"/>
        <v>2538.9998999999989</v>
      </c>
      <c r="L41" s="12">
        <f t="shared" si="6"/>
        <v>1909.0224812030067</v>
      </c>
      <c r="M41" s="14">
        <f t="shared" si="7"/>
        <v>6.4731478701771961</v>
      </c>
      <c r="N41" s="63"/>
    </row>
    <row r="42" spans="1:14" ht="15.6" customHeight="1" x14ac:dyDescent="0.3">
      <c r="A42" s="10">
        <v>2006</v>
      </c>
      <c r="B42" s="11">
        <v>297.64655699999997</v>
      </c>
      <c r="C42" s="12">
        <v>3464.25</v>
      </c>
      <c r="D42" s="13">
        <v>60.975700000000003</v>
      </c>
      <c r="E42" s="12">
        <v>2166.63</v>
      </c>
      <c r="F42" s="12">
        <f t="shared" si="4"/>
        <v>5691.8557000000001</v>
      </c>
      <c r="G42" s="12">
        <v>603.13630000000001</v>
      </c>
      <c r="H42" s="12">
        <v>526.67790000000002</v>
      </c>
      <c r="I42" s="12">
        <v>513.82050000000004</v>
      </c>
      <c r="J42" s="12">
        <v>1520.1210000000001</v>
      </c>
      <c r="K42" s="13">
        <f t="shared" si="5"/>
        <v>2528.1000000000004</v>
      </c>
      <c r="L42" s="12">
        <f t="shared" si="6"/>
        <v>1900.8270676691732</v>
      </c>
      <c r="M42" s="14">
        <f t="shared" si="7"/>
        <v>6.3861886622433648</v>
      </c>
      <c r="N42" s="63"/>
    </row>
    <row r="43" spans="1:14" ht="15.6" customHeight="1" x14ac:dyDescent="0.3">
      <c r="A43" s="10">
        <v>2007</v>
      </c>
      <c r="B43" s="11">
        <v>300.57448099999999</v>
      </c>
      <c r="C43" s="12">
        <v>3672.25</v>
      </c>
      <c r="D43" s="13">
        <v>72.9559</v>
      </c>
      <c r="E43" s="12">
        <v>1520.1210000000001</v>
      </c>
      <c r="F43" s="12">
        <f t="shared" si="4"/>
        <v>5265.3269</v>
      </c>
      <c r="G43" s="12">
        <v>750.31579999999997</v>
      </c>
      <c r="H43" s="12">
        <v>499.30990000000003</v>
      </c>
      <c r="I43" s="12">
        <v>497.29419999999999</v>
      </c>
      <c r="J43" s="12">
        <v>1031.307</v>
      </c>
      <c r="K43" s="13">
        <f t="shared" si="5"/>
        <v>2487.0999999999995</v>
      </c>
      <c r="L43" s="12">
        <f t="shared" si="6"/>
        <v>1869.9999999999995</v>
      </c>
      <c r="M43" s="14">
        <f t="shared" si="7"/>
        <v>6.221419708614583</v>
      </c>
      <c r="N43" s="63"/>
    </row>
    <row r="44" spans="1:14" ht="15.6" customHeight="1" x14ac:dyDescent="0.3">
      <c r="A44" s="10">
        <v>2008</v>
      </c>
      <c r="B44" s="11">
        <v>303.50646899999998</v>
      </c>
      <c r="C44" s="12">
        <v>5162.3999999999996</v>
      </c>
      <c r="D44" s="13">
        <v>85.807400000000001</v>
      </c>
      <c r="E44" s="12">
        <v>1031.307</v>
      </c>
      <c r="F44" s="12">
        <f t="shared" si="4"/>
        <v>6279.5143999999991</v>
      </c>
      <c r="G44" s="12">
        <v>726.7242</v>
      </c>
      <c r="H44" s="12">
        <v>458.97329999999999</v>
      </c>
      <c r="I44" s="12">
        <v>445.71690000000001</v>
      </c>
      <c r="J44" s="12">
        <v>2130.1</v>
      </c>
      <c r="K44" s="13">
        <f t="shared" si="5"/>
        <v>2517.9999999999995</v>
      </c>
      <c r="L44" s="12">
        <f t="shared" si="6"/>
        <v>1893.2330827067665</v>
      </c>
      <c r="M44" s="14">
        <f t="shared" si="7"/>
        <v>6.2378673144748245</v>
      </c>
      <c r="N44" s="63"/>
    </row>
    <row r="45" spans="1:14" ht="15.6" customHeight="1" x14ac:dyDescent="0.3">
      <c r="A45" s="10">
        <v>2009</v>
      </c>
      <c r="B45" s="11">
        <v>306.207719</v>
      </c>
      <c r="C45" s="12">
        <v>3691.65</v>
      </c>
      <c r="D45" s="13">
        <v>71.988500000000002</v>
      </c>
      <c r="E45" s="12">
        <v>2130.1</v>
      </c>
      <c r="F45" s="12">
        <f t="shared" si="4"/>
        <v>5893.7384999999995</v>
      </c>
      <c r="G45" s="12">
        <v>592.39149999999995</v>
      </c>
      <c r="H45" s="12">
        <v>426.00459999999998</v>
      </c>
      <c r="I45" s="12">
        <v>435.69439999999997</v>
      </c>
      <c r="J45" s="12">
        <v>1828.748</v>
      </c>
      <c r="K45" s="13">
        <f t="shared" si="5"/>
        <v>2610.8999999999992</v>
      </c>
      <c r="L45" s="12">
        <f t="shared" si="6"/>
        <v>1963.0827067669165</v>
      </c>
      <c r="M45" s="14">
        <f t="shared" si="7"/>
        <v>6.41095107980252</v>
      </c>
      <c r="N45" s="63"/>
    </row>
    <row r="46" spans="1:14" ht="15.6" customHeight="1" x14ac:dyDescent="0.3">
      <c r="A46" s="10">
        <v>2010</v>
      </c>
      <c r="B46" s="11">
        <v>308.83326399999999</v>
      </c>
      <c r="C46" s="12">
        <v>4156.84</v>
      </c>
      <c r="D46" s="13">
        <v>64.850999999999999</v>
      </c>
      <c r="E46" s="12">
        <v>1828.748</v>
      </c>
      <c r="F46" s="12">
        <f t="shared" si="4"/>
        <v>6050.4390000000003</v>
      </c>
      <c r="G46" s="12">
        <v>606.08349999999996</v>
      </c>
      <c r="H46" s="12">
        <v>536.50850000000003</v>
      </c>
      <c r="I46" s="12">
        <v>588.00800000000004</v>
      </c>
      <c r="J46" s="12">
        <v>1515.9390000000001</v>
      </c>
      <c r="K46" s="13">
        <f t="shared" si="5"/>
        <v>2803.9000000000005</v>
      </c>
      <c r="L46" s="12">
        <f t="shared" si="6"/>
        <v>2108.1954887218048</v>
      </c>
      <c r="M46" s="14">
        <f t="shared" si="7"/>
        <v>6.8263225969136698</v>
      </c>
      <c r="N46" s="63"/>
    </row>
    <row r="47" spans="1:14" ht="15.6" customHeight="1" x14ac:dyDescent="0.3">
      <c r="A47" s="10">
        <v>2011</v>
      </c>
      <c r="B47" s="11">
        <v>310.94696199999998</v>
      </c>
      <c r="C47" s="12">
        <v>3658.59</v>
      </c>
      <c r="D47" s="13">
        <v>253.9538</v>
      </c>
      <c r="E47" s="12">
        <v>1515.9390000000001</v>
      </c>
      <c r="F47" s="12">
        <f t="shared" si="4"/>
        <v>5428.4828000000007</v>
      </c>
      <c r="G47" s="12">
        <v>546.18579999999997</v>
      </c>
      <c r="H47" s="12">
        <v>500.56779999999998</v>
      </c>
      <c r="I47" s="12">
        <v>605.09820000000002</v>
      </c>
      <c r="J47" s="12">
        <v>1003.331</v>
      </c>
      <c r="K47" s="13">
        <f t="shared" si="5"/>
        <v>2773.3000000000006</v>
      </c>
      <c r="L47" s="12">
        <f t="shared" si="6"/>
        <v>2085.1879699248125</v>
      </c>
      <c r="M47" s="14">
        <f t="shared" si="7"/>
        <v>6.70592809948345</v>
      </c>
      <c r="N47" s="63"/>
    </row>
    <row r="48" spans="1:14" ht="15.6" customHeight="1" x14ac:dyDescent="0.3">
      <c r="A48" s="10">
        <v>2012</v>
      </c>
      <c r="B48" s="11">
        <v>313.14999699999998</v>
      </c>
      <c r="C48" s="12">
        <v>6753.88</v>
      </c>
      <c r="D48" s="13">
        <v>118.8903</v>
      </c>
      <c r="E48" s="12">
        <v>1003.331</v>
      </c>
      <c r="F48" s="12">
        <f t="shared" si="4"/>
        <v>7876.1013000000003</v>
      </c>
      <c r="G48" s="12">
        <v>1190.2072000000001</v>
      </c>
      <c r="H48" s="12">
        <v>463.25479999999999</v>
      </c>
      <c r="I48" s="12">
        <v>657.59019999999998</v>
      </c>
      <c r="J48" s="12">
        <v>2770.7489999999998</v>
      </c>
      <c r="K48" s="13">
        <f t="shared" si="5"/>
        <v>2794.3001000000013</v>
      </c>
      <c r="L48" s="12">
        <f t="shared" si="6"/>
        <v>2100.9775187969935</v>
      </c>
      <c r="M48" s="14">
        <f t="shared" si="7"/>
        <v>6.7091730446256195</v>
      </c>
      <c r="N48" s="63"/>
    </row>
    <row r="49" spans="1:14" ht="15.6" customHeight="1" x14ac:dyDescent="0.3">
      <c r="A49" s="10">
        <v>2013</v>
      </c>
      <c r="B49" s="11">
        <v>315.33597600000002</v>
      </c>
      <c r="C49" s="12">
        <v>4173.17</v>
      </c>
      <c r="D49" s="13">
        <v>87.813800000000001</v>
      </c>
      <c r="E49" s="12">
        <v>2770.7489999999998</v>
      </c>
      <c r="F49" s="12">
        <f t="shared" si="4"/>
        <v>7031.7327999999998</v>
      </c>
      <c r="G49" s="12">
        <v>1096.2313999999999</v>
      </c>
      <c r="H49" s="12">
        <v>547.61159999999995</v>
      </c>
      <c r="I49" s="12">
        <v>663.01279999999997</v>
      </c>
      <c r="J49" s="12">
        <v>1857.777</v>
      </c>
      <c r="K49" s="13">
        <f t="shared" si="5"/>
        <v>2867.1000000000004</v>
      </c>
      <c r="L49" s="12">
        <f t="shared" si="6"/>
        <v>2155.7142857142858</v>
      </c>
      <c r="M49" s="14">
        <f t="shared" si="7"/>
        <v>6.8362459401533231</v>
      </c>
      <c r="N49" s="63"/>
    </row>
    <row r="50" spans="1:14" ht="15.6" customHeight="1" x14ac:dyDescent="0.3">
      <c r="A50" s="10">
        <v>2014</v>
      </c>
      <c r="B50" s="11">
        <v>317.519206</v>
      </c>
      <c r="C50" s="12">
        <v>5188.665</v>
      </c>
      <c r="D50" s="13">
        <v>89.665599999999998</v>
      </c>
      <c r="E50" s="12">
        <v>1857.777</v>
      </c>
      <c r="F50" s="12">
        <f t="shared" si="4"/>
        <v>7136.1076000000003</v>
      </c>
      <c r="G50" s="12">
        <v>1079.6686</v>
      </c>
      <c r="H50" s="12">
        <v>297.96960000000001</v>
      </c>
      <c r="I50" s="12">
        <v>675.55240000000003</v>
      </c>
      <c r="J50" s="12">
        <v>2101.0169999999998</v>
      </c>
      <c r="K50" s="13">
        <f t="shared" si="5"/>
        <v>2981.8999999999996</v>
      </c>
      <c r="L50" s="12">
        <f t="shared" si="6"/>
        <v>2242.0300751879695</v>
      </c>
      <c r="M50" s="14">
        <f t="shared" si="7"/>
        <v>7.0610849133578695</v>
      </c>
      <c r="N50" s="63"/>
    </row>
    <row r="51" spans="1:14" ht="15.6" customHeight="1" x14ac:dyDescent="0.3">
      <c r="A51" s="10">
        <v>2015</v>
      </c>
      <c r="B51" s="11">
        <v>319.83219000000003</v>
      </c>
      <c r="C51" s="12">
        <v>6001.357</v>
      </c>
      <c r="D51" s="13">
        <v>94.296999999999997</v>
      </c>
      <c r="E51" s="12">
        <v>2101.0169999999998</v>
      </c>
      <c r="F51" s="12">
        <f t="shared" si="4"/>
        <v>8196.6709999999985</v>
      </c>
      <c r="G51" s="12">
        <v>1544.2991</v>
      </c>
      <c r="H51" s="12">
        <v>1055.6579999999999</v>
      </c>
      <c r="I51" s="12">
        <v>709.00890000000004</v>
      </c>
      <c r="J51" s="12">
        <v>1790.905</v>
      </c>
      <c r="K51" s="13">
        <f t="shared" si="5"/>
        <v>3096.7999999999993</v>
      </c>
      <c r="L51" s="12">
        <f t="shared" si="6"/>
        <v>2328.4210526315783</v>
      </c>
      <c r="M51" s="14">
        <f t="shared" si="7"/>
        <v>7.28013353700132</v>
      </c>
      <c r="N51" s="63"/>
    </row>
    <row r="52" spans="1:14" ht="15.6" customHeight="1" x14ac:dyDescent="0.3">
      <c r="A52" s="10">
        <v>2016</v>
      </c>
      <c r="B52" s="11">
        <v>322.11409400000002</v>
      </c>
      <c r="C52" s="12">
        <v>5581.57</v>
      </c>
      <c r="D52" s="13">
        <v>161.69470000000001</v>
      </c>
      <c r="E52" s="12">
        <v>1790.905</v>
      </c>
      <c r="F52" s="12">
        <f t="shared" si="4"/>
        <v>7534.1696999999995</v>
      </c>
      <c r="G52" s="12">
        <v>1327.9439</v>
      </c>
      <c r="H52" s="12">
        <v>775.40120000000002</v>
      </c>
      <c r="I52" s="12">
        <v>879.93269999999995</v>
      </c>
      <c r="J52" s="12">
        <v>1441.5920000000001</v>
      </c>
      <c r="K52" s="13">
        <f t="shared" si="5"/>
        <v>3109.2998999999986</v>
      </c>
      <c r="L52" s="12">
        <f t="shared" si="6"/>
        <v>2337.8194736842092</v>
      </c>
      <c r="M52" s="14">
        <f t="shared" si="7"/>
        <v>7.2577372962892124</v>
      </c>
      <c r="N52" s="63"/>
    </row>
    <row r="53" spans="1:14" ht="15.6" customHeight="1" x14ac:dyDescent="0.3">
      <c r="A53" s="10">
        <v>2017</v>
      </c>
      <c r="B53" s="11">
        <v>324.29674599999998</v>
      </c>
      <c r="C53" s="12">
        <v>7115.41</v>
      </c>
      <c r="D53" s="13">
        <v>170.3937</v>
      </c>
      <c r="E53" s="12">
        <v>1441.5920000000001</v>
      </c>
      <c r="F53" s="12">
        <f t="shared" si="4"/>
        <v>8727.3956999999991</v>
      </c>
      <c r="G53" s="12">
        <v>1271.6377</v>
      </c>
      <c r="H53" s="12">
        <v>858.79560000000004</v>
      </c>
      <c r="I53" s="12">
        <v>704.98239999999998</v>
      </c>
      <c r="J53" s="12">
        <v>2717.08</v>
      </c>
      <c r="K53" s="13">
        <f t="shared" si="5"/>
        <v>3174.8999999999987</v>
      </c>
      <c r="L53" s="12">
        <f t="shared" si="6"/>
        <v>2387.142857142856</v>
      </c>
      <c r="M53" s="14">
        <f t="shared" si="7"/>
        <v>7.3609830705574089</v>
      </c>
      <c r="N53" s="63"/>
    </row>
    <row r="54" spans="1:14" ht="15.6" customHeight="1" x14ac:dyDescent="0.3">
      <c r="A54" s="10">
        <v>2018</v>
      </c>
      <c r="B54" s="11">
        <v>326.16326299999997</v>
      </c>
      <c r="C54" s="12">
        <v>5491.57</v>
      </c>
      <c r="D54" s="13">
        <v>117.1049</v>
      </c>
      <c r="E54" s="12">
        <v>2717.08</v>
      </c>
      <c r="F54" s="12">
        <f t="shared" si="4"/>
        <v>8325.7548999999999</v>
      </c>
      <c r="G54" s="12">
        <v>1199.4193</v>
      </c>
      <c r="H54" s="12">
        <v>902.73109999999997</v>
      </c>
      <c r="I54" s="12">
        <v>648.5145</v>
      </c>
      <c r="J54" s="12">
        <v>2421.09</v>
      </c>
      <c r="K54" s="13">
        <f t="shared" si="5"/>
        <v>3154</v>
      </c>
      <c r="L54" s="12">
        <f t="shared" si="6"/>
        <v>2371.4285714285711</v>
      </c>
      <c r="M54" s="14">
        <f t="shared" si="7"/>
        <v>7.2706795658607675</v>
      </c>
      <c r="N54" s="63"/>
    </row>
    <row r="55" spans="1:14" ht="15.6" customHeight="1" x14ac:dyDescent="0.3">
      <c r="A55" s="10">
        <v>2019</v>
      </c>
      <c r="B55" s="11">
        <v>327.77654100000001</v>
      </c>
      <c r="C55" s="12">
        <v>5464.84</v>
      </c>
      <c r="D55" s="13">
        <v>114.4376</v>
      </c>
      <c r="E55" s="12">
        <v>2421.09</v>
      </c>
      <c r="F55" s="12">
        <f t="shared" si="4"/>
        <v>8000.3676000000005</v>
      </c>
      <c r="G55" s="12">
        <v>1610.2883999999999</v>
      </c>
      <c r="H55" s="12">
        <v>236.63990000000001</v>
      </c>
      <c r="I55" s="12">
        <v>774.15129999999999</v>
      </c>
      <c r="J55" s="12">
        <v>2118.1880000000001</v>
      </c>
      <c r="K55" s="13">
        <f t="shared" si="5"/>
        <v>3261.1000000000004</v>
      </c>
      <c r="L55" s="12">
        <f t="shared" si="6"/>
        <v>2451.9548872180453</v>
      </c>
      <c r="M55" s="14">
        <f t="shared" si="7"/>
        <v>7.4805685597189981</v>
      </c>
      <c r="N55" s="63"/>
    </row>
    <row r="56" spans="1:14" ht="15.6" customHeight="1" x14ac:dyDescent="0.3">
      <c r="A56" s="10">
        <v>2020</v>
      </c>
      <c r="B56" s="11">
        <v>329.37155899999999</v>
      </c>
      <c r="C56" s="12">
        <v>6162.75</v>
      </c>
      <c r="D56" s="13">
        <v>121.0158</v>
      </c>
      <c r="E56" s="12">
        <v>2118.1880000000001</v>
      </c>
      <c r="F56" s="12">
        <f t="shared" si="4"/>
        <v>8401.9537999999993</v>
      </c>
      <c r="G56" s="12">
        <v>1429.3264999999999</v>
      </c>
      <c r="H56" s="12">
        <v>762.05510000000004</v>
      </c>
      <c r="I56" s="12">
        <v>872.91020000000003</v>
      </c>
      <c r="J56" s="12">
        <v>1968.162</v>
      </c>
      <c r="K56" s="13">
        <f t="shared" si="5"/>
        <v>3369.4999999999982</v>
      </c>
      <c r="L56" s="12">
        <f t="shared" si="6"/>
        <v>2533.4586466165397</v>
      </c>
      <c r="M56" s="14">
        <f t="shared" si="7"/>
        <v>7.6917954127804329</v>
      </c>
      <c r="N56" s="63"/>
    </row>
    <row r="57" spans="1:14" ht="15.6" customHeight="1" x14ac:dyDescent="0.3">
      <c r="A57" s="10">
        <v>2021</v>
      </c>
      <c r="B57" s="11">
        <v>332.09034100000002</v>
      </c>
      <c r="C57" s="12">
        <v>6359.19</v>
      </c>
      <c r="D57" s="13">
        <v>107.03060000000001</v>
      </c>
      <c r="E57" s="12">
        <v>1968.162</v>
      </c>
      <c r="F57" s="12">
        <f t="shared" si="4"/>
        <v>8434.382599999999</v>
      </c>
      <c r="G57" s="12">
        <v>1184.144</v>
      </c>
      <c r="H57" s="12">
        <v>725.14930000000004</v>
      </c>
      <c r="I57" s="12">
        <v>842.43230000000005</v>
      </c>
      <c r="J57" s="12">
        <v>2360.2570000000001</v>
      </c>
      <c r="K57" s="13">
        <f t="shared" si="5"/>
        <v>3322.3999999999983</v>
      </c>
      <c r="L57" s="12">
        <f t="shared" si="6"/>
        <v>2498.0451127819533</v>
      </c>
      <c r="M57" s="14">
        <f t="shared" si="7"/>
        <v>7.5221853946723281</v>
      </c>
      <c r="N57" s="63"/>
    </row>
    <row r="58" spans="1:14" ht="15.6" customHeight="1" x14ac:dyDescent="0.3">
      <c r="A58" s="10">
        <v>2022</v>
      </c>
      <c r="B58" s="11">
        <v>333.32687199999998</v>
      </c>
      <c r="C58" s="12">
        <v>5541.7719999999999</v>
      </c>
      <c r="D58" s="13">
        <v>103.1317</v>
      </c>
      <c r="E58" s="12">
        <v>2360.2570000000001</v>
      </c>
      <c r="F58" s="12">
        <f t="shared" si="4"/>
        <v>8005.1607000000004</v>
      </c>
      <c r="G58" s="12">
        <v>1197.1170999999999</v>
      </c>
      <c r="H58" s="12">
        <v>681.75480000000005</v>
      </c>
      <c r="I58" s="12">
        <v>794.70280000000002</v>
      </c>
      <c r="J58" s="12">
        <v>2033.086</v>
      </c>
      <c r="K58" s="13">
        <f t="shared" si="5"/>
        <v>3298.5000000000009</v>
      </c>
      <c r="L58" s="12">
        <f t="shared" si="6"/>
        <v>2480.0751879699255</v>
      </c>
      <c r="M58" s="14">
        <f t="shared" si="7"/>
        <v>7.4403697880377484</v>
      </c>
      <c r="N58" s="63"/>
    </row>
    <row r="59" spans="1:14" ht="16.2" customHeight="1" x14ac:dyDescent="0.3">
      <c r="A59" s="10">
        <v>2023</v>
      </c>
      <c r="B59" s="11">
        <v>335.70648399999999</v>
      </c>
      <c r="C59" s="12">
        <v>5877.56</v>
      </c>
      <c r="D59" s="13">
        <v>104.3137</v>
      </c>
      <c r="E59" s="12">
        <v>2033.086</v>
      </c>
      <c r="F59" s="12">
        <f t="shared" si="4"/>
        <v>8014.9597000000003</v>
      </c>
      <c r="G59" s="12">
        <v>1455.3466000000001</v>
      </c>
      <c r="H59" s="12">
        <v>1301.3553999999999</v>
      </c>
      <c r="I59" s="12">
        <v>654.23559999999998</v>
      </c>
      <c r="J59" s="12">
        <v>1480.6220000000001</v>
      </c>
      <c r="K59" s="13">
        <f t="shared" si="5"/>
        <v>3123.4000999999998</v>
      </c>
      <c r="L59" s="12">
        <f t="shared" si="6"/>
        <v>2348.4211278195485</v>
      </c>
      <c r="M59" s="14">
        <f t="shared" si="7"/>
        <v>6.9954595450100054</v>
      </c>
      <c r="N59" s="63"/>
    </row>
    <row r="60" spans="1:14" ht="18" customHeight="1" x14ac:dyDescent="0.3">
      <c r="A60" s="15" t="s">
        <v>45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4" ht="18" customHeight="1" x14ac:dyDescent="0.3">
      <c r="A61" s="15" t="s">
        <v>40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4" ht="18" customHeight="1" x14ac:dyDescent="0.3">
      <c r="A62" s="15" t="s">
        <v>126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4" ht="18" customHeight="1" x14ac:dyDescent="0.3">
      <c r="A63" s="15" t="s">
        <v>46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4" ht="18" customHeight="1" x14ac:dyDescent="0.3">
      <c r="A64" s="15" t="s">
        <v>47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8" customHeight="1" x14ac:dyDescent="0.3">
      <c r="A65" s="15" t="s">
        <v>48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18" customHeight="1" x14ac:dyDescent="0.3">
      <c r="A66" s="15" t="s">
        <v>49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18" customHeight="1" x14ac:dyDescent="0.3">
      <c r="A67" s="18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E8FC-CDA1-4062-832A-892FA46FDFBA}">
  <dimension ref="A1:P6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2" width="22.21875" customWidth="1"/>
    <col min="3" max="15" width="22.77734375" customWidth="1"/>
  </cols>
  <sheetData>
    <row r="1" spans="1:16" ht="24" customHeight="1" x14ac:dyDescent="0.4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66" customHeight="1" x14ac:dyDescent="0.3">
      <c r="A2" s="35" t="s">
        <v>0</v>
      </c>
      <c r="B2" s="36" t="s">
        <v>14</v>
      </c>
      <c r="C2" s="29" t="s">
        <v>27</v>
      </c>
      <c r="D2" s="29" t="s">
        <v>28</v>
      </c>
      <c r="E2" s="29" t="s">
        <v>29</v>
      </c>
      <c r="F2" s="29" t="s">
        <v>30</v>
      </c>
      <c r="G2" s="29" t="s">
        <v>31</v>
      </c>
      <c r="H2" s="29" t="s">
        <v>35</v>
      </c>
      <c r="I2" s="29" t="s">
        <v>33</v>
      </c>
      <c r="J2" s="29" t="s">
        <v>32</v>
      </c>
      <c r="K2" s="29" t="s">
        <v>131</v>
      </c>
      <c r="L2" s="29" t="s">
        <v>132</v>
      </c>
      <c r="M2" s="29" t="s">
        <v>133</v>
      </c>
      <c r="N2" s="29" t="s">
        <v>134</v>
      </c>
      <c r="O2" s="29" t="s">
        <v>135</v>
      </c>
      <c r="P2" s="63"/>
    </row>
    <row r="3" spans="1:16" ht="15.6" x14ac:dyDescent="0.3">
      <c r="A3" s="25">
        <v>1967</v>
      </c>
      <c r="B3" s="26">
        <v>197.73599999999999</v>
      </c>
      <c r="C3" s="31">
        <v>232.6</v>
      </c>
      <c r="D3" s="31">
        <v>536.1</v>
      </c>
      <c r="E3" s="31">
        <v>216.1</v>
      </c>
      <c r="F3" s="31">
        <v>17.2</v>
      </c>
      <c r="G3" s="31">
        <f>SUM(C3,D3,E3,F3)</f>
        <v>1002.0000000000001</v>
      </c>
      <c r="H3" s="31">
        <f>PeanutsSupplyUse[[#This Row],[Total shelled basis
 food availability 5,7/
(million pounds)]]</f>
        <v>1066.9172932330825</v>
      </c>
      <c r="I3" s="31">
        <v>69.813999999999993</v>
      </c>
      <c r="J3" s="31">
        <f>H3-I3</f>
        <v>997.10329323308258</v>
      </c>
      <c r="K3" s="31">
        <f>(C3/$G3)*$J3</f>
        <v>231.46329940720057</v>
      </c>
      <c r="L3" s="31">
        <f>(D3/$G3)*$J3</f>
        <v>533.48011527171218</v>
      </c>
      <c r="M3" s="31">
        <f>(E3/$G3)*$J3</f>
        <v>215.043933800069</v>
      </c>
      <c r="N3" s="31">
        <f>(F3/$G3)*$J3</f>
        <v>17.115944754100816</v>
      </c>
      <c r="O3" s="31">
        <f>SUM(K3,L3,M3,N3)</f>
        <v>997.10329323308258</v>
      </c>
      <c r="P3" s="63"/>
    </row>
    <row r="4" spans="1:16" ht="15.6" x14ac:dyDescent="0.3">
      <c r="A4" s="23">
        <v>1968</v>
      </c>
      <c r="B4" s="24">
        <v>199.80799999999999</v>
      </c>
      <c r="C4" s="31">
        <v>240</v>
      </c>
      <c r="D4" s="31">
        <v>546.9</v>
      </c>
      <c r="E4" s="31">
        <v>226.4</v>
      </c>
      <c r="F4" s="31">
        <v>18.5</v>
      </c>
      <c r="G4" s="31">
        <f t="shared" ref="G4:G58" si="0">SUM(C4,D4,E4,F4)</f>
        <v>1031.8</v>
      </c>
      <c r="H4" s="31">
        <f>PeanutsSupplyUse[[#This Row],[Total shelled basis
 food availability 5,7/
(million pounds)]]</f>
        <v>1104.5112781954886</v>
      </c>
      <c r="I4" s="31">
        <v>78.156000000000006</v>
      </c>
      <c r="J4" s="31">
        <f t="shared" ref="J4:J58" si="1">H4-I4</f>
        <v>1026.3552781954886</v>
      </c>
      <c r="K4" s="31">
        <f t="shared" ref="K4:K58" si="2">(C4/$G4)*$J4</f>
        <v>238.73354018890996</v>
      </c>
      <c r="L4" s="31">
        <f t="shared" ref="L4:L58" si="3">(D4/$G4)*$J4</f>
        <v>544.01405470547854</v>
      </c>
      <c r="M4" s="31">
        <f t="shared" ref="M4:M58" si="4">(E4/$G4)*$J4</f>
        <v>225.20530624487174</v>
      </c>
      <c r="N4" s="31">
        <f t="shared" ref="N4:N58" si="5">(F4/$G4)*$J4</f>
        <v>18.402377056228474</v>
      </c>
      <c r="O4" s="31">
        <f t="shared" ref="O4:O58" si="6">SUM(K4,L4,M4,N4)</f>
        <v>1026.3552781954886</v>
      </c>
      <c r="P4" s="63"/>
    </row>
    <row r="5" spans="1:16" ht="15.6" x14ac:dyDescent="0.3">
      <c r="A5" s="25">
        <v>1969</v>
      </c>
      <c r="B5" s="26">
        <v>201.76</v>
      </c>
      <c r="C5" s="31">
        <v>240.9</v>
      </c>
      <c r="D5" s="31">
        <v>562.20000000000005</v>
      </c>
      <c r="E5" s="31">
        <v>236.4</v>
      </c>
      <c r="F5" s="31">
        <v>21.1</v>
      </c>
      <c r="G5" s="31">
        <f t="shared" si="0"/>
        <v>1060.5999999999999</v>
      </c>
      <c r="H5" s="31">
        <f>PeanutsSupplyUse[[#This Row],[Total shelled basis
 food availability 5,7/
(million pounds)]]</f>
        <v>1126.3157894736842</v>
      </c>
      <c r="I5" s="31">
        <v>78.573999999999998</v>
      </c>
      <c r="J5" s="31">
        <f t="shared" si="1"/>
        <v>1047.7417894736841</v>
      </c>
      <c r="K5" s="31">
        <f t="shared" si="2"/>
        <v>237.97944284764336</v>
      </c>
      <c r="L5" s="31">
        <f t="shared" si="3"/>
        <v>555.3841542920095</v>
      </c>
      <c r="M5" s="31">
        <f t="shared" si="4"/>
        <v>233.53399870976705</v>
      </c>
      <c r="N5" s="31">
        <f t="shared" si="5"/>
        <v>20.844193624264321</v>
      </c>
      <c r="O5" s="31">
        <f t="shared" si="6"/>
        <v>1047.7417894736841</v>
      </c>
      <c r="P5" s="63"/>
    </row>
    <row r="6" spans="1:16" ht="15.6" x14ac:dyDescent="0.3">
      <c r="A6" s="23">
        <v>1970</v>
      </c>
      <c r="B6" s="24">
        <v>203.84899999999999</v>
      </c>
      <c r="C6" s="31">
        <v>238.8</v>
      </c>
      <c r="D6" s="31">
        <v>565.70000000000005</v>
      </c>
      <c r="E6" s="31">
        <v>243.2</v>
      </c>
      <c r="F6" s="31">
        <v>17.600000000000001</v>
      </c>
      <c r="G6" s="31">
        <f t="shared" si="0"/>
        <v>1065.3</v>
      </c>
      <c r="H6" s="31">
        <f>PeanutsSupplyUse[[#This Row],[Total shelled basis
 food availability 5,7/
(million pounds)]]</f>
        <v>1141.3533834586465</v>
      </c>
      <c r="I6" s="31">
        <v>85.768000000000001</v>
      </c>
      <c r="J6" s="31">
        <f t="shared" si="1"/>
        <v>1055.5853834586464</v>
      </c>
      <c r="K6" s="31">
        <f t="shared" si="2"/>
        <v>236.62235010788024</v>
      </c>
      <c r="L6" s="31">
        <f t="shared" si="3"/>
        <v>560.54130425472306</v>
      </c>
      <c r="M6" s="31">
        <f t="shared" si="4"/>
        <v>240.98222590551282</v>
      </c>
      <c r="N6" s="31">
        <f t="shared" si="5"/>
        <v>17.439503190530537</v>
      </c>
      <c r="O6" s="31">
        <f t="shared" si="6"/>
        <v>1055.5853834586467</v>
      </c>
      <c r="P6" s="63"/>
    </row>
    <row r="7" spans="1:16" ht="15.6" x14ac:dyDescent="0.3">
      <c r="A7" s="25">
        <v>1971</v>
      </c>
      <c r="B7" s="26">
        <v>206.46599999999998</v>
      </c>
      <c r="C7" s="31">
        <v>241.7</v>
      </c>
      <c r="D7" s="31">
        <v>582.4</v>
      </c>
      <c r="E7" s="31">
        <v>246</v>
      </c>
      <c r="F7" s="31">
        <v>17</v>
      </c>
      <c r="G7" s="31">
        <f t="shared" si="0"/>
        <v>1087.0999999999999</v>
      </c>
      <c r="H7" s="31">
        <f>PeanutsSupplyUse[[#This Row],[Total shelled basis
 food availability 5,7/
(million pounds)]]</f>
        <v>1139.0977443609022</v>
      </c>
      <c r="I7" s="31">
        <v>61.344999999999999</v>
      </c>
      <c r="J7" s="31">
        <f t="shared" si="1"/>
        <v>1077.7527443609022</v>
      </c>
      <c r="K7" s="31">
        <f t="shared" si="2"/>
        <v>239.62178117195296</v>
      </c>
      <c r="L7" s="31">
        <f t="shared" si="3"/>
        <v>577.39232666340672</v>
      </c>
      <c r="M7" s="31">
        <f t="shared" si="4"/>
        <v>243.88480830906261</v>
      </c>
      <c r="N7" s="31">
        <f t="shared" si="5"/>
        <v>16.853828216479933</v>
      </c>
      <c r="O7" s="31">
        <f t="shared" si="6"/>
        <v>1077.7527443609024</v>
      </c>
      <c r="P7" s="63"/>
    </row>
    <row r="8" spans="1:16" ht="15.6" x14ac:dyDescent="0.3">
      <c r="A8" s="23">
        <v>1972</v>
      </c>
      <c r="B8" s="24">
        <v>208.917</v>
      </c>
      <c r="C8" s="31">
        <v>254.4</v>
      </c>
      <c r="D8" s="31">
        <v>603.70000000000005</v>
      </c>
      <c r="E8" s="31">
        <v>259.89999999999998</v>
      </c>
      <c r="F8" s="31">
        <v>17.600000000000001</v>
      </c>
      <c r="G8" s="31">
        <f t="shared" si="0"/>
        <v>1135.5999999999999</v>
      </c>
      <c r="H8" s="31">
        <f>PeanutsSupplyUse[[#This Row],[Total shelled basis
 food availability 5,7/
(million pounds)]]</f>
        <v>1212.0300751879699</v>
      </c>
      <c r="I8" s="31">
        <v>85.14</v>
      </c>
      <c r="J8" s="31">
        <f t="shared" si="1"/>
        <v>1126.8900751879698</v>
      </c>
      <c r="K8" s="31">
        <f t="shared" si="2"/>
        <v>252.44878049297247</v>
      </c>
      <c r="L8" s="31">
        <f t="shared" si="3"/>
        <v>599.06968861480937</v>
      </c>
      <c r="M8" s="31">
        <f t="shared" si="4"/>
        <v>257.9065961089762</v>
      </c>
      <c r="N8" s="31">
        <f t="shared" si="5"/>
        <v>17.465009971211934</v>
      </c>
      <c r="O8" s="31">
        <f t="shared" si="6"/>
        <v>1126.8900751879698</v>
      </c>
      <c r="P8" s="63"/>
    </row>
    <row r="9" spans="1:16" ht="15.6" x14ac:dyDescent="0.3">
      <c r="A9" s="25">
        <v>1973</v>
      </c>
      <c r="B9" s="26">
        <v>210.98500000000001</v>
      </c>
      <c r="C9" s="31">
        <v>284.3</v>
      </c>
      <c r="D9" s="31">
        <v>683.9</v>
      </c>
      <c r="E9" s="31">
        <v>251.5</v>
      </c>
      <c r="F9" s="31">
        <v>19.3</v>
      </c>
      <c r="G9" s="31">
        <f t="shared" si="0"/>
        <v>1239</v>
      </c>
      <c r="H9" s="31">
        <f>PeanutsSupplyUse[[#This Row],[Total shelled basis
 food availability 5,7/
(million pounds)]]</f>
        <v>1287.218045112782</v>
      </c>
      <c r="I9" s="31">
        <v>64.703999999999994</v>
      </c>
      <c r="J9" s="31">
        <f t="shared" si="1"/>
        <v>1222.514045112782</v>
      </c>
      <c r="K9" s="31">
        <f t="shared" si="2"/>
        <v>280.5171452990831</v>
      </c>
      <c r="L9" s="31">
        <f t="shared" si="3"/>
        <v>674.80012546620799</v>
      </c>
      <c r="M9" s="31">
        <f t="shared" si="4"/>
        <v>248.1535773574372</v>
      </c>
      <c r="N9" s="31">
        <f t="shared" si="5"/>
        <v>19.043196990053829</v>
      </c>
      <c r="O9" s="31">
        <f t="shared" si="6"/>
        <v>1222.514045112782</v>
      </c>
      <c r="P9" s="63"/>
    </row>
    <row r="10" spans="1:16" ht="15.6" x14ac:dyDescent="0.3">
      <c r="A10" s="23">
        <v>1974</v>
      </c>
      <c r="B10" s="24">
        <v>212.93199999999999</v>
      </c>
      <c r="C10" s="31">
        <v>278.3</v>
      </c>
      <c r="D10" s="31">
        <v>671.4</v>
      </c>
      <c r="E10" s="31">
        <v>217</v>
      </c>
      <c r="F10" s="31">
        <v>14.4</v>
      </c>
      <c r="G10" s="31">
        <f t="shared" si="0"/>
        <v>1181.1000000000001</v>
      </c>
      <c r="H10" s="31">
        <f>PeanutsSupplyUse[[#This Row],[Total shelled basis
 food availability 5,7/
(million pounds)]]</f>
        <v>1251.1278195488721</v>
      </c>
      <c r="I10" s="31">
        <v>84.114000000000004</v>
      </c>
      <c r="J10" s="31">
        <f t="shared" si="1"/>
        <v>1167.0138195488721</v>
      </c>
      <c r="K10" s="31">
        <f t="shared" si="2"/>
        <v>274.98090422525706</v>
      </c>
      <c r="L10" s="31">
        <f t="shared" si="3"/>
        <v>663.39266653552841</v>
      </c>
      <c r="M10" s="31">
        <f t="shared" si="4"/>
        <v>214.41198784362476</v>
      </c>
      <c r="N10" s="31">
        <f t="shared" si="5"/>
        <v>14.228260944461738</v>
      </c>
      <c r="O10" s="31">
        <f t="shared" si="6"/>
        <v>1167.0138195488719</v>
      </c>
      <c r="P10" s="63"/>
    </row>
    <row r="11" spans="1:16" ht="15.6" x14ac:dyDescent="0.3">
      <c r="A11" s="25">
        <v>1975</v>
      </c>
      <c r="B11" s="26">
        <v>214.93100000000001</v>
      </c>
      <c r="C11" s="31">
        <v>301.60000000000002</v>
      </c>
      <c r="D11" s="31">
        <v>669</v>
      </c>
      <c r="E11" s="31">
        <v>239.7</v>
      </c>
      <c r="F11" s="31">
        <v>16</v>
      </c>
      <c r="G11" s="31">
        <f t="shared" si="0"/>
        <v>1226.3</v>
      </c>
      <c r="H11" s="31">
        <f>PeanutsSupplyUse[[#This Row],[Total shelled basis
 food availability 5,7/
(million pounds)]]</f>
        <v>1308.2706766917292</v>
      </c>
      <c r="I11" s="31">
        <v>90.149000000000001</v>
      </c>
      <c r="J11" s="31">
        <f t="shared" si="1"/>
        <v>1218.1216766917291</v>
      </c>
      <c r="K11" s="31">
        <f t="shared" si="2"/>
        <v>299.58859796968568</v>
      </c>
      <c r="L11" s="31">
        <f t="shared" si="3"/>
        <v>664.53836883859321</v>
      </c>
      <c r="M11" s="31">
        <f t="shared" si="4"/>
        <v>238.10141556145109</v>
      </c>
      <c r="N11" s="31">
        <f t="shared" si="5"/>
        <v>15.893294321999239</v>
      </c>
      <c r="O11" s="31">
        <f t="shared" si="6"/>
        <v>1218.1216766917294</v>
      </c>
      <c r="P11" s="63"/>
    </row>
    <row r="12" spans="1:16" ht="15.6" x14ac:dyDescent="0.3">
      <c r="A12" s="23">
        <v>1976</v>
      </c>
      <c r="B12" s="24">
        <v>217.095</v>
      </c>
      <c r="C12" s="31">
        <v>253.8</v>
      </c>
      <c r="D12" s="31">
        <v>642.20000000000005</v>
      </c>
      <c r="E12" s="31">
        <v>235</v>
      </c>
      <c r="F12" s="31">
        <v>17.8</v>
      </c>
      <c r="G12" s="31">
        <f t="shared" si="0"/>
        <v>1148.8</v>
      </c>
      <c r="H12" s="31">
        <f>PeanutsSupplyUse[[#This Row],[Total shelled basis
 food availability 5,7/
(million pounds)]]</f>
        <v>1229.3233082706765</v>
      </c>
      <c r="I12" s="31">
        <v>104.767</v>
      </c>
      <c r="J12" s="31">
        <f t="shared" si="1"/>
        <v>1124.5563082706765</v>
      </c>
      <c r="K12" s="31">
        <f t="shared" si="2"/>
        <v>248.44393370394997</v>
      </c>
      <c r="L12" s="31">
        <f t="shared" si="3"/>
        <v>628.6473373706724</v>
      </c>
      <c r="M12" s="31">
        <f t="shared" si="4"/>
        <v>230.04067935550921</v>
      </c>
      <c r="N12" s="31">
        <f t="shared" si="5"/>
        <v>17.424357840544953</v>
      </c>
      <c r="O12" s="31">
        <f t="shared" si="6"/>
        <v>1124.5563082706765</v>
      </c>
      <c r="P12" s="63"/>
    </row>
    <row r="13" spans="1:16" ht="15.6" x14ac:dyDescent="0.3">
      <c r="A13" s="25">
        <v>1977</v>
      </c>
      <c r="B13" s="26">
        <v>219.179</v>
      </c>
      <c r="C13" s="31">
        <v>274.2</v>
      </c>
      <c r="D13" s="31">
        <v>652</v>
      </c>
      <c r="E13" s="31">
        <v>235.2</v>
      </c>
      <c r="F13" s="31">
        <v>18.7</v>
      </c>
      <c r="G13" s="31">
        <f t="shared" si="0"/>
        <v>1180.1000000000001</v>
      </c>
      <c r="H13" s="31">
        <f>PeanutsSupplyUse[[#This Row],[Total shelled basis
 food availability 5,7/
(million pounds)]]</f>
        <v>1259.3984962406014</v>
      </c>
      <c r="I13" s="31">
        <v>95.281000000000006</v>
      </c>
      <c r="J13" s="31">
        <f t="shared" si="1"/>
        <v>1164.1174962406014</v>
      </c>
      <c r="K13" s="31">
        <f t="shared" si="2"/>
        <v>270.48641426080235</v>
      </c>
      <c r="L13" s="31">
        <f t="shared" si="3"/>
        <v>643.1697377755039</v>
      </c>
      <c r="M13" s="31">
        <f t="shared" si="4"/>
        <v>232.01460479263574</v>
      </c>
      <c r="N13" s="31">
        <f t="shared" si="5"/>
        <v>18.44673941165939</v>
      </c>
      <c r="O13" s="31">
        <f t="shared" si="6"/>
        <v>1164.1174962406014</v>
      </c>
      <c r="P13" s="63"/>
    </row>
    <row r="14" spans="1:16" ht="15.6" x14ac:dyDescent="0.3">
      <c r="A14" s="23">
        <v>1978</v>
      </c>
      <c r="B14" s="24">
        <v>221.47699999999998</v>
      </c>
      <c r="C14" s="31">
        <v>291.60000000000002</v>
      </c>
      <c r="D14" s="31">
        <v>693</v>
      </c>
      <c r="E14" s="31">
        <v>268.39999999999998</v>
      </c>
      <c r="F14" s="31">
        <v>19.100000000000001</v>
      </c>
      <c r="G14" s="31">
        <f t="shared" si="0"/>
        <v>1272.0999999999999</v>
      </c>
      <c r="H14" s="31">
        <f>PeanutsSupplyUse[[#This Row],[Total shelled basis
 food availability 5,7/
(million pounds)]]</f>
        <v>1322.5563909774435</v>
      </c>
      <c r="I14" s="31">
        <v>87.790999999999997</v>
      </c>
      <c r="J14" s="31">
        <f t="shared" si="1"/>
        <v>1234.7653909774435</v>
      </c>
      <c r="K14" s="31">
        <f t="shared" si="2"/>
        <v>283.04188979563128</v>
      </c>
      <c r="L14" s="31">
        <f t="shared" si="3"/>
        <v>672.66128130443235</v>
      </c>
      <c r="M14" s="31">
        <f t="shared" si="4"/>
        <v>260.52278196552618</v>
      </c>
      <c r="N14" s="31">
        <f t="shared" si="5"/>
        <v>18.539437911853767</v>
      </c>
      <c r="O14" s="31">
        <f t="shared" si="6"/>
        <v>1234.7653909774435</v>
      </c>
      <c r="P14" s="63"/>
    </row>
    <row r="15" spans="1:16" ht="15.6" x14ac:dyDescent="0.3">
      <c r="A15" s="25">
        <v>1979</v>
      </c>
      <c r="B15" s="26">
        <v>223.86500000000001</v>
      </c>
      <c r="C15" s="31">
        <v>284.87400000000002</v>
      </c>
      <c r="D15" s="31">
        <v>730.36200000000008</v>
      </c>
      <c r="E15" s="31">
        <v>258.346</v>
      </c>
      <c r="F15" s="31">
        <v>19.313000000000002</v>
      </c>
      <c r="G15" s="31">
        <f t="shared" si="0"/>
        <v>1292.8950000000002</v>
      </c>
      <c r="H15" s="31">
        <f>PeanutsSupplyUse[[#This Row],[Total shelled basis
 food availability 5,7/
(million pounds)]]</f>
        <v>1336.0902255639096</v>
      </c>
      <c r="I15" s="31">
        <v>103.047</v>
      </c>
      <c r="J15" s="31">
        <f t="shared" si="1"/>
        <v>1233.0432255639096</v>
      </c>
      <c r="K15" s="31">
        <f t="shared" si="2"/>
        <v>271.68637502604088</v>
      </c>
      <c r="L15" s="31">
        <f t="shared" si="3"/>
        <v>696.55147270993245</v>
      </c>
      <c r="M15" s="31">
        <f t="shared" si="4"/>
        <v>246.38643134325193</v>
      </c>
      <c r="N15" s="31">
        <f t="shared" si="5"/>
        <v>18.418946484684206</v>
      </c>
      <c r="O15" s="31">
        <f t="shared" si="6"/>
        <v>1233.0432255639096</v>
      </c>
      <c r="P15" s="63"/>
    </row>
    <row r="16" spans="1:16" ht="15.6" x14ac:dyDescent="0.3">
      <c r="A16" s="23">
        <v>1980</v>
      </c>
      <c r="B16" s="24">
        <v>226.45099999999999</v>
      </c>
      <c r="C16" s="31">
        <v>205.489</v>
      </c>
      <c r="D16" s="31">
        <v>612.63400000000001</v>
      </c>
      <c r="E16" s="31">
        <v>237.89</v>
      </c>
      <c r="F16" s="31">
        <v>19.687999999999999</v>
      </c>
      <c r="G16" s="31">
        <f t="shared" si="0"/>
        <v>1075.701</v>
      </c>
      <c r="H16" s="31">
        <f>PeanutsSupplyUse[[#This Row],[Total shelled basis
 food availability 5,7/
(million pounds)]]</f>
        <v>1101.5037593984962</v>
      </c>
      <c r="I16" s="31">
        <v>90.425749700000011</v>
      </c>
      <c r="J16" s="31">
        <f t="shared" si="1"/>
        <v>1011.0780096984962</v>
      </c>
      <c r="K16" s="31">
        <f t="shared" si="2"/>
        <v>193.14420004716393</v>
      </c>
      <c r="L16" s="31">
        <f t="shared" si="3"/>
        <v>575.82986851702151</v>
      </c>
      <c r="M16" s="31">
        <f t="shared" si="4"/>
        <v>223.59870235983348</v>
      </c>
      <c r="N16" s="31">
        <f t="shared" si="5"/>
        <v>18.505238774477288</v>
      </c>
      <c r="O16" s="31">
        <f t="shared" si="6"/>
        <v>1011.0780096984963</v>
      </c>
      <c r="P16" s="63"/>
    </row>
    <row r="17" spans="1:16" ht="15.6" x14ac:dyDescent="0.3">
      <c r="A17" s="25">
        <v>1981</v>
      </c>
      <c r="B17" s="26">
        <v>228.93700000000001</v>
      </c>
      <c r="C17" s="31">
        <v>277.95400000000001</v>
      </c>
      <c r="D17" s="31">
        <v>676.36900000000003</v>
      </c>
      <c r="E17" s="31">
        <v>255.86199999999999</v>
      </c>
      <c r="F17" s="31">
        <v>15.271000000000001</v>
      </c>
      <c r="G17" s="31">
        <f t="shared" si="0"/>
        <v>1225.4560000000001</v>
      </c>
      <c r="H17" s="31">
        <f>PeanutsSupplyUse[[#This Row],[Total shelled basis
 food availability 5,7/
(million pounds)]]</f>
        <v>1275.187969924812</v>
      </c>
      <c r="I17" s="31">
        <v>150.9326465</v>
      </c>
      <c r="J17" s="31">
        <f t="shared" si="1"/>
        <v>1124.2553234248121</v>
      </c>
      <c r="K17" s="31">
        <f t="shared" si="2"/>
        <v>254.99998708009116</v>
      </c>
      <c r="L17" s="31">
        <f t="shared" si="3"/>
        <v>620.51305705754976</v>
      </c>
      <c r="M17" s="31">
        <f t="shared" si="4"/>
        <v>234.73238987129628</v>
      </c>
      <c r="N17" s="31">
        <f t="shared" si="5"/>
        <v>14.009889415874829</v>
      </c>
      <c r="O17" s="31">
        <f t="shared" si="6"/>
        <v>1124.2553234248119</v>
      </c>
      <c r="P17" s="63"/>
    </row>
    <row r="18" spans="1:16" ht="15.6" x14ac:dyDescent="0.3">
      <c r="A18" s="23">
        <v>1982</v>
      </c>
      <c r="B18" s="24">
        <v>231.15700000000001</v>
      </c>
      <c r="C18" s="31">
        <v>308.11799999999999</v>
      </c>
      <c r="D18" s="31">
        <v>699.53199999999993</v>
      </c>
      <c r="E18" s="31">
        <v>284.15600000000001</v>
      </c>
      <c r="F18" s="31">
        <v>16.959</v>
      </c>
      <c r="G18" s="31">
        <f t="shared" si="0"/>
        <v>1308.7649999999999</v>
      </c>
      <c r="H18" s="31">
        <f>PeanutsSupplyUse[[#This Row],[Total shelled basis
 food availability 5,7/
(million pounds)]]</f>
        <v>1390.2255639097743</v>
      </c>
      <c r="I18" s="31">
        <v>155.21095750000001</v>
      </c>
      <c r="J18" s="31">
        <f t="shared" si="1"/>
        <v>1235.0146064097744</v>
      </c>
      <c r="K18" s="31">
        <f t="shared" si="2"/>
        <v>290.75520089379444</v>
      </c>
      <c r="L18" s="31">
        <f t="shared" si="3"/>
        <v>660.11257762168327</v>
      </c>
      <c r="M18" s="31">
        <f t="shared" si="4"/>
        <v>268.14348679784064</v>
      </c>
      <c r="N18" s="31">
        <f t="shared" si="5"/>
        <v>16.003341096456097</v>
      </c>
      <c r="O18" s="31">
        <f t="shared" si="6"/>
        <v>1235.0146064097744</v>
      </c>
      <c r="P18" s="63"/>
    </row>
    <row r="19" spans="1:16" ht="15.6" x14ac:dyDescent="0.3">
      <c r="A19" s="25">
        <v>1983</v>
      </c>
      <c r="B19" s="26">
        <v>233.322</v>
      </c>
      <c r="C19" s="31">
        <v>301.971</v>
      </c>
      <c r="D19" s="31">
        <v>695.70899999999995</v>
      </c>
      <c r="E19" s="31">
        <v>298.065</v>
      </c>
      <c r="F19" s="31">
        <v>15.468999999999999</v>
      </c>
      <c r="G19" s="31">
        <f t="shared" si="0"/>
        <v>1311.2139999999999</v>
      </c>
      <c r="H19" s="31">
        <f>PeanutsSupplyUse[[#This Row],[Total shelled basis
 food availability 5,7/
(million pounds)]]</f>
        <v>1395.1698496240599</v>
      </c>
      <c r="I19" s="31">
        <v>130.06666960000001</v>
      </c>
      <c r="J19" s="31">
        <f t="shared" si="1"/>
        <v>1265.1031800240598</v>
      </c>
      <c r="K19" s="31">
        <f t="shared" si="2"/>
        <v>291.3517338703258</v>
      </c>
      <c r="L19" s="31">
        <f t="shared" si="3"/>
        <v>671.24334263618186</v>
      </c>
      <c r="M19" s="31">
        <f t="shared" si="4"/>
        <v>287.58309425758983</v>
      </c>
      <c r="N19" s="31">
        <f t="shared" si="5"/>
        <v>14.92500925996228</v>
      </c>
      <c r="O19" s="31">
        <f t="shared" si="6"/>
        <v>1265.1031800240598</v>
      </c>
      <c r="P19" s="63"/>
    </row>
    <row r="20" spans="1:16" ht="15.6" x14ac:dyDescent="0.3">
      <c r="A20" s="23">
        <v>1984</v>
      </c>
      <c r="B20" s="24">
        <v>235.38499999999999</v>
      </c>
      <c r="C20" s="31">
        <v>309.05</v>
      </c>
      <c r="D20" s="31">
        <v>723.37699999999995</v>
      </c>
      <c r="E20" s="31">
        <v>290.31799999999998</v>
      </c>
      <c r="F20" s="31">
        <v>19.201000000000001</v>
      </c>
      <c r="G20" s="31">
        <f t="shared" si="0"/>
        <v>1341.9459999999999</v>
      </c>
      <c r="H20" s="31">
        <f>PeanutsSupplyUse[[#This Row],[Total shelled basis
 food availability 5,7/
(million pounds)]]</f>
        <v>1436.8009142857143</v>
      </c>
      <c r="I20" s="31">
        <v>159.3629493</v>
      </c>
      <c r="J20" s="31">
        <f t="shared" si="1"/>
        <v>1277.4379649857142</v>
      </c>
      <c r="K20" s="31">
        <f t="shared" si="2"/>
        <v>294.19380741016033</v>
      </c>
      <c r="L20" s="31">
        <f t="shared" si="3"/>
        <v>688.60389523682102</v>
      </c>
      <c r="M20" s="31">
        <f t="shared" si="4"/>
        <v>276.36226429284233</v>
      </c>
      <c r="N20" s="31">
        <f t="shared" si="5"/>
        <v>18.277998045890595</v>
      </c>
      <c r="O20" s="31">
        <f t="shared" si="6"/>
        <v>1277.4379649857144</v>
      </c>
      <c r="P20" s="63"/>
    </row>
    <row r="21" spans="1:16" ht="15.6" x14ac:dyDescent="0.3">
      <c r="A21" s="25">
        <v>1985</v>
      </c>
      <c r="B21" s="26">
        <v>237.46799999999999</v>
      </c>
      <c r="C21" s="31">
        <v>355.89800000000002</v>
      </c>
      <c r="D21" s="31">
        <v>726.5</v>
      </c>
      <c r="E21" s="31">
        <v>313.488</v>
      </c>
      <c r="F21" s="31">
        <v>23.472999999999999</v>
      </c>
      <c r="G21" s="31">
        <f t="shared" si="0"/>
        <v>1419.3590000000002</v>
      </c>
      <c r="H21" s="31">
        <f>PeanutsSupplyUse[[#This Row],[Total shelled basis
 food availability 5,7/
(million pounds)]]</f>
        <v>1520.8924812030079</v>
      </c>
      <c r="I21" s="31">
        <v>176.48596800000001</v>
      </c>
      <c r="J21" s="31">
        <f t="shared" si="1"/>
        <v>1344.406513203008</v>
      </c>
      <c r="K21" s="31">
        <f t="shared" si="2"/>
        <v>337.10399499768846</v>
      </c>
      <c r="L21" s="31">
        <f t="shared" si="3"/>
        <v>688.13551176410283</v>
      </c>
      <c r="M21" s="31">
        <f t="shared" si="4"/>
        <v>296.93355170255342</v>
      </c>
      <c r="N21" s="31">
        <f t="shared" si="5"/>
        <v>22.233454738663159</v>
      </c>
      <c r="O21" s="31">
        <f t="shared" si="6"/>
        <v>1344.4065132030078</v>
      </c>
      <c r="P21" s="63"/>
    </row>
    <row r="22" spans="1:16" ht="15.6" x14ac:dyDescent="0.3">
      <c r="A22" s="23">
        <v>1986</v>
      </c>
      <c r="B22" s="24">
        <v>239.63800000000001</v>
      </c>
      <c r="C22" s="31">
        <v>375.89800000000002</v>
      </c>
      <c r="D22" s="31">
        <v>709.24400000000003</v>
      </c>
      <c r="E22" s="31">
        <v>323.45</v>
      </c>
      <c r="F22" s="31">
        <v>39.923000000000002</v>
      </c>
      <c r="G22" s="31">
        <f t="shared" si="0"/>
        <v>1448.5150000000001</v>
      </c>
      <c r="H22" s="31">
        <f>PeanutsSupplyUse[[#This Row],[Total shelled basis
 food availability 5,7/
(million pounds)]]</f>
        <v>1558.6466165413533</v>
      </c>
      <c r="I22" s="31">
        <v>161.6930874</v>
      </c>
      <c r="J22" s="31">
        <f t="shared" si="1"/>
        <v>1396.9535291413533</v>
      </c>
      <c r="K22" s="31">
        <f t="shared" si="2"/>
        <v>362.51750081785582</v>
      </c>
      <c r="L22" s="31">
        <f t="shared" si="3"/>
        <v>683.99768647361611</v>
      </c>
      <c r="M22" s="31">
        <f t="shared" si="4"/>
        <v>311.93644456617341</v>
      </c>
      <c r="N22" s="31">
        <f t="shared" si="5"/>
        <v>38.501897283707969</v>
      </c>
      <c r="O22" s="31">
        <f t="shared" si="6"/>
        <v>1396.9535291413531</v>
      </c>
      <c r="P22" s="63"/>
    </row>
    <row r="23" spans="1:16" ht="15.6" x14ac:dyDescent="0.3">
      <c r="A23" s="25">
        <v>1987</v>
      </c>
      <c r="B23" s="26">
        <v>241.78399999999999</v>
      </c>
      <c r="C23" s="31">
        <v>401.7</v>
      </c>
      <c r="D23" s="31">
        <v>757.47800000000007</v>
      </c>
      <c r="E23" s="31">
        <v>296.91199999999998</v>
      </c>
      <c r="F23" s="31">
        <v>37.325000000000003</v>
      </c>
      <c r="G23" s="31">
        <f t="shared" si="0"/>
        <v>1493.4150000000002</v>
      </c>
      <c r="H23" s="31">
        <f>PeanutsSupplyUse[[#This Row],[Total shelled basis
 food availability 5,7/
(million pounds)]]</f>
        <v>1556.8721804511274</v>
      </c>
      <c r="I23" s="31">
        <v>141.2346403</v>
      </c>
      <c r="J23" s="31">
        <f t="shared" si="1"/>
        <v>1415.6375401511275</v>
      </c>
      <c r="K23" s="31">
        <f t="shared" si="2"/>
        <v>380.7793546192504</v>
      </c>
      <c r="L23" s="31">
        <f t="shared" si="3"/>
        <v>718.02833950281445</v>
      </c>
      <c r="M23" s="31">
        <f t="shared" si="4"/>
        <v>281.44874219245924</v>
      </c>
      <c r="N23" s="31">
        <f t="shared" si="5"/>
        <v>35.381103836603238</v>
      </c>
      <c r="O23" s="31">
        <f t="shared" si="6"/>
        <v>1415.637540151127</v>
      </c>
      <c r="P23" s="63"/>
    </row>
    <row r="24" spans="1:16" ht="15.6" x14ac:dyDescent="0.3">
      <c r="A24" s="23">
        <v>1988</v>
      </c>
      <c r="B24" s="24">
        <v>243.98099999999999</v>
      </c>
      <c r="C24" s="31">
        <v>381.48099999999999</v>
      </c>
      <c r="D24" s="31">
        <v>860.30100000000004</v>
      </c>
      <c r="E24" s="31">
        <v>326.90699999999998</v>
      </c>
      <c r="F24" s="31">
        <v>35.978000000000002</v>
      </c>
      <c r="G24" s="31">
        <f t="shared" si="0"/>
        <v>1604.6670000000001</v>
      </c>
      <c r="H24" s="31">
        <f>PeanutsSupplyUse[[#This Row],[Total shelled basis
 food availability 5,7/
(million pounds)]]</f>
        <v>1695.2563909774433</v>
      </c>
      <c r="I24" s="31">
        <v>178.4905334</v>
      </c>
      <c r="J24" s="31">
        <f t="shared" si="1"/>
        <v>1516.7658575774433</v>
      </c>
      <c r="K24" s="31">
        <f t="shared" si="2"/>
        <v>360.58406891554483</v>
      </c>
      <c r="L24" s="31">
        <f t="shared" si="3"/>
        <v>813.17506002163191</v>
      </c>
      <c r="M24" s="31">
        <f t="shared" si="4"/>
        <v>308.99954707304954</v>
      </c>
      <c r="N24" s="31">
        <f t="shared" si="5"/>
        <v>34.007181567216911</v>
      </c>
      <c r="O24" s="31">
        <f t="shared" si="6"/>
        <v>1516.7658575774433</v>
      </c>
      <c r="P24" s="63"/>
    </row>
    <row r="25" spans="1:16" ht="15.6" x14ac:dyDescent="0.3">
      <c r="A25" s="25">
        <v>1989</v>
      </c>
      <c r="B25" s="26">
        <v>246.22399999999999</v>
      </c>
      <c r="C25" s="31">
        <v>392.81099999999998</v>
      </c>
      <c r="D25" s="31">
        <v>897.31799999999998</v>
      </c>
      <c r="E25" s="31">
        <v>330.15800000000002</v>
      </c>
      <c r="F25" s="31">
        <v>36.682000000000002</v>
      </c>
      <c r="G25" s="31">
        <f t="shared" si="0"/>
        <v>1656.9689999999998</v>
      </c>
      <c r="H25" s="31">
        <f>PeanutsSupplyUse[[#This Row],[Total shelled basis
 food availability 5,7/
(million pounds)]]</f>
        <v>1738.6751879699248</v>
      </c>
      <c r="I25" s="31">
        <v>182.00190640000002</v>
      </c>
      <c r="J25" s="31">
        <f t="shared" si="1"/>
        <v>1556.6732815699247</v>
      </c>
      <c r="K25" s="31">
        <f t="shared" si="2"/>
        <v>369.03429599875659</v>
      </c>
      <c r="L25" s="31">
        <f t="shared" si="3"/>
        <v>843.0036745839916</v>
      </c>
      <c r="M25" s="31">
        <f t="shared" si="4"/>
        <v>310.1736588292016</v>
      </c>
      <c r="N25" s="31">
        <f t="shared" si="5"/>
        <v>34.461652157975188</v>
      </c>
      <c r="O25" s="31">
        <f t="shared" si="6"/>
        <v>1556.6732815699247</v>
      </c>
      <c r="P25" s="63"/>
    </row>
    <row r="26" spans="1:16" ht="15.6" x14ac:dyDescent="0.3">
      <c r="A26" s="23">
        <v>1990</v>
      </c>
      <c r="B26" s="24">
        <v>248.65899999999999</v>
      </c>
      <c r="C26" s="31">
        <v>355.25799999999998</v>
      </c>
      <c r="D26" s="31">
        <v>742.38400000000001</v>
      </c>
      <c r="E26" s="31">
        <v>305.32400000000001</v>
      </c>
      <c r="F26" s="31">
        <v>37.887999999999998</v>
      </c>
      <c r="G26" s="31">
        <f t="shared" si="0"/>
        <v>1440.854</v>
      </c>
      <c r="H26" s="31">
        <f>PeanutsSupplyUse[[#This Row],[Total shelled basis
 food availability 5,7/
(million pounds)]]</f>
        <v>1518.7729323308272</v>
      </c>
      <c r="I26" s="31">
        <v>172.66706790000001</v>
      </c>
      <c r="J26" s="31">
        <f t="shared" si="1"/>
        <v>1346.1058644308273</v>
      </c>
      <c r="K26" s="31">
        <f t="shared" si="2"/>
        <v>331.89683145271266</v>
      </c>
      <c r="L26" s="31">
        <f t="shared" si="3"/>
        <v>693.56607682639265</v>
      </c>
      <c r="M26" s="31">
        <f t="shared" si="4"/>
        <v>285.24640730530501</v>
      </c>
      <c r="N26" s="31">
        <f t="shared" si="5"/>
        <v>35.396548846416906</v>
      </c>
      <c r="O26" s="31">
        <f t="shared" si="6"/>
        <v>1346.1058644308271</v>
      </c>
      <c r="P26" s="63"/>
    </row>
    <row r="27" spans="1:16" ht="15.6" x14ac:dyDescent="0.3">
      <c r="A27" s="25">
        <v>1991</v>
      </c>
      <c r="B27" s="26">
        <v>251.88900000000001</v>
      </c>
      <c r="C27" s="31">
        <v>346.255</v>
      </c>
      <c r="D27" s="31">
        <v>886.36699999999996</v>
      </c>
      <c r="E27" s="31">
        <v>327.61700000000002</v>
      </c>
      <c r="F27" s="31">
        <v>34.173000000000002</v>
      </c>
      <c r="G27" s="31">
        <f t="shared" si="0"/>
        <v>1594.4119999999998</v>
      </c>
      <c r="H27" s="31">
        <f>PeanutsSupplyUse[[#This Row],[Total shelled basis
 food availability 5,7/
(million pounds)]]</f>
        <v>1659.5526315789473</v>
      </c>
      <c r="I27" s="31">
        <v>190.6562754</v>
      </c>
      <c r="J27" s="31">
        <f t="shared" si="1"/>
        <v>1468.8963561789474</v>
      </c>
      <c r="K27" s="31">
        <f t="shared" si="2"/>
        <v>318.99703954106059</v>
      </c>
      <c r="L27" s="31">
        <f t="shared" si="3"/>
        <v>816.59022670254944</v>
      </c>
      <c r="M27" s="31">
        <f t="shared" si="4"/>
        <v>301.82626417906931</v>
      </c>
      <c r="N27" s="31">
        <f t="shared" si="5"/>
        <v>31.482825756268255</v>
      </c>
      <c r="O27" s="31">
        <f t="shared" si="6"/>
        <v>1468.8963561789476</v>
      </c>
      <c r="P27" s="63"/>
    </row>
    <row r="28" spans="1:16" ht="15.6" x14ac:dyDescent="0.3">
      <c r="A28" s="23">
        <v>1992</v>
      </c>
      <c r="B28" s="24">
        <v>255.214</v>
      </c>
      <c r="C28" s="31">
        <v>352.77499999999998</v>
      </c>
      <c r="D28" s="31">
        <v>797.91</v>
      </c>
      <c r="E28" s="31">
        <v>328.32400000000001</v>
      </c>
      <c r="F28" s="31">
        <v>24.981000000000002</v>
      </c>
      <c r="G28" s="31">
        <f t="shared" si="0"/>
        <v>1503.99</v>
      </c>
      <c r="H28" s="31">
        <f>PeanutsSupplyUse[[#This Row],[Total shelled basis
 food availability 5,7/
(million pounds)]]</f>
        <v>1595.4067669172935</v>
      </c>
      <c r="I28" s="31">
        <v>204.0393435</v>
      </c>
      <c r="J28" s="31">
        <f t="shared" si="1"/>
        <v>1391.3674234172934</v>
      </c>
      <c r="K28" s="31">
        <f t="shared" si="2"/>
        <v>326.35831541169529</v>
      </c>
      <c r="L28" s="31">
        <f t="shared" si="3"/>
        <v>738.16048033490415</v>
      </c>
      <c r="M28" s="31">
        <f t="shared" si="4"/>
        <v>303.73826815740762</v>
      </c>
      <c r="N28" s="31">
        <f t="shared" si="5"/>
        <v>23.110359513286262</v>
      </c>
      <c r="O28" s="31">
        <f t="shared" si="6"/>
        <v>1391.3674234172934</v>
      </c>
      <c r="P28" s="63"/>
    </row>
    <row r="29" spans="1:16" ht="15.6" x14ac:dyDescent="0.3">
      <c r="A29" s="25">
        <v>1993</v>
      </c>
      <c r="B29" s="26">
        <v>258.67899999999997</v>
      </c>
      <c r="C29" s="31">
        <v>348.86700000000002</v>
      </c>
      <c r="D29" s="31">
        <v>727.00599999999997</v>
      </c>
      <c r="E29" s="31">
        <v>362.41800000000001</v>
      </c>
      <c r="F29" s="31">
        <v>36.301000000000002</v>
      </c>
      <c r="G29" s="31">
        <f t="shared" si="0"/>
        <v>1474.5920000000001</v>
      </c>
      <c r="H29" s="31">
        <f>PeanutsSupplyUse[[#This Row],[Total shelled basis
 food availability 5,7/
(million pounds)]]</f>
        <v>1569.9796992481204</v>
      </c>
      <c r="I29" s="31">
        <v>168.79027150000002</v>
      </c>
      <c r="J29" s="31">
        <f t="shared" si="1"/>
        <v>1401.1894277481204</v>
      </c>
      <c r="K29" s="31">
        <f t="shared" si="2"/>
        <v>331.50102000431542</v>
      </c>
      <c r="L29" s="31">
        <f t="shared" si="3"/>
        <v>690.81693180856121</v>
      </c>
      <c r="M29" s="31">
        <f t="shared" si="4"/>
        <v>344.37747527832664</v>
      </c>
      <c r="N29" s="31">
        <f t="shared" si="5"/>
        <v>34.494000656916974</v>
      </c>
      <c r="O29" s="31">
        <f t="shared" si="6"/>
        <v>1401.1894277481204</v>
      </c>
      <c r="P29" s="63"/>
    </row>
    <row r="30" spans="1:16" ht="15.6" x14ac:dyDescent="0.3">
      <c r="A30" s="23">
        <v>1994</v>
      </c>
      <c r="B30" s="24">
        <v>261.91899999999998</v>
      </c>
      <c r="C30" s="31">
        <v>301.548</v>
      </c>
      <c r="D30" s="31">
        <v>709.82299999999998</v>
      </c>
      <c r="E30" s="31">
        <v>349.63</v>
      </c>
      <c r="F30" s="31">
        <v>36.853999999999999</v>
      </c>
      <c r="G30" s="31">
        <f t="shared" si="0"/>
        <v>1397.855</v>
      </c>
      <c r="H30" s="31">
        <f>PeanutsSupplyUse[[#This Row],[Total shelled basis
 food availability 5,7/
(million pounds)]]</f>
        <v>1510.7000751879693</v>
      </c>
      <c r="I30" s="31">
        <v>194.83383180000001</v>
      </c>
      <c r="J30" s="31">
        <f t="shared" si="1"/>
        <v>1315.8662433879692</v>
      </c>
      <c r="K30" s="31">
        <f t="shared" si="2"/>
        <v>283.86122592197</v>
      </c>
      <c r="L30" s="31">
        <f t="shared" si="3"/>
        <v>668.18956506960922</v>
      </c>
      <c r="M30" s="31">
        <f t="shared" si="4"/>
        <v>329.12305974205884</v>
      </c>
      <c r="N30" s="31">
        <f t="shared" si="5"/>
        <v>34.692392654331258</v>
      </c>
      <c r="O30" s="31">
        <f t="shared" si="6"/>
        <v>1315.8662433879695</v>
      </c>
      <c r="P30" s="63"/>
    </row>
    <row r="31" spans="1:16" ht="15.6" x14ac:dyDescent="0.3">
      <c r="A31" s="25">
        <v>1995</v>
      </c>
      <c r="B31" s="26">
        <v>265.04399999999998</v>
      </c>
      <c r="C31" s="31">
        <v>277.089</v>
      </c>
      <c r="D31" s="31">
        <v>728.07600000000002</v>
      </c>
      <c r="E31" s="31">
        <v>350.66300000000001</v>
      </c>
      <c r="F31" s="31">
        <v>32.015000000000001</v>
      </c>
      <c r="G31" s="31">
        <f t="shared" si="0"/>
        <v>1387.8430000000001</v>
      </c>
      <c r="H31" s="31">
        <f>PeanutsSupplyUse[[#This Row],[Total shelled basis
 food availability 5,7/
(million pounds)]]</f>
        <v>1498.3863909774439</v>
      </c>
      <c r="I31" s="31">
        <v>171.87907669999998</v>
      </c>
      <c r="J31" s="31">
        <f t="shared" si="1"/>
        <v>1326.5073142774438</v>
      </c>
      <c r="K31" s="31">
        <f t="shared" si="2"/>
        <v>264.84305876516481</v>
      </c>
      <c r="L31" s="31">
        <f t="shared" si="3"/>
        <v>695.89869988886653</v>
      </c>
      <c r="M31" s="31">
        <f t="shared" si="4"/>
        <v>335.16545772574511</v>
      </c>
      <c r="N31" s="31">
        <f t="shared" si="5"/>
        <v>30.600097897667361</v>
      </c>
      <c r="O31" s="31">
        <f t="shared" si="6"/>
        <v>1326.5073142774438</v>
      </c>
      <c r="P31" s="63"/>
    </row>
    <row r="32" spans="1:16" ht="15.6" x14ac:dyDescent="0.3">
      <c r="A32" s="23">
        <v>1996</v>
      </c>
      <c r="B32" s="24">
        <v>268.15100000000001</v>
      </c>
      <c r="C32" s="31">
        <v>290.10199999999998</v>
      </c>
      <c r="D32" s="31">
        <v>727.53099999999995</v>
      </c>
      <c r="E32" s="31">
        <v>360.846</v>
      </c>
      <c r="F32" s="31">
        <v>33.825000000000003</v>
      </c>
      <c r="G32" s="31">
        <f t="shared" si="0"/>
        <v>1412.3039999999999</v>
      </c>
      <c r="H32" s="31">
        <f>PeanutsSupplyUse[[#This Row],[Total shelled basis
 food availability 5,7/
(million pounds)]]</f>
        <v>1525.9165413533835</v>
      </c>
      <c r="I32" s="31">
        <v>181.61918929999999</v>
      </c>
      <c r="J32" s="31">
        <f t="shared" si="1"/>
        <v>1344.2973520533835</v>
      </c>
      <c r="K32" s="31">
        <f t="shared" si="2"/>
        <v>276.13272385080739</v>
      </c>
      <c r="L32" s="31">
        <f t="shared" si="3"/>
        <v>692.49821344182988</v>
      </c>
      <c r="M32" s="31">
        <f t="shared" si="4"/>
        <v>343.47018934949932</v>
      </c>
      <c r="N32" s="31">
        <f t="shared" si="5"/>
        <v>32.196225411246942</v>
      </c>
      <c r="O32" s="31">
        <f t="shared" si="6"/>
        <v>1344.2973520533837</v>
      </c>
      <c r="P32" s="63"/>
    </row>
    <row r="33" spans="1:16" ht="15.6" x14ac:dyDescent="0.3">
      <c r="A33" s="25">
        <v>1997</v>
      </c>
      <c r="B33" s="26">
        <v>271.36</v>
      </c>
      <c r="C33" s="31">
        <v>306.90800000000002</v>
      </c>
      <c r="D33" s="31">
        <v>760.23</v>
      </c>
      <c r="E33" s="31">
        <v>351.017</v>
      </c>
      <c r="F33" s="31">
        <v>35.470999999999997</v>
      </c>
      <c r="G33" s="31">
        <f t="shared" si="0"/>
        <v>1453.626</v>
      </c>
      <c r="H33" s="31">
        <f>PeanutsSupplyUse[[#This Row],[Total shelled basis
 food availability 5,7/
(million pounds)]]</f>
        <v>1577.8225563909775</v>
      </c>
      <c r="I33" s="31">
        <v>190.31716850000001</v>
      </c>
      <c r="J33" s="31">
        <f t="shared" si="1"/>
        <v>1387.5053878909775</v>
      </c>
      <c r="K33" s="31">
        <f t="shared" si="2"/>
        <v>292.94777582875111</v>
      </c>
      <c r="L33" s="31">
        <f t="shared" si="3"/>
        <v>725.64966575746303</v>
      </c>
      <c r="M33" s="31">
        <f t="shared" si="4"/>
        <v>335.05040412136776</v>
      </c>
      <c r="N33" s="31">
        <f t="shared" si="5"/>
        <v>33.857542183395772</v>
      </c>
      <c r="O33" s="31">
        <f t="shared" si="6"/>
        <v>1387.5053878909775</v>
      </c>
      <c r="P33" s="63"/>
    </row>
    <row r="34" spans="1:16" ht="15.6" x14ac:dyDescent="0.3">
      <c r="A34" s="23">
        <v>1998</v>
      </c>
      <c r="B34" s="24">
        <v>274.62599999999998</v>
      </c>
      <c r="C34" s="31">
        <v>349.80599999999998</v>
      </c>
      <c r="D34" s="31">
        <v>744.70600000000002</v>
      </c>
      <c r="E34" s="31">
        <v>380.17700000000002</v>
      </c>
      <c r="F34" s="31">
        <v>22.131</v>
      </c>
      <c r="G34" s="31">
        <f t="shared" si="0"/>
        <v>1496.82</v>
      </c>
      <c r="H34" s="31">
        <f>PeanutsSupplyUse[[#This Row],[Total shelled basis
 food availability 5,7/
(million pounds)]]</f>
        <v>1618.6466165413535</v>
      </c>
      <c r="I34" s="31">
        <v>176.70552280000001</v>
      </c>
      <c r="J34" s="31">
        <f t="shared" si="1"/>
        <v>1441.9410937413536</v>
      </c>
      <c r="K34" s="31">
        <f t="shared" si="2"/>
        <v>336.9808301848505</v>
      </c>
      <c r="L34" s="31">
        <f t="shared" si="3"/>
        <v>717.40234908389016</v>
      </c>
      <c r="M34" s="31">
        <f t="shared" si="4"/>
        <v>366.23831803109704</v>
      </c>
      <c r="N34" s="31">
        <f t="shared" si="5"/>
        <v>21.319596441515948</v>
      </c>
      <c r="O34" s="31">
        <f t="shared" si="6"/>
        <v>1441.9410937413536</v>
      </c>
      <c r="P34" s="63"/>
    </row>
    <row r="35" spans="1:16" ht="15.6" x14ac:dyDescent="0.3">
      <c r="A35" s="25">
        <v>1999</v>
      </c>
      <c r="B35" s="26">
        <v>277.79000000000002</v>
      </c>
      <c r="C35" s="31">
        <v>394.12099999999998</v>
      </c>
      <c r="D35" s="31">
        <v>772.10400000000004</v>
      </c>
      <c r="E35" s="31">
        <v>354.95299999999997</v>
      </c>
      <c r="F35" s="31">
        <v>20.227</v>
      </c>
      <c r="G35" s="31">
        <f t="shared" si="0"/>
        <v>1541.405</v>
      </c>
      <c r="H35" s="31">
        <f>PeanutsSupplyUse[[#This Row],[Total shelled basis
 food availability 5,7/
(million pounds)]]</f>
        <v>1679.2439097744361</v>
      </c>
      <c r="I35" s="31">
        <v>187.18024170000001</v>
      </c>
      <c r="J35" s="31">
        <f t="shared" si="1"/>
        <v>1492.063668074436</v>
      </c>
      <c r="K35" s="31">
        <f t="shared" si="2"/>
        <v>381.50494187132182</v>
      </c>
      <c r="L35" s="31">
        <f t="shared" si="3"/>
        <v>747.38847115128362</v>
      </c>
      <c r="M35" s="31">
        <f t="shared" si="4"/>
        <v>343.59073389149847</v>
      </c>
      <c r="N35" s="31">
        <f t="shared" si="5"/>
        <v>19.579521160332046</v>
      </c>
      <c r="O35" s="31">
        <f t="shared" si="6"/>
        <v>1492.063668074436</v>
      </c>
      <c r="P35" s="63"/>
    </row>
    <row r="36" spans="1:16" ht="15.6" x14ac:dyDescent="0.3">
      <c r="A36" s="23">
        <v>2000</v>
      </c>
      <c r="B36" s="24">
        <v>280.976</v>
      </c>
      <c r="C36" s="31">
        <v>361.51600000000002</v>
      </c>
      <c r="D36" s="31">
        <v>753.23900000000003</v>
      </c>
      <c r="E36" s="31">
        <v>355.61</v>
      </c>
      <c r="F36" s="31">
        <v>19.998000000000001</v>
      </c>
      <c r="G36" s="31">
        <f t="shared" si="0"/>
        <v>1490.3630000000003</v>
      </c>
      <c r="H36" s="31">
        <f>PeanutsSupplyUse[[#This Row],[Total shelled basis
 food availability 5,7/
(million pounds)]]</f>
        <v>1645.5639097744356</v>
      </c>
      <c r="I36" s="31">
        <v>187.76897940000001</v>
      </c>
      <c r="J36" s="31">
        <f t="shared" si="1"/>
        <v>1457.7949303744356</v>
      </c>
      <c r="K36" s="31">
        <f t="shared" si="2"/>
        <v>353.61599291531286</v>
      </c>
      <c r="L36" s="31">
        <f t="shared" si="3"/>
        <v>736.77888914332243</v>
      </c>
      <c r="M36" s="31">
        <f t="shared" si="4"/>
        <v>347.83905343225308</v>
      </c>
      <c r="N36" s="31">
        <f t="shared" si="5"/>
        <v>19.560994883547135</v>
      </c>
      <c r="O36" s="31">
        <f t="shared" si="6"/>
        <v>1457.7949303744354</v>
      </c>
      <c r="P36" s="63"/>
    </row>
    <row r="37" spans="1:16" ht="15.6" x14ac:dyDescent="0.3">
      <c r="A37" s="25">
        <v>2001</v>
      </c>
      <c r="B37" s="26">
        <v>283.92040200000002</v>
      </c>
      <c r="C37" s="31">
        <v>360.916</v>
      </c>
      <c r="D37" s="31">
        <v>818.92700000000002</v>
      </c>
      <c r="E37" s="31">
        <v>349.72899999999998</v>
      </c>
      <c r="F37" s="31">
        <v>17.283999999999999</v>
      </c>
      <c r="G37" s="31">
        <f t="shared" si="0"/>
        <v>1546.8560000000002</v>
      </c>
      <c r="H37" s="31">
        <f>PeanutsSupplyUse[[#This Row],[Total shelled basis
 food availability 5,7/
(million pounds)]]</f>
        <v>1676.8421052631572</v>
      </c>
      <c r="I37" s="31">
        <v>164.67061140000001</v>
      </c>
      <c r="J37" s="31">
        <f t="shared" si="1"/>
        <v>1512.1714938631571</v>
      </c>
      <c r="K37" s="31">
        <f t="shared" si="2"/>
        <v>352.82333124680974</v>
      </c>
      <c r="L37" s="31">
        <f t="shared" si="3"/>
        <v>800.56454185449297</v>
      </c>
      <c r="M37" s="31">
        <f t="shared" si="4"/>
        <v>341.8871726762336</v>
      </c>
      <c r="N37" s="31">
        <f t="shared" si="5"/>
        <v>16.896448085620641</v>
      </c>
      <c r="O37" s="31">
        <f t="shared" si="6"/>
        <v>1512.1714938631571</v>
      </c>
      <c r="P37" s="63"/>
    </row>
    <row r="38" spans="1:16" ht="15.6" x14ac:dyDescent="0.3">
      <c r="A38" s="23">
        <v>2002</v>
      </c>
      <c r="B38" s="24">
        <v>286.78755999999998</v>
      </c>
      <c r="C38" s="31">
        <v>344.91300000000001</v>
      </c>
      <c r="D38" s="31">
        <v>828.529</v>
      </c>
      <c r="E38" s="31">
        <v>354.23200000000003</v>
      </c>
      <c r="F38" s="31">
        <v>24.379000000000001</v>
      </c>
      <c r="G38" s="31">
        <f t="shared" si="0"/>
        <v>1552.0529999999999</v>
      </c>
      <c r="H38" s="31">
        <f>PeanutsSupplyUse[[#This Row],[Total shelled basis
 food availability 5,7/
(million pounds)]]</f>
        <v>1688.9473684210529</v>
      </c>
      <c r="I38" s="31">
        <v>168.523347</v>
      </c>
      <c r="J38" s="31">
        <f t="shared" si="1"/>
        <v>1520.4240214210529</v>
      </c>
      <c r="K38" s="31">
        <f t="shared" si="2"/>
        <v>337.88408675502683</v>
      </c>
      <c r="L38" s="31">
        <f t="shared" si="3"/>
        <v>811.64457273299524</v>
      </c>
      <c r="M38" s="31">
        <f t="shared" si="4"/>
        <v>347.0131767124077</v>
      </c>
      <c r="N38" s="31">
        <f t="shared" si="5"/>
        <v>23.882185220623168</v>
      </c>
      <c r="O38" s="31">
        <f t="shared" si="6"/>
        <v>1520.4240214210529</v>
      </c>
      <c r="P38" s="63"/>
    </row>
    <row r="39" spans="1:16" ht="15.6" x14ac:dyDescent="0.3">
      <c r="A39" s="25">
        <v>2003</v>
      </c>
      <c r="B39" s="26">
        <v>289.51758100000001</v>
      </c>
      <c r="C39" s="31">
        <v>414.58800000000002</v>
      </c>
      <c r="D39" s="31">
        <v>901.63699999999994</v>
      </c>
      <c r="E39" s="31">
        <v>365.983</v>
      </c>
      <c r="F39" s="31">
        <v>15.93</v>
      </c>
      <c r="G39" s="31">
        <f t="shared" si="0"/>
        <v>1698.1379999999999</v>
      </c>
      <c r="H39" s="31">
        <f>PeanutsSupplyUse[[#This Row],[Total shelled basis
 food availability 5,7/
(million pounds)]]</f>
        <v>1850.6015037593986</v>
      </c>
      <c r="I39" s="31">
        <v>182.7004215</v>
      </c>
      <c r="J39" s="31">
        <f t="shared" si="1"/>
        <v>1667.9010822593987</v>
      </c>
      <c r="K39" s="31">
        <f t="shared" si="2"/>
        <v>407.20587719711807</v>
      </c>
      <c r="L39" s="31">
        <f t="shared" si="3"/>
        <v>885.58251926823232</v>
      </c>
      <c r="M39" s="31">
        <f t="shared" si="4"/>
        <v>359.46633417810659</v>
      </c>
      <c r="N39" s="31">
        <f t="shared" si="5"/>
        <v>15.646351615941828</v>
      </c>
      <c r="O39" s="31">
        <f t="shared" si="6"/>
        <v>1667.9010822593987</v>
      </c>
      <c r="P39" s="63"/>
    </row>
    <row r="40" spans="1:16" ht="15.6" x14ac:dyDescent="0.3">
      <c r="A40" s="23">
        <v>2004</v>
      </c>
      <c r="B40" s="24">
        <v>292.19189</v>
      </c>
      <c r="C40" s="31">
        <v>450.78100000000001</v>
      </c>
      <c r="D40" s="31">
        <v>938.51400000000001</v>
      </c>
      <c r="E40" s="31">
        <v>389.69600000000003</v>
      </c>
      <c r="F40" s="31">
        <v>22.547000000000001</v>
      </c>
      <c r="G40" s="31">
        <f t="shared" si="0"/>
        <v>1801.538</v>
      </c>
      <c r="H40" s="31">
        <f>PeanutsSupplyUse[[#This Row],[Total shelled basis
 food availability 5,7/
(million pounds)]]</f>
        <v>1909.323308270677</v>
      </c>
      <c r="I40" s="31">
        <v>189.57729890000002</v>
      </c>
      <c r="J40" s="31">
        <f t="shared" si="1"/>
        <v>1719.746009370677</v>
      </c>
      <c r="K40" s="31">
        <f t="shared" si="2"/>
        <v>430.31500076608046</v>
      </c>
      <c r="L40" s="31">
        <f t="shared" si="3"/>
        <v>895.9043363162541</v>
      </c>
      <c r="M40" s="31">
        <f t="shared" si="4"/>
        <v>372.00333318959434</v>
      </c>
      <c r="N40" s="31">
        <f t="shared" si="5"/>
        <v>21.523339098748213</v>
      </c>
      <c r="O40" s="31">
        <f t="shared" si="6"/>
        <v>1719.746009370677</v>
      </c>
      <c r="P40" s="63"/>
    </row>
    <row r="41" spans="1:16" ht="15.6" x14ac:dyDescent="0.3">
      <c r="A41" s="25">
        <v>2005</v>
      </c>
      <c r="B41" s="26">
        <v>294.914085</v>
      </c>
      <c r="C41" s="31">
        <v>454.32400000000001</v>
      </c>
      <c r="D41" s="31">
        <v>974.22299999999996</v>
      </c>
      <c r="E41" s="31">
        <v>376.77699999999999</v>
      </c>
      <c r="F41" s="31">
        <v>12.092000000000001</v>
      </c>
      <c r="G41" s="31">
        <f t="shared" si="0"/>
        <v>1817.4160000000002</v>
      </c>
      <c r="H41" s="31">
        <f>PeanutsSupplyUse[[#This Row],[Total shelled basis
 food availability 5,7/
(million pounds)]]</f>
        <v>1909.0224812030067</v>
      </c>
      <c r="I41" s="31">
        <v>189.99385150000001</v>
      </c>
      <c r="J41" s="31">
        <f t="shared" si="1"/>
        <v>1719.0286297030066</v>
      </c>
      <c r="K41" s="31">
        <f t="shared" si="2"/>
        <v>429.72878150142219</v>
      </c>
      <c r="L41" s="31">
        <f t="shared" si="3"/>
        <v>921.48260426625052</v>
      </c>
      <c r="M41" s="31">
        <f t="shared" si="4"/>
        <v>356.37985470228591</v>
      </c>
      <c r="N41" s="31">
        <f t="shared" si="5"/>
        <v>11.437389233047774</v>
      </c>
      <c r="O41" s="31">
        <f t="shared" si="6"/>
        <v>1719.0286297030063</v>
      </c>
      <c r="P41" s="63"/>
    </row>
    <row r="42" spans="1:16" ht="15.6" x14ac:dyDescent="0.3">
      <c r="A42" s="23">
        <v>2006</v>
      </c>
      <c r="B42" s="24">
        <v>297.64655699999997</v>
      </c>
      <c r="C42" s="31">
        <v>415.13099999999997</v>
      </c>
      <c r="D42" s="31">
        <v>993.44500000000005</v>
      </c>
      <c r="E42" s="31">
        <v>373.68400000000003</v>
      </c>
      <c r="F42" s="31">
        <v>9.3970000000000002</v>
      </c>
      <c r="G42" s="31">
        <f t="shared" si="0"/>
        <v>1791.6569999999999</v>
      </c>
      <c r="H42" s="31">
        <f>PeanutsSupplyUse[[#This Row],[Total shelled basis
 food availability 5,7/
(million pounds)]]</f>
        <v>1900.8270676691732</v>
      </c>
      <c r="I42" s="31">
        <v>177.83036520000002</v>
      </c>
      <c r="J42" s="31">
        <f t="shared" si="1"/>
        <v>1722.9967024691732</v>
      </c>
      <c r="K42" s="31">
        <f t="shared" si="2"/>
        <v>399.22225297181905</v>
      </c>
      <c r="L42" s="31">
        <f t="shared" si="3"/>
        <v>955.37396894857</v>
      </c>
      <c r="M42" s="31">
        <f t="shared" si="4"/>
        <v>359.36359457501669</v>
      </c>
      <c r="N42" s="31">
        <f t="shared" si="5"/>
        <v>9.0368859737677596</v>
      </c>
      <c r="O42" s="31">
        <f t="shared" si="6"/>
        <v>1722.9967024691737</v>
      </c>
      <c r="P42" s="63"/>
    </row>
    <row r="43" spans="1:16" ht="15.6" x14ac:dyDescent="0.3">
      <c r="A43" s="25">
        <v>2007</v>
      </c>
      <c r="B43" s="26">
        <v>300.57448099999999</v>
      </c>
      <c r="C43" s="31">
        <v>425.166</v>
      </c>
      <c r="D43" s="31">
        <v>1012.263</v>
      </c>
      <c r="E43" s="31">
        <v>320.46699999999998</v>
      </c>
      <c r="F43" s="31">
        <v>10.676</v>
      </c>
      <c r="G43" s="31">
        <f t="shared" si="0"/>
        <v>1768.5720000000001</v>
      </c>
      <c r="H43" s="31">
        <f>PeanutsSupplyUse[[#This Row],[Total shelled basis
 food availability 5,7/
(million pounds)]]</f>
        <v>1869.9999999999995</v>
      </c>
      <c r="I43" s="31">
        <v>181.72971859999998</v>
      </c>
      <c r="J43" s="31">
        <f t="shared" si="1"/>
        <v>1688.2702813999995</v>
      </c>
      <c r="K43" s="31">
        <f t="shared" si="2"/>
        <v>405.86140822183779</v>
      </c>
      <c r="L43" s="31">
        <f t="shared" si="3"/>
        <v>966.30136622134</v>
      </c>
      <c r="M43" s="31">
        <f t="shared" si="4"/>
        <v>305.91624896776244</v>
      </c>
      <c r="N43" s="31">
        <f t="shared" si="5"/>
        <v>10.191257989059192</v>
      </c>
      <c r="O43" s="31">
        <f t="shared" si="6"/>
        <v>1688.2702813999995</v>
      </c>
      <c r="P43" s="63"/>
    </row>
    <row r="44" spans="1:16" ht="15.6" x14ac:dyDescent="0.3">
      <c r="A44" s="23">
        <v>2008</v>
      </c>
      <c r="B44" s="24">
        <v>303.50646899999998</v>
      </c>
      <c r="C44" s="31">
        <v>367.47800000000001</v>
      </c>
      <c r="D44" s="31">
        <v>1102.6980000000001</v>
      </c>
      <c r="E44" s="31">
        <v>316.27499999999998</v>
      </c>
      <c r="F44" s="31">
        <v>9.84</v>
      </c>
      <c r="G44" s="31">
        <f t="shared" si="0"/>
        <v>1796.2909999999999</v>
      </c>
      <c r="H44" s="31">
        <f>PeanutsSupplyUse[[#This Row],[Total shelled basis
 food availability 5,7/
(million pounds)]]</f>
        <v>1893.2330827067665</v>
      </c>
      <c r="I44" s="31">
        <v>210.22522479999998</v>
      </c>
      <c r="J44" s="31">
        <f t="shared" si="1"/>
        <v>1683.0078579067665</v>
      </c>
      <c r="K44" s="31">
        <f t="shared" si="2"/>
        <v>344.3029896647385</v>
      </c>
      <c r="L44" s="31">
        <f t="shared" si="3"/>
        <v>1033.1563198268409</v>
      </c>
      <c r="M44" s="31">
        <f t="shared" si="4"/>
        <v>296.3291082900613</v>
      </c>
      <c r="N44" s="31">
        <f t="shared" si="5"/>
        <v>9.2194401251259297</v>
      </c>
      <c r="O44" s="31">
        <f t="shared" si="6"/>
        <v>1683.0078579067667</v>
      </c>
      <c r="P44" s="63"/>
    </row>
    <row r="45" spans="1:16" ht="15.6" x14ac:dyDescent="0.3">
      <c r="A45" s="25">
        <v>2009</v>
      </c>
      <c r="B45" s="26">
        <v>306.207719</v>
      </c>
      <c r="C45" s="31">
        <v>352.96300000000002</v>
      </c>
      <c r="D45" s="31">
        <v>1191.8209999999999</v>
      </c>
      <c r="E45" s="31">
        <v>315.59500000000003</v>
      </c>
      <c r="F45" s="31">
        <v>15.84</v>
      </c>
      <c r="G45" s="31">
        <f t="shared" si="0"/>
        <v>1876.2189999999998</v>
      </c>
      <c r="H45" s="31">
        <f>PeanutsSupplyUse[[#This Row],[Total shelled basis
 food availability 5,7/
(million pounds)]]</f>
        <v>1963.0827067669165</v>
      </c>
      <c r="I45" s="31">
        <v>199.23244679999999</v>
      </c>
      <c r="J45" s="31">
        <f t="shared" si="1"/>
        <v>1763.8502599669166</v>
      </c>
      <c r="K45" s="31">
        <f t="shared" si="2"/>
        <v>331.82367266758462</v>
      </c>
      <c r="L45" s="31">
        <f t="shared" si="3"/>
        <v>1120.441579945641</v>
      </c>
      <c r="M45" s="31">
        <f t="shared" si="4"/>
        <v>296.69368170467266</v>
      </c>
      <c r="N45" s="31">
        <f t="shared" si="5"/>
        <v>14.891325649018565</v>
      </c>
      <c r="O45" s="31">
        <f t="shared" si="6"/>
        <v>1763.8502599669168</v>
      </c>
      <c r="P45" s="63"/>
    </row>
    <row r="46" spans="1:16" ht="15.6" x14ac:dyDescent="0.3">
      <c r="A46" s="23">
        <v>2010</v>
      </c>
      <c r="B46" s="24">
        <v>308.83326399999999</v>
      </c>
      <c r="C46" s="31">
        <v>395.17700000000002</v>
      </c>
      <c r="D46" s="31">
        <v>1213.229</v>
      </c>
      <c r="E46" s="31">
        <v>395.452</v>
      </c>
      <c r="F46" s="31">
        <v>16.89</v>
      </c>
      <c r="G46" s="31">
        <f t="shared" si="0"/>
        <v>2020.748</v>
      </c>
      <c r="H46" s="31">
        <f>PeanutsSupplyUse[[#This Row],[Total shelled basis
 food availability 5,7/
(million pounds)]]</f>
        <v>2108.1954887218048</v>
      </c>
      <c r="I46" s="31">
        <v>197.68578850000003</v>
      </c>
      <c r="J46" s="31">
        <f t="shared" si="1"/>
        <v>1910.5097002218049</v>
      </c>
      <c r="K46" s="31">
        <f t="shared" si="2"/>
        <v>373.61882421981966</v>
      </c>
      <c r="L46" s="31">
        <f t="shared" si="3"/>
        <v>1147.043457714866</v>
      </c>
      <c r="M46" s="31">
        <f t="shared" si="4"/>
        <v>373.8788220857391</v>
      </c>
      <c r="N46" s="31">
        <f t="shared" si="5"/>
        <v>15.968596201380025</v>
      </c>
      <c r="O46" s="31">
        <f t="shared" si="6"/>
        <v>1910.5097002218049</v>
      </c>
      <c r="P46" s="63"/>
    </row>
    <row r="47" spans="1:16" ht="15.6" x14ac:dyDescent="0.3">
      <c r="A47" s="25">
        <v>2011</v>
      </c>
      <c r="B47" s="26">
        <v>310.94696199999998</v>
      </c>
      <c r="C47" s="31">
        <v>390.06799999999998</v>
      </c>
      <c r="D47" s="31">
        <v>1197.748</v>
      </c>
      <c r="E47" s="31">
        <v>394.678</v>
      </c>
      <c r="F47" s="31">
        <v>19.661000000000001</v>
      </c>
      <c r="G47" s="31">
        <f t="shared" si="0"/>
        <v>2002.1550000000002</v>
      </c>
      <c r="H47" s="31">
        <f>PeanutsSupplyUse[[#This Row],[Total shelled basis
 food availability 5,7/
(million pounds)]]</f>
        <v>2085.1879699248125</v>
      </c>
      <c r="I47" s="31">
        <v>184.58017150000001</v>
      </c>
      <c r="J47" s="31">
        <f t="shared" si="1"/>
        <v>1900.6077984248125</v>
      </c>
      <c r="K47" s="31">
        <f t="shared" si="2"/>
        <v>370.28416017539581</v>
      </c>
      <c r="L47" s="31">
        <f t="shared" si="3"/>
        <v>1136.9994777365998</v>
      </c>
      <c r="M47" s="31">
        <f t="shared" si="4"/>
        <v>374.66034581074297</v>
      </c>
      <c r="N47" s="31">
        <f t="shared" si="5"/>
        <v>18.663814702073633</v>
      </c>
      <c r="O47" s="31">
        <f t="shared" si="6"/>
        <v>1900.607798424812</v>
      </c>
      <c r="P47" s="63"/>
    </row>
    <row r="48" spans="1:16" ht="15.6" x14ac:dyDescent="0.3">
      <c r="A48" s="23">
        <v>2012</v>
      </c>
      <c r="B48" s="24">
        <v>313.14999699999998</v>
      </c>
      <c r="C48" s="31">
        <v>400.42899999999997</v>
      </c>
      <c r="D48" s="31">
        <v>1227.8589999999999</v>
      </c>
      <c r="E48" s="31">
        <v>381.91399999999999</v>
      </c>
      <c r="F48" s="31">
        <v>20.664000000000001</v>
      </c>
      <c r="G48" s="31">
        <f t="shared" si="0"/>
        <v>2030.866</v>
      </c>
      <c r="H48" s="31">
        <f>PeanutsSupplyUse[[#This Row],[Total shelled basis
 food availability 5,7/
(million pounds)]]</f>
        <v>2100.9775187969935</v>
      </c>
      <c r="I48" s="31">
        <v>219.40291619999999</v>
      </c>
      <c r="J48" s="31">
        <f t="shared" si="1"/>
        <v>1881.5746025969936</v>
      </c>
      <c r="K48" s="31">
        <f t="shared" si="2"/>
        <v>370.99298355642941</v>
      </c>
      <c r="L48" s="31">
        <f t="shared" si="3"/>
        <v>1137.5976110536794</v>
      </c>
      <c r="M48" s="31">
        <f t="shared" si="4"/>
        <v>353.83904343084583</v>
      </c>
      <c r="N48" s="31">
        <f t="shared" si="5"/>
        <v>19.144964556038794</v>
      </c>
      <c r="O48" s="31">
        <f t="shared" si="6"/>
        <v>1881.5746025969934</v>
      </c>
      <c r="P48" s="63"/>
    </row>
    <row r="49" spans="1:16" ht="15.6" x14ac:dyDescent="0.3">
      <c r="A49" s="25">
        <v>2013</v>
      </c>
      <c r="B49" s="26">
        <v>315.33597600000002</v>
      </c>
      <c r="C49" s="31">
        <v>429.79599999999994</v>
      </c>
      <c r="D49" s="31">
        <v>1218.17</v>
      </c>
      <c r="E49" s="31">
        <v>395.726</v>
      </c>
      <c r="F49" s="31">
        <v>29.103000000000002</v>
      </c>
      <c r="G49" s="31">
        <f t="shared" si="0"/>
        <v>2072.7950000000001</v>
      </c>
      <c r="H49" s="31">
        <f>PeanutsSupplyUse[[#This Row],[Total shelled basis
 food availability 5,7/
(million pounds)]]</f>
        <v>2155.7142857142858</v>
      </c>
      <c r="I49" s="31">
        <v>242.37421310000002</v>
      </c>
      <c r="J49" s="31">
        <f t="shared" si="1"/>
        <v>1913.3400726142859</v>
      </c>
      <c r="K49" s="31">
        <f t="shared" si="2"/>
        <v>396.73287027869588</v>
      </c>
      <c r="L49" s="31">
        <f t="shared" si="3"/>
        <v>1124.4592331883011</v>
      </c>
      <c r="M49" s="31">
        <f t="shared" si="4"/>
        <v>365.28379003971008</v>
      </c>
      <c r="N49" s="31">
        <f t="shared" si="5"/>
        <v>26.864179107578686</v>
      </c>
      <c r="O49" s="31">
        <f t="shared" si="6"/>
        <v>1913.3400726142856</v>
      </c>
      <c r="P49" s="63"/>
    </row>
    <row r="50" spans="1:16" ht="15.6" x14ac:dyDescent="0.3">
      <c r="A50" s="23">
        <v>2014</v>
      </c>
      <c r="B50" s="24">
        <v>317.519206</v>
      </c>
      <c r="C50" s="31">
        <v>428.47700000000003</v>
      </c>
      <c r="D50" s="31">
        <v>1303.7549999999999</v>
      </c>
      <c r="E50" s="31">
        <v>375.85600000000005</v>
      </c>
      <c r="F50" s="31">
        <v>53.178999999999988</v>
      </c>
      <c r="G50" s="31">
        <f t="shared" si="0"/>
        <v>2161.2670000000003</v>
      </c>
      <c r="H50" s="31">
        <f>PeanutsSupplyUse[[#This Row],[Total shelled basis
 food availability 5,7/
(million pounds)]]</f>
        <v>2242.0300751879695</v>
      </c>
      <c r="I50" s="31">
        <v>211.27487720000005</v>
      </c>
      <c r="J50" s="31">
        <f t="shared" si="1"/>
        <v>2030.7551979879695</v>
      </c>
      <c r="K50" s="31">
        <f t="shared" si="2"/>
        <v>402.60268396653032</v>
      </c>
      <c r="L50" s="31">
        <f t="shared" si="3"/>
        <v>1225.0255258386885</v>
      </c>
      <c r="M50" s="31">
        <f t="shared" si="4"/>
        <v>353.15929299571332</v>
      </c>
      <c r="N50" s="31">
        <f t="shared" si="5"/>
        <v>49.967695187037137</v>
      </c>
      <c r="O50" s="31">
        <f t="shared" si="6"/>
        <v>2030.7551979879693</v>
      </c>
      <c r="P50" s="63"/>
    </row>
    <row r="51" spans="1:16" ht="15.6" x14ac:dyDescent="0.3">
      <c r="A51" s="25">
        <v>2015</v>
      </c>
      <c r="B51" s="26">
        <v>319.83219000000003</v>
      </c>
      <c r="C51" s="31">
        <v>505.69200000000001</v>
      </c>
      <c r="D51" s="31">
        <v>1299.634</v>
      </c>
      <c r="E51" s="31">
        <v>377.50499999999994</v>
      </c>
      <c r="F51" s="31">
        <v>61.387999999999998</v>
      </c>
      <c r="G51" s="31">
        <f t="shared" si="0"/>
        <v>2244.2190000000001</v>
      </c>
      <c r="H51" s="31">
        <f>PeanutsSupplyUse[[#This Row],[Total shelled basis
 food availability 5,7/
(million pounds)]]</f>
        <v>2328.4210526315783</v>
      </c>
      <c r="I51" s="31">
        <v>195.65941800000002</v>
      </c>
      <c r="J51" s="31">
        <f t="shared" si="1"/>
        <v>2132.7616346315781</v>
      </c>
      <c r="K51" s="31">
        <f t="shared" si="2"/>
        <v>480.57720594118132</v>
      </c>
      <c r="L51" s="31">
        <f t="shared" si="3"/>
        <v>1235.0887031358243</v>
      </c>
      <c r="M51" s="31">
        <f t="shared" si="4"/>
        <v>358.75651212363579</v>
      </c>
      <c r="N51" s="31">
        <f t="shared" si="5"/>
        <v>58.339213430936695</v>
      </c>
      <c r="O51" s="31">
        <f t="shared" si="6"/>
        <v>2132.7616346315781</v>
      </c>
      <c r="P51" s="63"/>
    </row>
    <row r="52" spans="1:16" ht="15.6" x14ac:dyDescent="0.3">
      <c r="A52" s="23">
        <v>2016</v>
      </c>
      <c r="B52" s="24">
        <v>322.11409400000002</v>
      </c>
      <c r="C52" s="31">
        <v>470.29200000000003</v>
      </c>
      <c r="D52" s="31">
        <v>1338.1949999999999</v>
      </c>
      <c r="E52" s="31">
        <v>407.70100000000002</v>
      </c>
      <c r="F52" s="31">
        <v>56.768999999999991</v>
      </c>
      <c r="G52" s="31">
        <f t="shared" si="0"/>
        <v>2272.9569999999999</v>
      </c>
      <c r="H52" s="31">
        <f>PeanutsSupplyUse[[#This Row],[Total shelled basis
 food availability 5,7/
(million pounds)]]</f>
        <v>2337.8194736842092</v>
      </c>
      <c r="I52" s="31">
        <v>172.67985020000003</v>
      </c>
      <c r="J52" s="31">
        <f t="shared" si="1"/>
        <v>2165.1396234842091</v>
      </c>
      <c r="K52" s="31">
        <f t="shared" si="2"/>
        <v>447.98376907598151</v>
      </c>
      <c r="L52" s="31">
        <f t="shared" si="3"/>
        <v>1274.7179196300024</v>
      </c>
      <c r="M52" s="31">
        <f t="shared" si="4"/>
        <v>388.36176383193151</v>
      </c>
      <c r="N52" s="31">
        <f t="shared" si="5"/>
        <v>54.076170946293772</v>
      </c>
      <c r="O52" s="31">
        <f t="shared" si="6"/>
        <v>2165.1396234842091</v>
      </c>
      <c r="P52" s="63"/>
    </row>
    <row r="53" spans="1:16" ht="15.6" x14ac:dyDescent="0.3">
      <c r="A53" s="25">
        <v>2017</v>
      </c>
      <c r="B53" s="26">
        <v>324.29674599999998</v>
      </c>
      <c r="C53" s="31">
        <v>524.84500000000003</v>
      </c>
      <c r="D53" s="31">
        <v>1314.567</v>
      </c>
      <c r="E53" s="31">
        <v>379.50400000000002</v>
      </c>
      <c r="F53" s="31">
        <v>95.942999999999998</v>
      </c>
      <c r="G53" s="31">
        <f t="shared" si="0"/>
        <v>2314.8590000000004</v>
      </c>
      <c r="H53" s="31">
        <f>PeanutsSupplyUse[[#This Row],[Total shelled basis
 food availability 5,7/
(million pounds)]]</f>
        <v>2387.142857142856</v>
      </c>
      <c r="I53" s="31">
        <v>152.19959800000001</v>
      </c>
      <c r="J53" s="31">
        <f t="shared" si="1"/>
        <v>2234.9432591428558</v>
      </c>
      <c r="K53" s="31">
        <f t="shared" si="2"/>
        <v>506.7258069907636</v>
      </c>
      <c r="L53" s="31">
        <f t="shared" si="3"/>
        <v>1269.1842809180368</v>
      </c>
      <c r="M53" s="31">
        <f t="shared" si="4"/>
        <v>366.40240576974679</v>
      </c>
      <c r="N53" s="31">
        <f t="shared" si="5"/>
        <v>92.630765464308183</v>
      </c>
      <c r="O53" s="31">
        <f t="shared" si="6"/>
        <v>2234.9432591428554</v>
      </c>
      <c r="P53" s="63"/>
    </row>
    <row r="54" spans="1:16" ht="15.6" x14ac:dyDescent="0.3">
      <c r="A54" s="23">
        <v>2018</v>
      </c>
      <c r="B54" s="24">
        <v>326.16326299999997</v>
      </c>
      <c r="C54" s="31">
        <v>467.67599999999999</v>
      </c>
      <c r="D54" s="31">
        <v>1342.4369999999999</v>
      </c>
      <c r="E54" s="31">
        <v>380.93599999999998</v>
      </c>
      <c r="F54" s="31">
        <v>112.651</v>
      </c>
      <c r="G54" s="31">
        <f t="shared" si="0"/>
        <v>2303.6999999999998</v>
      </c>
      <c r="H54" s="31">
        <f>PeanutsSupplyUse[[#This Row],[Total shelled basis
 food availability 5,7/
(million pounds)]]</f>
        <v>2371.4285714285711</v>
      </c>
      <c r="I54" s="31">
        <v>151.2243837</v>
      </c>
      <c r="J54" s="31">
        <f t="shared" si="1"/>
        <v>2220.204187728571</v>
      </c>
      <c r="K54" s="31">
        <f t="shared" si="2"/>
        <v>450.72544762779319</v>
      </c>
      <c r="L54" s="31">
        <f t="shared" si="3"/>
        <v>1293.7814164872943</v>
      </c>
      <c r="M54" s="31">
        <f t="shared" si="4"/>
        <v>367.12927137065202</v>
      </c>
      <c r="N54" s="31">
        <f t="shared" si="5"/>
        <v>108.56805224283166</v>
      </c>
      <c r="O54" s="31">
        <f t="shared" si="6"/>
        <v>2220.204187728571</v>
      </c>
      <c r="P54" s="63"/>
    </row>
    <row r="55" spans="1:16" ht="15.6" x14ac:dyDescent="0.3">
      <c r="A55" s="25">
        <v>2019</v>
      </c>
      <c r="B55" s="26">
        <v>327.77654100000001</v>
      </c>
      <c r="C55" s="31">
        <v>481.43</v>
      </c>
      <c r="D55" s="31">
        <v>1410.2639999999999</v>
      </c>
      <c r="E55" s="31">
        <v>395.64699999999999</v>
      </c>
      <c r="F55" s="31">
        <v>91.566999999999993</v>
      </c>
      <c r="G55" s="31">
        <f t="shared" si="0"/>
        <v>2378.9079999999999</v>
      </c>
      <c r="H55" s="31">
        <f>PeanutsSupplyUse[[#This Row],[Total shelled basis
 food availability 5,7/
(million pounds)]]</f>
        <v>2451.9548872180453</v>
      </c>
      <c r="I55" s="31">
        <v>150.47849890000001</v>
      </c>
      <c r="J55" s="31">
        <f t="shared" si="1"/>
        <v>2301.4763883180453</v>
      </c>
      <c r="K55" s="31">
        <f t="shared" si="2"/>
        <v>465.75982662127188</v>
      </c>
      <c r="L55" s="31">
        <f t="shared" si="3"/>
        <v>1364.3609997927451</v>
      </c>
      <c r="M55" s="31">
        <f t="shared" si="4"/>
        <v>382.76899678712658</v>
      </c>
      <c r="N55" s="31">
        <f t="shared" si="5"/>
        <v>88.586565116901724</v>
      </c>
      <c r="O55" s="31">
        <f t="shared" si="6"/>
        <v>2301.4763883180453</v>
      </c>
      <c r="P55" s="63"/>
    </row>
    <row r="56" spans="1:16" ht="15.6" x14ac:dyDescent="0.3">
      <c r="A56" s="23">
        <v>2020</v>
      </c>
      <c r="B56" s="24">
        <v>329.37155899999999</v>
      </c>
      <c r="C56" s="31">
        <v>505.548</v>
      </c>
      <c r="D56" s="31">
        <v>1448.8520000000001</v>
      </c>
      <c r="E56" s="31">
        <v>433.20600000000002</v>
      </c>
      <c r="F56" s="31">
        <v>72.676000000000002</v>
      </c>
      <c r="G56" s="31">
        <f t="shared" si="0"/>
        <v>2460.2820000000002</v>
      </c>
      <c r="H56" s="31">
        <f>PeanutsSupplyUse[[#This Row],[Total shelled basis
 food availability 5,7/
(million pounds)]]</f>
        <v>2533.4586466165397</v>
      </c>
      <c r="I56" s="31">
        <v>159.966725</v>
      </c>
      <c r="J56" s="31">
        <f t="shared" si="1"/>
        <v>2373.4919216165399</v>
      </c>
      <c r="K56" s="31">
        <f t="shared" si="2"/>
        <v>487.71404822268278</v>
      </c>
      <c r="L56" s="31">
        <f t="shared" si="3"/>
        <v>1397.7416075140845</v>
      </c>
      <c r="M56" s="31">
        <f t="shared" si="4"/>
        <v>417.92401903351515</v>
      </c>
      <c r="N56" s="31">
        <f t="shared" si="5"/>
        <v>70.112246846257321</v>
      </c>
      <c r="O56" s="31">
        <f t="shared" si="6"/>
        <v>2373.4919216165399</v>
      </c>
      <c r="P56" s="63"/>
    </row>
    <row r="57" spans="1:16" ht="15.6" x14ac:dyDescent="0.3">
      <c r="A57" s="25">
        <v>2021</v>
      </c>
      <c r="B57" s="26">
        <v>332.09034100000002</v>
      </c>
      <c r="C57" s="31">
        <v>485.35899999999998</v>
      </c>
      <c r="D57" s="31">
        <v>1409.12</v>
      </c>
      <c r="E57" s="31">
        <v>490.13200000000001</v>
      </c>
      <c r="F57" s="31">
        <v>60.173000000000002</v>
      </c>
      <c r="G57" s="31">
        <f t="shared" si="0"/>
        <v>2444.7839999999997</v>
      </c>
      <c r="H57" s="31">
        <f>PeanutsSupplyUse[[#This Row],[Total shelled basis
 food availability 5,7/
(million pounds)]]</f>
        <v>2498.0451127819533</v>
      </c>
      <c r="I57" s="31">
        <v>166.85488090000001</v>
      </c>
      <c r="J57" s="31">
        <f t="shared" si="1"/>
        <v>2331.1902318819534</v>
      </c>
      <c r="K57" s="31">
        <f t="shared" si="2"/>
        <v>462.80741356127703</v>
      </c>
      <c r="L57" s="31">
        <f t="shared" si="3"/>
        <v>1343.6470377544595</v>
      </c>
      <c r="M57" s="31">
        <f t="shared" si="4"/>
        <v>467.35864220837738</v>
      </c>
      <c r="N57" s="31">
        <f t="shared" si="5"/>
        <v>57.377138357839712</v>
      </c>
      <c r="O57" s="31">
        <f t="shared" si="6"/>
        <v>2331.1902318819534</v>
      </c>
      <c r="P57" s="63"/>
    </row>
    <row r="58" spans="1:16" ht="15.6" x14ac:dyDescent="0.3">
      <c r="A58" s="23">
        <v>2022</v>
      </c>
      <c r="B58" s="24">
        <v>333.32687199999998</v>
      </c>
      <c r="C58" s="31">
        <v>455.62299999999999</v>
      </c>
      <c r="D58" s="31">
        <v>1480.173</v>
      </c>
      <c r="E58" s="31">
        <v>441.779</v>
      </c>
      <c r="F58" s="31">
        <v>45.351999999999997</v>
      </c>
      <c r="G58" s="31">
        <f t="shared" si="0"/>
        <v>2422.9269999999997</v>
      </c>
      <c r="H58" s="31">
        <f>PeanutsSupplyUse[[#This Row],[Total shelled basis
 food availability 5,7/
(million pounds)]]</f>
        <v>2480.0751879699255</v>
      </c>
      <c r="I58" s="31">
        <v>168.32334159999999</v>
      </c>
      <c r="J58" s="31">
        <f t="shared" si="1"/>
        <v>2311.7518463699257</v>
      </c>
      <c r="K58" s="31">
        <f t="shared" si="2"/>
        <v>434.71689881643351</v>
      </c>
      <c r="L58" s="31">
        <f t="shared" si="3"/>
        <v>1412.2557822406172</v>
      </c>
      <c r="M58" s="31">
        <f t="shared" si="4"/>
        <v>421.50812588966136</v>
      </c>
      <c r="N58" s="31">
        <f t="shared" si="5"/>
        <v>43.271039423213693</v>
      </c>
      <c r="O58" s="31">
        <f t="shared" si="6"/>
        <v>2311.7518463699257</v>
      </c>
      <c r="P58" s="63"/>
    </row>
    <row r="59" spans="1:16" ht="16.2" thickBot="1" x14ac:dyDescent="0.35">
      <c r="A59" s="51">
        <v>2023</v>
      </c>
      <c r="B59" s="52">
        <v>335.70648399999999</v>
      </c>
      <c r="C59" s="38">
        <v>405.75700000000001</v>
      </c>
      <c r="D59" s="38">
        <v>1452.7929999999999</v>
      </c>
      <c r="E59" s="38">
        <v>410.24099999999999</v>
      </c>
      <c r="F59" s="38">
        <v>54.698</v>
      </c>
      <c r="G59" s="38">
        <f>SUM(C59,D59,E59,F59)</f>
        <v>2323.489</v>
      </c>
      <c r="H59" s="38">
        <f>PeanutsSupplyUse[[#This Row],[Total shelled basis
 food availability 5,7/
(million pounds)]]</f>
        <v>2348.4211278195485</v>
      </c>
      <c r="I59" s="38">
        <v>170.2015878</v>
      </c>
      <c r="J59" s="38">
        <f>H59-I59</f>
        <v>2178.2195400195483</v>
      </c>
      <c r="K59" s="38">
        <f>(C59/$G59)*$J59</f>
        <v>380.38821182269936</v>
      </c>
      <c r="L59" s="38">
        <f>(D59/$G59)*$J59</f>
        <v>1361.9613005284809</v>
      </c>
      <c r="M59" s="38">
        <f>(E59/$G59)*$J59</f>
        <v>384.59186263294526</v>
      </c>
      <c r="N59" s="38">
        <f>(F59/$G59)*$J59</f>
        <v>51.278165035422695</v>
      </c>
      <c r="O59" s="38">
        <f>SUM(K59,L59,M59,N59)</f>
        <v>2178.2195400195483</v>
      </c>
      <c r="P59" s="63"/>
    </row>
    <row r="60" spans="1:16" ht="18" customHeight="1" thickTop="1" x14ac:dyDescent="0.3">
      <c r="A60" s="15" t="s">
        <v>39</v>
      </c>
    </row>
    <row r="61" spans="1:16" ht="18" customHeight="1" x14ac:dyDescent="0.3">
      <c r="A61" s="15" t="s">
        <v>40</v>
      </c>
    </row>
    <row r="62" spans="1:16" ht="18" customHeight="1" x14ac:dyDescent="0.3">
      <c r="A62" s="15" t="s">
        <v>126</v>
      </c>
    </row>
    <row r="63" spans="1:16" ht="18" customHeight="1" x14ac:dyDescent="0.3">
      <c r="A63" s="15" t="s">
        <v>52</v>
      </c>
    </row>
    <row r="64" spans="1:16" ht="18" customHeight="1" x14ac:dyDescent="0.3">
      <c r="A64" s="15" t="s">
        <v>42</v>
      </c>
    </row>
    <row r="65" spans="1:1" ht="18" customHeight="1" x14ac:dyDescent="0.3">
      <c r="A65" s="15" t="s">
        <v>43</v>
      </c>
    </row>
    <row r="66" spans="1:1" ht="18" customHeight="1" x14ac:dyDescent="0.3">
      <c r="A66" s="15" t="s">
        <v>44</v>
      </c>
    </row>
    <row r="67" spans="1:1" ht="18" customHeight="1" x14ac:dyDescent="0.3">
      <c r="A67" s="15" t="s">
        <v>50</v>
      </c>
    </row>
    <row r="68" spans="1:1" ht="18" customHeight="1" x14ac:dyDescent="0.3">
      <c r="A68" s="15" t="s">
        <v>51</v>
      </c>
    </row>
    <row r="69" spans="1:1" ht="18" customHeight="1" x14ac:dyDescent="0.3">
      <c r="A69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BE78-7465-4A15-83E6-951403F4AC82}">
  <dimension ref="A1:L6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2" width="22.21875" customWidth="1"/>
    <col min="3" max="3" width="20" customWidth="1"/>
    <col min="4" max="4" width="21.109375" customWidth="1"/>
    <col min="5" max="11" width="20" customWidth="1"/>
  </cols>
  <sheetData>
    <row r="1" spans="1:12" ht="24" customHeight="1" x14ac:dyDescent="0.4">
      <c r="A1" s="1" t="s">
        <v>81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66" customHeight="1" x14ac:dyDescent="0.3">
      <c r="A2" s="35" t="s">
        <v>129</v>
      </c>
      <c r="B2" s="36" t="s">
        <v>24</v>
      </c>
      <c r="C2" s="36" t="s">
        <v>113</v>
      </c>
      <c r="D2" s="36" t="s">
        <v>114</v>
      </c>
      <c r="E2" s="36" t="s">
        <v>115</v>
      </c>
      <c r="F2" s="36" t="s">
        <v>116</v>
      </c>
      <c r="G2" s="36" t="s">
        <v>117</v>
      </c>
      <c r="H2" s="36" t="s">
        <v>118</v>
      </c>
      <c r="I2" s="36" t="s">
        <v>119</v>
      </c>
      <c r="J2" s="36" t="s">
        <v>120</v>
      </c>
      <c r="K2" s="36" t="s">
        <v>136</v>
      </c>
      <c r="L2" s="63"/>
    </row>
    <row r="3" spans="1:12" ht="15.6" x14ac:dyDescent="0.3">
      <c r="A3" s="53">
        <v>1965</v>
      </c>
      <c r="B3" s="64">
        <v>193.22300000000001</v>
      </c>
      <c r="C3" s="54">
        <f>Almonds[[#This Row],[Per capita
 food availability 7/
(pounds)]]</f>
        <v>0.30301775668528075</v>
      </c>
      <c r="D3" s="54">
        <f>Hazelnuts[[#This Row],[Per capita
 food availability 5/
(pounds)]]</f>
        <v>5.9413216853066136E-2</v>
      </c>
      <c r="E3" s="54">
        <f>Pecans[[#This Row],[Per capita
 food availability 5/
(pounds)]]</f>
        <v>0.5217287797001392</v>
      </c>
      <c r="F3" s="54">
        <f>Walnuts[[#This Row],[Per capita
 food availability 5/
(pounds)]]</f>
        <v>0.33065421818313551</v>
      </c>
      <c r="G3" s="54">
        <f>Macadamias[[#This Row],[Per capita
 food availability 5/
(pounds)]]</f>
        <v>1.3248940343540882E-2</v>
      </c>
      <c r="H3" s="54" t="str">
        <f>Pistachios[[#This Row],[Per capita
 food availability 5/
(pounds)]]</f>
        <v>NA</v>
      </c>
      <c r="I3" s="54">
        <f>Other[[#This Row],[Per capita
 food availability 3/
(pounds)]]</f>
        <v>0.55940545380208362</v>
      </c>
      <c r="J3" s="54">
        <f>SUM(C3:I3)</f>
        <v>1.7874683655672461</v>
      </c>
      <c r="K3" s="54" t="s">
        <v>16</v>
      </c>
      <c r="L3" s="63"/>
    </row>
    <row r="4" spans="1:12" ht="15.6" x14ac:dyDescent="0.3">
      <c r="A4" s="53">
        <v>1966</v>
      </c>
      <c r="B4" s="64">
        <v>195.53899999999999</v>
      </c>
      <c r="C4" s="54">
        <f>Almonds[[#This Row],[Per capita
 food availability 7/
(pounds)]]</f>
        <v>0.32934606395655092</v>
      </c>
      <c r="D4" s="54">
        <f>Hazelnuts[[#This Row],[Per capita
 food availability 5/
(pounds)]]</f>
        <v>6.4692976848608211E-2</v>
      </c>
      <c r="E4" s="54">
        <f>Pecans[[#This Row],[Per capita
 food availability 5/
(pounds)]]</f>
        <v>0.40672193270907597</v>
      </c>
      <c r="F4" s="54">
        <f>Walnuts[[#This Row],[Per capita
 food availability 5/
(pounds)]]</f>
        <v>0.36790614659991105</v>
      </c>
      <c r="G4" s="54">
        <f>Macadamias[[#This Row],[Per capita
 food availability 5/
(pounds)]]</f>
        <v>1.3398861608170238E-2</v>
      </c>
      <c r="H4" s="54" t="str">
        <f>Pistachios[[#This Row],[Per capita
 food availability 5/
(pounds)]]</f>
        <v>NA</v>
      </c>
      <c r="I4" s="54">
        <f>Other[[#This Row],[Per capita
 food availability 3/
(pounds)]]</f>
        <v>0.53667043403106285</v>
      </c>
      <c r="J4" s="54">
        <f t="shared" ref="J4:J61" si="0">SUM(C4:I4)</f>
        <v>1.7187364157533793</v>
      </c>
      <c r="K4" s="54">
        <v>0.56000000000000005</v>
      </c>
      <c r="L4" s="63"/>
    </row>
    <row r="5" spans="1:12" ht="15.6" x14ac:dyDescent="0.3">
      <c r="A5" s="53">
        <v>1967</v>
      </c>
      <c r="B5" s="64">
        <v>197.73599999999999</v>
      </c>
      <c r="C5" s="54">
        <f>Almonds[[#This Row],[Per capita
 food availability 7/
(pounds)]]</f>
        <v>0.2977201925800057</v>
      </c>
      <c r="D5" s="54">
        <f>Hazelnuts[[#This Row],[Per capita
 food availability 5/
(pounds)]]</f>
        <v>6.7463688959016069E-2</v>
      </c>
      <c r="E5" s="54">
        <f>Pecans[[#This Row],[Per capita
 food availability 5/
(pounds)]]</f>
        <v>0.39426305781445975</v>
      </c>
      <c r="F5" s="54">
        <f>Walnuts[[#This Row],[Per capita
 food availability 5/
(pounds)]]</f>
        <v>0.367965367965368</v>
      </c>
      <c r="G5" s="54">
        <f>Macadamias[[#This Row],[Per capita
 food availability 5/
(pounds)]]</f>
        <v>1.2086822834486387E-2</v>
      </c>
      <c r="H5" s="54" t="str">
        <f>Pistachios[[#This Row],[Per capita
 food availability 5/
(pounds)]]</f>
        <v>NA</v>
      </c>
      <c r="I5" s="54">
        <f>Other[[#This Row],[Per capita
 food availability 3/
(pounds)]]</f>
        <v>0.59235546385079096</v>
      </c>
      <c r="J5" s="54">
        <f t="shared" si="0"/>
        <v>1.731854594004127</v>
      </c>
      <c r="K5" s="54">
        <v>0.56000000000000005</v>
      </c>
      <c r="L5" s="63"/>
    </row>
    <row r="6" spans="1:12" ht="15.6" x14ac:dyDescent="0.3">
      <c r="A6" s="53">
        <v>1968</v>
      </c>
      <c r="B6" s="64">
        <v>199.80799999999999</v>
      </c>
      <c r="C6" s="54">
        <f>Almonds[[#This Row],[Per capita
 food availability 7/
(pounds)]]</f>
        <v>0.32766455797565663</v>
      </c>
      <c r="D6" s="54">
        <f>Hazelnuts[[#This Row],[Per capita
 food availability 5/
(pounds)]]</f>
        <v>6.8265534913516973E-2</v>
      </c>
      <c r="E6" s="54">
        <f>Pecans[[#This Row],[Per capita
 food availability 5/
(pounds)]]</f>
        <v>0.38787235746316462</v>
      </c>
      <c r="F6" s="54">
        <f>Walnuts[[#This Row],[Per capita
 food availability 5/
(pounds)]]</f>
        <v>0.32686378923766818</v>
      </c>
      <c r="G6" s="54">
        <f>Macadamias[[#This Row],[Per capita
 food availability 5/
(pounds)]]</f>
        <v>1.5665038436899426E-2</v>
      </c>
      <c r="H6" s="54" t="str">
        <f>Pistachios[[#This Row],[Per capita
 food availability 5/
(pounds)]]</f>
        <v>NA</v>
      </c>
      <c r="I6" s="54">
        <f>Other[[#This Row],[Per capita
 food availability 3/
(pounds)]]</f>
        <v>0.67064381806534279</v>
      </c>
      <c r="J6" s="54">
        <f t="shared" si="0"/>
        <v>1.7969750960922486</v>
      </c>
      <c r="K6" s="54">
        <v>0.75</v>
      </c>
      <c r="L6" s="63"/>
    </row>
    <row r="7" spans="1:12" ht="15.6" x14ac:dyDescent="0.3">
      <c r="A7" s="53">
        <v>1969</v>
      </c>
      <c r="B7" s="64">
        <v>201.76</v>
      </c>
      <c r="C7" s="54">
        <f>Almonds[[#This Row],[Per capita
 food availability 7/
(pounds)]]</f>
        <v>0.29986122125297388</v>
      </c>
      <c r="D7" s="54">
        <f>Hazelnuts[[#This Row],[Per capita
 food availability 5/
(pounds)]]</f>
        <v>4.7229381443298968E-2</v>
      </c>
      <c r="E7" s="54">
        <f>Pecans[[#This Row],[Per capita
 food availability 5/
(pounds)]]</f>
        <v>0.41569191118160193</v>
      </c>
      <c r="F7" s="54">
        <f>Walnuts[[#This Row],[Per capita
 food availability 5/
(pounds)]]</f>
        <v>0.36812549563838226</v>
      </c>
      <c r="G7" s="54">
        <f>Macadamias[[#This Row],[Per capita
 food availability 5/
(pounds)]]</f>
        <v>1.4968279143536876E-2</v>
      </c>
      <c r="H7" s="54" t="str">
        <f>Pistachios[[#This Row],[Per capita
 food availability 5/
(pounds)]]</f>
        <v>NA</v>
      </c>
      <c r="I7" s="54">
        <f>Other[[#This Row],[Per capita
 food availability 3/
(pounds)]]</f>
        <v>0.57796391752577325</v>
      </c>
      <c r="J7" s="54">
        <f t="shared" si="0"/>
        <v>1.7238402061855669</v>
      </c>
      <c r="K7" s="54">
        <v>0.47</v>
      </c>
      <c r="L7" s="63"/>
    </row>
    <row r="8" spans="1:12" ht="15.6" x14ac:dyDescent="0.3">
      <c r="A8" s="53">
        <v>1970</v>
      </c>
      <c r="B8" s="64">
        <v>203.84899999999999</v>
      </c>
      <c r="C8" s="54">
        <f>Almonds[[#This Row],[Per capita
 food availability 7/
(pounds)]]</f>
        <v>0.33946695838586405</v>
      </c>
      <c r="D8" s="54">
        <f>Hazelnuts[[#This Row],[Per capita
 food availability 5/
(pounds)]]</f>
        <v>5.4029982977596168E-2</v>
      </c>
      <c r="E8" s="54">
        <f>Pecans[[#This Row],[Per capita
 food availability 5/
(pounds)]]</f>
        <v>0.40832331774990316</v>
      </c>
      <c r="F8" s="54">
        <f>Walnuts[[#This Row],[Per capita
 food availability 5/
(pounds)]]</f>
        <v>0.34851013909378575</v>
      </c>
      <c r="G8" s="54">
        <f>Macadamias[[#This Row],[Per capita
 food availability 5/
(pounds)]]</f>
        <v>2.9453314953715743E-2</v>
      </c>
      <c r="H8" s="54">
        <f>Pistachios[[#This Row],[Per capita
 food availability 5/
(pounds)]]</f>
        <v>3.6736996502312991E-2</v>
      </c>
      <c r="I8" s="54">
        <f>Other[[#This Row],[Per capita
 food availability 3/
(pounds)]]</f>
        <v>0.56351024532865013</v>
      </c>
      <c r="J8" s="54">
        <f t="shared" si="0"/>
        <v>1.7800309549918278</v>
      </c>
      <c r="K8" s="54">
        <v>0.47</v>
      </c>
      <c r="L8" s="63"/>
    </row>
    <row r="9" spans="1:12" ht="15.6" x14ac:dyDescent="0.3">
      <c r="A9" s="53">
        <v>1971</v>
      </c>
      <c r="B9" s="64">
        <v>206.46599999999998</v>
      </c>
      <c r="C9" s="54">
        <f>Almonds[[#This Row],[Per capita
 food availability 7/
(pounds)]]</f>
        <v>0.36675287940871626</v>
      </c>
      <c r="D9" s="54">
        <f>Hazelnuts[[#This Row],[Per capita
 food availability 5/
(pounds)]]</f>
        <v>6.3710073329264871E-2</v>
      </c>
      <c r="E9" s="54">
        <f>Pecans[[#This Row],[Per capita
 food availability 5/
(pounds)]]</f>
        <v>0.44831497680005428</v>
      </c>
      <c r="F9" s="54">
        <f>Walnuts[[#This Row],[Per capita
 food availability 5/
(pounds)]]</f>
        <v>0.40659710543667271</v>
      </c>
      <c r="G9" s="54">
        <f>Macadamias[[#This Row],[Per capita
 food availability 5/
(pounds)]]</f>
        <v>3.1790834326232892E-2</v>
      </c>
      <c r="H9" s="54">
        <f>Pistachios[[#This Row],[Per capita
 food availability 5/
(pounds)]]</f>
        <v>4.8449623666850725E-2</v>
      </c>
      <c r="I9" s="54">
        <f>Other[[#This Row],[Per capita
 food availability 3/
(pounds)]]</f>
        <v>0.56622882217895454</v>
      </c>
      <c r="J9" s="54">
        <f t="shared" si="0"/>
        <v>1.9318443151467464</v>
      </c>
      <c r="K9" s="54">
        <v>0.52</v>
      </c>
      <c r="L9" s="63"/>
    </row>
    <row r="10" spans="1:12" ht="15.6" x14ac:dyDescent="0.3">
      <c r="A10" s="53">
        <v>1972</v>
      </c>
      <c r="B10" s="64">
        <v>208.917</v>
      </c>
      <c r="C10" s="54">
        <f>Almonds[[#This Row],[Per capita
 food availability 7/
(pounds)]]</f>
        <v>0.36290488567230045</v>
      </c>
      <c r="D10" s="54">
        <f>Hazelnuts[[#This Row],[Per capita
 food availability 5/
(pounds)]]</f>
        <v>6.9528396444521037E-2</v>
      </c>
      <c r="E10" s="54">
        <f>Pecans[[#This Row],[Per capita
 food availability 5/
(pounds)]]</f>
        <v>0.43586113145411814</v>
      </c>
      <c r="F10" s="54">
        <f>Walnuts[[#This Row],[Per capita
 food availability 5/
(pounds)]]</f>
        <v>0.38806007237044049</v>
      </c>
      <c r="G10" s="54">
        <f>Macadamias[[#This Row],[Per capita
 food availability 5/
(pounds)]]</f>
        <v>2.8508321486523353E-2</v>
      </c>
      <c r="H10" s="54">
        <f>Pistachios[[#This Row],[Per capita
 food availability 5/
(pounds)]]</f>
        <v>3.3624836657620012E-2</v>
      </c>
      <c r="I10" s="54">
        <f>Other[[#This Row],[Per capita
 food availability 3/
(pounds)]]</f>
        <v>0.67948036780156718</v>
      </c>
      <c r="J10" s="54">
        <f t="shared" si="0"/>
        <v>1.9979680118870906</v>
      </c>
      <c r="K10" s="54">
        <v>0.56000000000000005</v>
      </c>
      <c r="L10" s="63"/>
    </row>
    <row r="11" spans="1:12" ht="15.6" x14ac:dyDescent="0.3">
      <c r="A11" s="53">
        <v>1973</v>
      </c>
      <c r="B11" s="64">
        <v>210.98500000000001</v>
      </c>
      <c r="C11" s="54">
        <f>Almonds[[#This Row],[Per capita
 food availability 7/
(pounds)]]</f>
        <v>0.26061094390596484</v>
      </c>
      <c r="D11" s="54">
        <f>Hazelnuts[[#This Row],[Per capita
 food availability 5/
(pounds)]]</f>
        <v>0.10356320591511246</v>
      </c>
      <c r="E11" s="54">
        <f>Pecans[[#This Row],[Per capita
 food availability 5/
(pounds)]]</f>
        <v>0.43241510059956867</v>
      </c>
      <c r="F11" s="54">
        <f>Walnuts[[#This Row],[Per capita
 food availability 5/
(pounds)]]</f>
        <v>0.39518653154730915</v>
      </c>
      <c r="G11" s="54">
        <f>Macadamias[[#This Row],[Per capita
 food availability 5/
(pounds)]]</f>
        <v>2.6105804678057676E-2</v>
      </c>
      <c r="H11" s="54">
        <f>Pistachios[[#This Row],[Per capita
 food availability 5/
(pounds)]]</f>
        <v>6.366898120719483E-2</v>
      </c>
      <c r="I11" s="54">
        <f>Other[[#This Row],[Per capita
 food availability 3/
(pounds)]]</f>
        <v>0.50698864848211955</v>
      </c>
      <c r="J11" s="54">
        <f t="shared" si="0"/>
        <v>1.7885392163353273</v>
      </c>
      <c r="K11" s="54">
        <v>0.48</v>
      </c>
      <c r="L11" s="63"/>
    </row>
    <row r="12" spans="1:12" ht="15.6" x14ac:dyDescent="0.3">
      <c r="A12" s="53">
        <v>1974</v>
      </c>
      <c r="B12" s="64">
        <v>212.93199999999999</v>
      </c>
      <c r="C12" s="54">
        <f>Almonds[[#This Row],[Per capita
 food availability 7/
(pounds)]]</f>
        <v>0.26413596829034625</v>
      </c>
      <c r="D12" s="54">
        <f>Hazelnuts[[#This Row],[Per capita
 food availability 5/
(pounds)]]</f>
        <v>4.372118798489659E-2</v>
      </c>
      <c r="E12" s="54">
        <f>Pecans[[#This Row],[Per capita
 food availability 5/
(pounds)]]</f>
        <v>0.39675858959667881</v>
      </c>
      <c r="F12" s="54">
        <f>Walnuts[[#This Row],[Per capita
 food availability 5/
(pounds)]]</f>
        <v>0.41942710091017915</v>
      </c>
      <c r="G12" s="54">
        <f>Macadamias[[#This Row],[Per capita
 food availability 5/
(pounds)]]</f>
        <v>3.4926131347096726E-2</v>
      </c>
      <c r="H12" s="54">
        <f>Pistachios[[#This Row],[Per capita
 food availability 5/
(pounds)]]</f>
        <v>4.7303364454379812E-2</v>
      </c>
      <c r="I12" s="54">
        <f>Other[[#This Row],[Per capita
 food availability 3/
(pounds)]]</f>
        <v>0.40486164597148389</v>
      </c>
      <c r="J12" s="54">
        <f t="shared" si="0"/>
        <v>1.6111339885550615</v>
      </c>
      <c r="K12" s="54">
        <v>0.44</v>
      </c>
      <c r="L12" s="63"/>
    </row>
    <row r="13" spans="1:12" ht="15.6" x14ac:dyDescent="0.3">
      <c r="A13" s="53">
        <v>1975</v>
      </c>
      <c r="B13" s="64">
        <v>214.93100000000001</v>
      </c>
      <c r="C13" s="54">
        <f>Almonds[[#This Row],[Per capita
 food availability 7/
(pounds)]]</f>
        <v>0.35056832192657172</v>
      </c>
      <c r="D13" s="54">
        <f>Hazelnuts[[#This Row],[Per capita
 food availability 5/
(pounds)]]</f>
        <v>8.0509861304325581E-2</v>
      </c>
      <c r="E13" s="54">
        <f>Pecans[[#This Row],[Per capita
 food availability 5/
(pounds)]]</f>
        <v>0.39527197100464806</v>
      </c>
      <c r="F13" s="54">
        <f>Walnuts[[#This Row],[Per capita
 food availability 5/
(pounds)]]</f>
        <v>0.50742830366417935</v>
      </c>
      <c r="G13" s="54">
        <f>Macadamias[[#This Row],[Per capita
 food availability 5/
(pounds)]]</f>
        <v>3.8490506255495945E-2</v>
      </c>
      <c r="H13" s="54">
        <f>Pistachios[[#This Row],[Per capita
 food availability 5/
(pounds)]]</f>
        <v>3.5241077369016105E-2</v>
      </c>
      <c r="I13" s="54">
        <f>Other[[#This Row],[Per capita
 food availability 3/
(pounds)]]</f>
        <v>0.57239765320032943</v>
      </c>
      <c r="J13" s="54">
        <f t="shared" si="0"/>
        <v>1.9799076947245662</v>
      </c>
      <c r="K13" s="54">
        <v>0.44</v>
      </c>
      <c r="L13" s="63"/>
    </row>
    <row r="14" spans="1:12" ht="15.6" x14ac:dyDescent="0.3">
      <c r="A14" s="53">
        <v>1976</v>
      </c>
      <c r="B14" s="64">
        <v>217.095</v>
      </c>
      <c r="C14" s="54">
        <f>Almonds[[#This Row],[Per capita
 food availability 7/
(pounds)]]</f>
        <v>0.42571224579101319</v>
      </c>
      <c r="D14" s="54">
        <f>Hazelnuts[[#This Row],[Per capita
 food availability 5/
(pounds)]]</f>
        <v>7.07887975310348E-2</v>
      </c>
      <c r="E14" s="54">
        <f>Pecans[[#This Row],[Per capita
 food availability 5/
(pounds)]]</f>
        <v>0.33722103226697986</v>
      </c>
      <c r="F14" s="54">
        <f>Walnuts[[#This Row],[Per capita
 food availability 5/
(pounds)]]</f>
        <v>0.51704865240933662</v>
      </c>
      <c r="G14" s="54">
        <f>Macadamias[[#This Row],[Per capita
 food availability 5/
(pounds)]]</f>
        <v>3.973908657500172E-2</v>
      </c>
      <c r="H14" s="54">
        <f>Pistachios[[#This Row],[Per capita
 food availability 5/
(pounds)]]</f>
        <v>3.5796310371035721E-2</v>
      </c>
      <c r="I14" s="54">
        <f>Other[[#This Row],[Per capita
 food availability 3/
(pounds)]]</f>
        <v>0.51985996913793497</v>
      </c>
      <c r="J14" s="54">
        <f t="shared" si="0"/>
        <v>1.9461660940823369</v>
      </c>
      <c r="K14" s="54">
        <v>0.45</v>
      </c>
      <c r="L14" s="63"/>
    </row>
    <row r="15" spans="1:12" ht="15.6" x14ac:dyDescent="0.3">
      <c r="A15" s="53">
        <v>1977</v>
      </c>
      <c r="B15" s="64">
        <v>219.179</v>
      </c>
      <c r="C15" s="54">
        <f>Almonds[[#This Row],[Per capita
 food availability 7/
(pounds)]]</f>
        <v>0.45200041974824229</v>
      </c>
      <c r="D15" s="54">
        <f>Hazelnuts[[#This Row],[Per capita
 food availability 5/
(pounds)]]</f>
        <v>6.5263706833227644E-2</v>
      </c>
      <c r="E15" s="54">
        <f>Pecans[[#This Row],[Per capita
 food availability 5/
(pounds)]]</f>
        <v>0.37478955556873605</v>
      </c>
      <c r="F15" s="54">
        <f>Walnuts[[#This Row],[Per capita
 food availability 5/
(pounds)]]</f>
        <v>0.48971714262751942</v>
      </c>
      <c r="G15" s="54">
        <f>Macadamias[[#This Row],[Per capita
 food availability 5/
(pounds)]]</f>
        <v>4.079142618590284E-2</v>
      </c>
      <c r="H15" s="54">
        <f>Pistachios[[#This Row],[Per capita
 food availability 5/
(pounds)]]</f>
        <v>3.9456334776598122E-2</v>
      </c>
      <c r="I15" s="54">
        <f>Other[[#This Row],[Per capita
 food availability 3/
(pounds)]]</f>
        <v>0.28720817231577844</v>
      </c>
      <c r="J15" s="54">
        <f t="shared" si="0"/>
        <v>1.7492267580560048</v>
      </c>
      <c r="K15" s="54">
        <v>0.44</v>
      </c>
      <c r="L15" s="63"/>
    </row>
    <row r="16" spans="1:12" ht="15.6" x14ac:dyDescent="0.3">
      <c r="A16" s="53">
        <v>1978</v>
      </c>
      <c r="B16" s="64">
        <v>221.47699999999998</v>
      </c>
      <c r="C16" s="54">
        <f>Almonds[[#This Row],[Per capita
 food availability 7/
(pounds)]]</f>
        <v>0.39866442113628059</v>
      </c>
      <c r="D16" s="54">
        <f>Hazelnuts[[#This Row],[Per capita
 food availability 5/
(pounds)]]</f>
        <v>7.8382360245081883E-2</v>
      </c>
      <c r="E16" s="54">
        <f>Pecans[[#This Row],[Per capita
 food availability 5/
(pounds)]]</f>
        <v>0.39325121795942697</v>
      </c>
      <c r="F16" s="54">
        <f>Walnuts[[#This Row],[Per capita
 food availability 5/
(pounds)]]</f>
        <v>0.37492821169524243</v>
      </c>
      <c r="G16" s="54">
        <f>Macadamias[[#This Row],[Per capita
 food availability 5/
(pounds)]]</f>
        <v>4.3034780135183338E-2</v>
      </c>
      <c r="H16" s="54">
        <f>Pistachios[[#This Row],[Per capita
 food availability 5/
(pounds)]]</f>
        <v>3.8572854066110711E-2</v>
      </c>
      <c r="I16" s="54">
        <f>Other[[#This Row],[Per capita
 food availability 3/
(pounds)]]</f>
        <v>0.42067573608094749</v>
      </c>
      <c r="J16" s="54">
        <f t="shared" si="0"/>
        <v>1.7475095813182735</v>
      </c>
      <c r="K16" s="54">
        <v>0.47</v>
      </c>
      <c r="L16" s="63"/>
    </row>
    <row r="17" spans="1:12" ht="15.6" x14ac:dyDescent="0.3">
      <c r="A17" s="53">
        <v>1979</v>
      </c>
      <c r="B17" s="64">
        <v>223.86500000000001</v>
      </c>
      <c r="C17" s="54">
        <f>Almonds[[#This Row],[Per capita
 food availability 7/
(pounds)]]</f>
        <v>0.37224666651776739</v>
      </c>
      <c r="D17" s="54">
        <f>Hazelnuts[[#This Row],[Per capita
 food availability 5/
(pounds)]]</f>
        <v>3.7810528666830448E-2</v>
      </c>
      <c r="E17" s="54">
        <f>Pecans[[#This Row],[Per capita
 food availability 5/
(pounds)]]</f>
        <v>0.47019766377057598</v>
      </c>
      <c r="F17" s="54">
        <f>Walnuts[[#This Row],[Per capita
 food availability 5/
(pounds)]]</f>
        <v>0.42909188467435833</v>
      </c>
      <c r="G17" s="54">
        <f>Macadamias[[#This Row],[Per capita
 food availability 5/
(pounds)]]</f>
        <v>5.4102418868514496E-2</v>
      </c>
      <c r="H17" s="54">
        <f>Pistachios[[#This Row],[Per capita
 food availability 5/
(pounds)]]</f>
        <v>4.0823710718513387E-2</v>
      </c>
      <c r="I17" s="54">
        <f>Other[[#This Row],[Per capita
 food availability 3/
(pounds)]]</f>
        <v>0.38590221785451051</v>
      </c>
      <c r="J17" s="54">
        <f t="shared" si="0"/>
        <v>1.7901750910710703</v>
      </c>
      <c r="K17" s="54">
        <v>0.4</v>
      </c>
      <c r="L17" s="63"/>
    </row>
    <row r="18" spans="1:12" ht="15.6" x14ac:dyDescent="0.3">
      <c r="A18" s="53">
        <v>1980</v>
      </c>
      <c r="B18" s="64">
        <v>226.45099999999999</v>
      </c>
      <c r="C18" s="54">
        <f>Almonds[[#This Row],[Per capita
 food availability 7/
(pounds)]]</f>
        <v>0.42204715368887752</v>
      </c>
      <c r="D18" s="54">
        <f>Hazelnuts[[#This Row],[Per capita
 food availability 5/
(pounds)]]</f>
        <v>4.8434292628427342E-2</v>
      </c>
      <c r="E18" s="54">
        <f>Pecans[[#This Row],[Per capita
 food availability 5/
(pounds)]]</f>
        <v>0.43198749398324582</v>
      </c>
      <c r="F18" s="54">
        <f>Walnuts[[#This Row],[Per capita
 food availability 5/
(pounds)]]</f>
        <v>0.50089718254403337</v>
      </c>
      <c r="G18" s="54">
        <f>Macadamias[[#This Row],[Per capita
 food availability 5/
(pounds)]]</f>
        <v>6.6986133865604466E-2</v>
      </c>
      <c r="H18" s="54">
        <f>Pistachios[[#This Row],[Per capita
 food availability 5/
(pounds)]]</f>
        <v>4.8010545327686768E-2</v>
      </c>
      <c r="I18" s="54">
        <f>Other[[#This Row],[Per capita
 food availability 3/
(pounds)]]</f>
        <v>0.32475016670273038</v>
      </c>
      <c r="J18" s="54">
        <f t="shared" si="0"/>
        <v>1.8431129687406054</v>
      </c>
      <c r="K18" s="54">
        <v>0.39</v>
      </c>
      <c r="L18" s="63"/>
    </row>
    <row r="19" spans="1:12" ht="15.6" x14ac:dyDescent="0.3">
      <c r="A19" s="53">
        <v>1981</v>
      </c>
      <c r="B19" s="64">
        <v>228.93700000000001</v>
      </c>
      <c r="C19" s="54">
        <f>Almonds[[#This Row],[Per capita
 food availability 7/
(pounds)]]</f>
        <v>0.50635327622883153</v>
      </c>
      <c r="D19" s="54">
        <f>Hazelnuts[[#This Row],[Per capita
 food availability 5/
(pounds)]]</f>
        <v>4.6823746270808132E-2</v>
      </c>
      <c r="E19" s="54">
        <f>Pecans[[#This Row],[Per capita
 food availability 5/
(pounds)]]</f>
        <v>0.45420006377300309</v>
      </c>
      <c r="F19" s="54">
        <f>Walnuts[[#This Row],[Per capita
 food availability 5/
(pounds)]]</f>
        <v>0.52370436417134314</v>
      </c>
      <c r="G19" s="54">
        <f>Macadamias[[#This Row],[Per capita
 food availability 5/
(pounds)]]</f>
        <v>6.6199207642277116E-2</v>
      </c>
      <c r="H19" s="54">
        <f>Pistachios[[#This Row],[Per capita
 food availability 5/
(pounds)]]</f>
        <v>4.0615680296326055E-2</v>
      </c>
      <c r="I19" s="54">
        <f>Other[[#This Row],[Per capita
 food availability 3/
(pounds)]]</f>
        <v>0.33113913434700371</v>
      </c>
      <c r="J19" s="54">
        <f t="shared" si="0"/>
        <v>1.9690354727295927</v>
      </c>
      <c r="K19" s="54">
        <v>0.4</v>
      </c>
      <c r="L19" s="63"/>
    </row>
    <row r="20" spans="1:12" ht="15.6" x14ac:dyDescent="0.3">
      <c r="A20" s="53">
        <v>1982</v>
      </c>
      <c r="B20" s="64">
        <v>231.15700000000001</v>
      </c>
      <c r="C20" s="54">
        <f>Almonds[[#This Row],[Per capita
 food availability 7/
(pounds)]]</f>
        <v>0.59446609879865198</v>
      </c>
      <c r="D20" s="54">
        <f>Hazelnuts[[#This Row],[Per capita
 food availability 5/
(pounds)]]</f>
        <v>6.8764441483493907E-2</v>
      </c>
      <c r="E20" s="54">
        <f>Pecans[[#This Row],[Per capita
 food availability 5/
(pounds)]]</f>
        <v>0.48964989163209416</v>
      </c>
      <c r="F20" s="54">
        <f>Walnuts[[#This Row],[Per capita
 food availability 5/
(pounds)]]</f>
        <v>0.4730179612134115</v>
      </c>
      <c r="G20" s="54">
        <f>Macadamias[[#This Row],[Per capita
 food availability 5/
(pounds)]]</f>
        <v>7.4507352145944103E-2</v>
      </c>
      <c r="H20" s="54">
        <f>Pistachios[[#This Row],[Per capita
 food availability 5/
(pounds)]]</f>
        <v>5.2074399650453997E-2</v>
      </c>
      <c r="I20" s="54">
        <f>Other[[#This Row],[Per capita
 food availability 3/
(pounds)]]</f>
        <v>0.46319168357436719</v>
      </c>
      <c r="J20" s="54">
        <f t="shared" si="0"/>
        <v>2.2156718284984169</v>
      </c>
      <c r="K20" s="54">
        <v>0.4</v>
      </c>
      <c r="L20" s="63"/>
    </row>
    <row r="21" spans="1:12" ht="15.6" x14ac:dyDescent="0.3">
      <c r="A21" s="53">
        <v>1983</v>
      </c>
      <c r="B21" s="64">
        <v>233.322</v>
      </c>
      <c r="C21" s="54">
        <f>Almonds[[#This Row],[Per capita
 food availability 7/
(pounds)]]</f>
        <v>0.58543986422197647</v>
      </c>
      <c r="D21" s="54">
        <f>Hazelnuts[[#This Row],[Per capita
 food availability 5/
(pounds)]]</f>
        <v>4.9768140166808111E-2</v>
      </c>
      <c r="E21" s="54">
        <f>Pecans[[#This Row],[Per capita
 food availability 5/
(pounds)]]</f>
        <v>0.48245343345248198</v>
      </c>
      <c r="F21" s="54">
        <f>Walnuts[[#This Row],[Per capita
 food availability 5/
(pounds)]]</f>
        <v>0.52055506468809642</v>
      </c>
      <c r="G21" s="54">
        <f>Macadamias[[#This Row],[Per capita
 food availability 5/
(pounds)]]</f>
        <v>7.3261869862250445E-2</v>
      </c>
      <c r="H21" s="54">
        <f>Pistachios[[#This Row],[Per capita
 food availability 5/
(pounds)]]</f>
        <v>7.5374383898646508E-2</v>
      </c>
      <c r="I21" s="54">
        <f>Other[[#This Row],[Per capita
 food availability 3/
(pounds)]]</f>
        <v>0.52181105939431349</v>
      </c>
      <c r="J21" s="54">
        <f t="shared" si="0"/>
        <v>2.3086638156845734</v>
      </c>
      <c r="K21" s="54">
        <v>0.42</v>
      </c>
      <c r="L21" s="63"/>
    </row>
    <row r="22" spans="1:12" ht="15.6" x14ac:dyDescent="0.3">
      <c r="A22" s="53">
        <v>1984</v>
      </c>
      <c r="B22" s="64">
        <v>235.38499999999999</v>
      </c>
      <c r="C22" s="54">
        <f>Almonds[[#This Row],[Per capita
 food availability 7/
(pounds)]]</f>
        <v>0.68276653142723631</v>
      </c>
      <c r="D22" s="54">
        <f>Hazelnuts[[#This Row],[Per capita
 food availability 5/
(pounds)]]</f>
        <v>6.3439666928648789E-2</v>
      </c>
      <c r="E22" s="54">
        <f>Pecans[[#This Row],[Per capita
 food availability 5/
(pounds)]]</f>
        <v>0.53992310470080929</v>
      </c>
      <c r="F22" s="54">
        <f>Walnuts[[#This Row],[Per capita
 food availability 5/
(pounds)]]</f>
        <v>0.48271384451902327</v>
      </c>
      <c r="G22" s="54">
        <f>Macadamias[[#This Row],[Per capita
 food availability 5/
(pounds)]]</f>
        <v>7.702321728232471E-2</v>
      </c>
      <c r="H22" s="54">
        <f>Pistachios[[#This Row],[Per capita
 food availability 5/
(pounds)]]</f>
        <v>0.1094081780912123</v>
      </c>
      <c r="I22" s="54">
        <f>Other[[#This Row],[Per capita
 food availability 3/
(pounds)]]</f>
        <v>0.47318223336236381</v>
      </c>
      <c r="J22" s="54">
        <f t="shared" si="0"/>
        <v>2.4284567763116183</v>
      </c>
      <c r="K22" s="54">
        <v>0.42</v>
      </c>
      <c r="L22" s="63"/>
    </row>
    <row r="23" spans="1:12" ht="15.6" x14ac:dyDescent="0.3">
      <c r="A23" s="53">
        <v>1985</v>
      </c>
      <c r="B23" s="64">
        <v>237.46799999999999</v>
      </c>
      <c r="C23" s="54">
        <f>Almonds[[#This Row],[Per capita
 food availability 7/
(pounds)]]</f>
        <v>0.82096956221469841</v>
      </c>
      <c r="D23" s="54">
        <f>Hazelnuts[[#This Row],[Per capita
 food availability 5/
(pounds)]]</f>
        <v>6.606343591557598E-2</v>
      </c>
      <c r="E23" s="54">
        <f>Pecans[[#This Row],[Per capita
 food availability 5/
(pounds)]]</f>
        <v>0.47757845267572901</v>
      </c>
      <c r="F23" s="54">
        <f>Walnuts[[#This Row],[Per capita
 food availability 5/
(pounds)]]</f>
        <v>0.48584530220687339</v>
      </c>
      <c r="G23" s="54">
        <f>Macadamias[[#This Row],[Per capita
 food availability 5/
(pounds)]]</f>
        <v>8.6730001515993735E-2</v>
      </c>
      <c r="H23" s="54">
        <f>Pistachios[[#This Row],[Per capita
 food availability 5/
(pounds)]]</f>
        <v>0.12055532534909967</v>
      </c>
      <c r="I23" s="54">
        <f>Other[[#This Row],[Per capita
 food availability 3/
(pounds)]]</f>
        <v>0.45138713426651172</v>
      </c>
      <c r="J23" s="54">
        <f t="shared" si="0"/>
        <v>2.5091292141444819</v>
      </c>
      <c r="K23" s="54">
        <v>0.43</v>
      </c>
      <c r="L23" s="63"/>
    </row>
    <row r="24" spans="1:12" ht="15.6" x14ac:dyDescent="0.3">
      <c r="A24" s="53">
        <v>1986</v>
      </c>
      <c r="B24" s="64">
        <v>239.63800000000001</v>
      </c>
      <c r="C24" s="54">
        <f>Almonds[[#This Row],[Per capita
 food availability 7/
(pounds)]]</f>
        <v>0.53279947253774451</v>
      </c>
      <c r="D24" s="54">
        <f>Hazelnuts[[#This Row],[Per capita
 food availability 5/
(pounds)]]</f>
        <v>3.3622714260676527E-2</v>
      </c>
      <c r="E24" s="54">
        <f>Pecans[[#This Row],[Per capita
 food availability 5/
(pounds)]]</f>
        <v>0.54304409150468624</v>
      </c>
      <c r="F24" s="54">
        <f>Walnuts[[#This Row],[Per capita
 food availability 5/
(pounds)]]</f>
        <v>0.49274403772515951</v>
      </c>
      <c r="G24" s="54">
        <f>Macadamias[[#This Row],[Per capita
 food availability 5/
(pounds)]]</f>
        <v>9.0295362171274998E-2</v>
      </c>
      <c r="H24" s="54">
        <f>Pistachios[[#This Row],[Per capita
 food availability 5/
(pounds)]]</f>
        <v>0.11073415735400897</v>
      </c>
      <c r="I24" s="54">
        <f>Other[[#This Row],[Per capita
 food availability 3/
(pounds)]]</f>
        <v>0.47045126398985132</v>
      </c>
      <c r="J24" s="54">
        <f t="shared" si="0"/>
        <v>2.2736910995434023</v>
      </c>
      <c r="K24" s="54">
        <v>0.46</v>
      </c>
      <c r="L24" s="63"/>
    </row>
    <row r="25" spans="1:12" ht="15.6" x14ac:dyDescent="0.3">
      <c r="A25" s="53">
        <v>1987</v>
      </c>
      <c r="B25" s="64">
        <v>241.78399999999999</v>
      </c>
      <c r="C25" s="54">
        <f>Almonds[[#This Row],[Per capita
 food availability 7/
(pounds)]]</f>
        <v>0.59157347053568476</v>
      </c>
      <c r="D25" s="54">
        <f>Hazelnuts[[#This Row],[Per capita
 food availability 5/
(pounds)]]</f>
        <v>6.131308109717766E-2</v>
      </c>
      <c r="E25" s="54">
        <f>Pecans[[#This Row],[Per capita
 food availability 5/
(pounds)]]</f>
        <v>0.54209810409290948</v>
      </c>
      <c r="F25" s="54">
        <f>Walnuts[[#This Row],[Per capita
 food availability 5/
(pounds)]]</f>
        <v>0.46791175893831172</v>
      </c>
      <c r="G25" s="54">
        <f>Macadamias[[#This Row],[Per capita
 food availability 5/
(pounds)]]</f>
        <v>8.6261332428944848E-2</v>
      </c>
      <c r="H25" s="54">
        <f>Pistachios[[#This Row],[Per capita
 food availability 5/
(pounds)]]</f>
        <v>9.4272561459815385E-2</v>
      </c>
      <c r="I25" s="54">
        <f>Other[[#This Row],[Per capita
 food availability 3/
(pounds)]]</f>
        <v>0.41540796744201436</v>
      </c>
      <c r="J25" s="54">
        <f t="shared" si="0"/>
        <v>2.2588382759948584</v>
      </c>
      <c r="K25" s="54">
        <v>0.57999999999999996</v>
      </c>
      <c r="L25" s="63"/>
    </row>
    <row r="26" spans="1:12" ht="15.6" x14ac:dyDescent="0.3">
      <c r="A26" s="53">
        <v>1988</v>
      </c>
      <c r="B26" s="64">
        <v>243.98099999999999</v>
      </c>
      <c r="C26" s="54">
        <f>Almonds[[#This Row],[Per capita
 food availability 7/
(pounds)]]</f>
        <v>0.65121054508342868</v>
      </c>
      <c r="D26" s="54">
        <f>Hazelnuts[[#This Row],[Per capita
 food availability 5/
(pounds)]]</f>
        <v>7.1074829597386674E-2</v>
      </c>
      <c r="E26" s="54">
        <f>Pecans[[#This Row],[Per capita
 food availability 5/
(pounds)]]</f>
        <v>0.62561720218879824</v>
      </c>
      <c r="F26" s="54">
        <f>Walnuts[[#This Row],[Per capita
 food availability 5/
(pounds)]]</f>
        <v>0.5055084147772394</v>
      </c>
      <c r="G26" s="54">
        <f>Macadamias[[#This Row],[Per capita
 food availability 5/
(pounds)]]</f>
        <v>8.9821133612863285E-2</v>
      </c>
      <c r="H26" s="54">
        <f>Pistachios[[#This Row],[Per capita
 food availability 5/
(pounds)]]</f>
        <v>0.12195154950590414</v>
      </c>
      <c r="I26" s="54">
        <f>Other[[#This Row],[Per capita
 food availability 3/
(pounds)]]</f>
        <v>0.40151487205970959</v>
      </c>
      <c r="J26" s="54">
        <f t="shared" si="0"/>
        <v>2.46669854682533</v>
      </c>
      <c r="K26" s="54">
        <v>0.49</v>
      </c>
      <c r="L26" s="63"/>
    </row>
    <row r="27" spans="1:12" ht="15.6" x14ac:dyDescent="0.3">
      <c r="A27" s="53">
        <v>1989</v>
      </c>
      <c r="B27" s="64">
        <v>246.22399999999999</v>
      </c>
      <c r="C27" s="54">
        <f>Almonds[[#This Row],[Per capita
 food availability 7/
(pounds)]]</f>
        <v>0.62395461043602563</v>
      </c>
      <c r="D27" s="54">
        <f>Hazelnuts[[#This Row],[Per capita
 food availability 5/
(pounds)]]</f>
        <v>5.043625478669829E-2</v>
      </c>
      <c r="E27" s="54">
        <f>Pecans[[#This Row],[Per capita
 food availability 5/
(pounds)]]</f>
        <v>0.46042858678157894</v>
      </c>
      <c r="F27" s="54">
        <f>Walnuts[[#This Row],[Per capita
 food availability 5/
(pounds)]]</f>
        <v>0.45492250634457981</v>
      </c>
      <c r="G27" s="54">
        <f>Macadamias[[#This Row],[Per capita
 food availability 5/
(pounds)]]</f>
        <v>0.10558131531044902</v>
      </c>
      <c r="H27" s="54">
        <f>Pistachios[[#This Row],[Per capita
 food availability 5/
(pounds)]]</f>
        <v>7.9143042365009089E-2</v>
      </c>
      <c r="I27" s="54">
        <f>Other[[#This Row],[Per capita
 food availability 3/
(pounds)]]</f>
        <v>0.51659412125544213</v>
      </c>
      <c r="J27" s="54">
        <f t="shared" si="0"/>
        <v>2.2910604372797829</v>
      </c>
      <c r="K27" s="54">
        <v>0.47</v>
      </c>
      <c r="L27" s="63"/>
    </row>
    <row r="28" spans="1:12" ht="15.6" x14ac:dyDescent="0.3">
      <c r="A28" s="53">
        <v>1990</v>
      </c>
      <c r="B28" s="64">
        <v>248.65899999999999</v>
      </c>
      <c r="C28" s="54">
        <f>Almonds[[#This Row],[Per capita
 food availability 7/
(pounds)]]</f>
        <v>0.74777828270844826</v>
      </c>
      <c r="D28" s="54">
        <f>Hazelnuts[[#This Row],[Per capita
 food availability 5/
(pounds)]]</f>
        <v>7.0968188323366529E-2</v>
      </c>
      <c r="E28" s="54">
        <f>Pecans[[#This Row],[Per capita
 food availability 5/
(pounds)]]</f>
        <v>0.47508269597950248</v>
      </c>
      <c r="F28" s="54">
        <f>Walnuts[[#This Row],[Per capita
 food availability 5/
(pounds)]]</f>
        <v>0.45784944171855452</v>
      </c>
      <c r="G28" s="54">
        <f>Macadamias[[#This Row],[Per capita
 food availability 5/
(pounds)]]</f>
        <v>0.10867780066999384</v>
      </c>
      <c r="H28" s="54">
        <f>Pistachios[[#This Row],[Per capita
 food availability 5/
(pounds)]]</f>
        <v>0.11018785177050963</v>
      </c>
      <c r="I28" s="54">
        <f>Other[[#This Row],[Per capita
 food availability 3/
(pounds)]]</f>
        <v>0.50719986308156961</v>
      </c>
      <c r="J28" s="54">
        <f t="shared" si="0"/>
        <v>2.4777441242519451</v>
      </c>
      <c r="K28" s="54">
        <v>0.48</v>
      </c>
      <c r="L28" s="63"/>
    </row>
    <row r="29" spans="1:12" ht="15.6" x14ac:dyDescent="0.3">
      <c r="A29" s="53">
        <v>1991</v>
      </c>
      <c r="B29" s="64">
        <v>251.88900000000001</v>
      </c>
      <c r="C29" s="54">
        <f>Almonds[[#This Row],[Per capita
 food availability 7/
(pounds)]]</f>
        <v>0.61745768969665216</v>
      </c>
      <c r="D29" s="54">
        <f>Hazelnuts[[#This Row],[Per capita
 food availability 5/
(pounds)]]</f>
        <v>5.9371533801793649E-2</v>
      </c>
      <c r="E29" s="54">
        <f>Pecans[[#This Row],[Per capita
 food availability 5/
(pounds)]]</f>
        <v>0.44736098956863213</v>
      </c>
      <c r="F29" s="54">
        <f>Walnuts[[#This Row],[Per capita
 food availability 5/
(pounds)]]</f>
        <v>0.45778768873169362</v>
      </c>
      <c r="G29" s="54">
        <f>Macadamias[[#This Row],[Per capita
 food availability 5/
(pounds)]]</f>
        <v>9.4153636635184543E-2</v>
      </c>
      <c r="H29" s="54">
        <f>Pistachios[[#This Row],[Per capita
 food availability 5/
(pounds)]]</f>
        <v>8.3783606356526499E-2</v>
      </c>
      <c r="I29" s="54">
        <f>Other[[#This Row],[Per capita
 food availability 3/
(pounds)]]</f>
        <v>0.44041501292712271</v>
      </c>
      <c r="J29" s="54">
        <f t="shared" si="0"/>
        <v>2.2003301577176053</v>
      </c>
      <c r="K29" s="54">
        <v>0.46</v>
      </c>
      <c r="L29" s="63"/>
    </row>
    <row r="30" spans="1:12" ht="15.6" x14ac:dyDescent="0.3">
      <c r="A30" s="53">
        <v>1992</v>
      </c>
      <c r="B30" s="64">
        <v>255.214</v>
      </c>
      <c r="C30" s="54">
        <f>Almonds[[#This Row],[Per capita
 food availability 7/
(pounds)]]</f>
        <v>0.59851967368561276</v>
      </c>
      <c r="D30" s="54">
        <f>Hazelnuts[[#This Row],[Per capita
 food availability 5/
(pounds)]]</f>
        <v>8.0903849801735025E-2</v>
      </c>
      <c r="E30" s="54">
        <f>Pecans[[#This Row],[Per capita
 food availability 5/
(pounds)]]</f>
        <v>0.3969165179336972</v>
      </c>
      <c r="F30" s="54">
        <f>Walnuts[[#This Row],[Per capita
 food availability 5/
(pounds)]]</f>
        <v>0.46863573633335875</v>
      </c>
      <c r="G30" s="54">
        <f>Macadamias[[#This Row],[Per capita
 food availability 5/
(pounds)]]</f>
        <v>9.4574300210803472E-2</v>
      </c>
      <c r="H30" s="54">
        <f>Pistachios[[#This Row],[Per capita
 food availability 5/
(pounds)]]</f>
        <v>0.10372117452872637</v>
      </c>
      <c r="I30" s="54">
        <f>Other[[#This Row],[Per capita
 food availability 3/
(pounds)]]</f>
        <v>0.58141124049621107</v>
      </c>
      <c r="J30" s="54">
        <f t="shared" si="0"/>
        <v>2.3246824929901444</v>
      </c>
      <c r="K30" s="54">
        <v>0.49</v>
      </c>
      <c r="L30" s="63"/>
    </row>
    <row r="31" spans="1:12" ht="15.6" x14ac:dyDescent="0.3">
      <c r="A31" s="53">
        <v>1993</v>
      </c>
      <c r="B31" s="64">
        <v>258.67899999999997</v>
      </c>
      <c r="C31" s="54">
        <f>Almonds[[#This Row],[Per capita
 food availability 7/
(pounds)]]</f>
        <v>0.60171253986601148</v>
      </c>
      <c r="D31" s="54">
        <f>Hazelnuts[[#This Row],[Per capita
 food availability 5/
(pounds)]]</f>
        <v>9.951938691583008E-2</v>
      </c>
      <c r="E31" s="54">
        <f>Pecans[[#This Row],[Per capita
 food availability 5/
(pounds)]]</f>
        <v>0.5280428065064372</v>
      </c>
      <c r="F31" s="54">
        <f>Walnuts[[#This Row],[Per capita
 food availability 5/
(pounds)]]</f>
        <v>0.37938658419222632</v>
      </c>
      <c r="G31" s="54">
        <f>Macadamias[[#This Row],[Per capita
 food availability 5/
(pounds)]]</f>
        <v>9.5463902008976378E-2</v>
      </c>
      <c r="H31" s="54">
        <f>Pistachios[[#This Row],[Per capita
 food availability 5/
(pounds)]]</f>
        <v>0.12858365651142131</v>
      </c>
      <c r="I31" s="54">
        <f>Other[[#This Row],[Per capita
 food availability 3/
(pounds)]]</f>
        <v>0.55785640748572562</v>
      </c>
      <c r="J31" s="54">
        <f t="shared" si="0"/>
        <v>2.3905652834866284</v>
      </c>
      <c r="K31" s="54">
        <v>0.49</v>
      </c>
      <c r="L31" s="63"/>
    </row>
    <row r="32" spans="1:12" ht="15.6" x14ac:dyDescent="0.3">
      <c r="A32" s="53">
        <v>1994</v>
      </c>
      <c r="B32" s="64">
        <v>261.91899999999998</v>
      </c>
      <c r="C32" s="54">
        <f>Almonds[[#This Row],[Per capita
 food availability 7/
(pounds)]]</f>
        <v>0.53685323706947552</v>
      </c>
      <c r="D32" s="54">
        <f>Hazelnuts[[#This Row],[Per capita
 food availability 5/
(pounds)]]</f>
        <v>7.2915725854176272E-2</v>
      </c>
      <c r="E32" s="54">
        <f>Pecans[[#This Row],[Per capita
 food availability 5/
(pounds)]]</f>
        <v>0.37723973461165949</v>
      </c>
      <c r="F32" s="54">
        <f>Walnuts[[#This Row],[Per capita
 food availability 5/
(pounds)]]</f>
        <v>0.44694144343998959</v>
      </c>
      <c r="G32" s="54">
        <f>Macadamias[[#This Row],[Per capita
 food availability 5/
(pounds)]]</f>
        <v>0.10213681633062131</v>
      </c>
      <c r="H32" s="54">
        <f>Pistachios[[#This Row],[Per capita
 food availability 5/
(pounds)]]</f>
        <v>0.13574443490466925</v>
      </c>
      <c r="I32" s="54">
        <f>Other[[#This Row],[Per capita
 food availability 3/
(pounds)]]</f>
        <v>0.5003317944097222</v>
      </c>
      <c r="J32" s="54">
        <f t="shared" si="0"/>
        <v>2.1721631866203137</v>
      </c>
      <c r="K32" s="54">
        <v>0.5</v>
      </c>
      <c r="L32" s="63"/>
    </row>
    <row r="33" spans="1:12" ht="15.6" x14ac:dyDescent="0.3">
      <c r="A33" s="53">
        <v>1995</v>
      </c>
      <c r="B33" s="64">
        <v>265.04399999999998</v>
      </c>
      <c r="C33" s="54">
        <f>Almonds[[#This Row],[Per capita
 food availability 7/
(pounds)]]</f>
        <v>0.48652994974419361</v>
      </c>
      <c r="D33" s="54">
        <f>Hazelnuts[[#This Row],[Per capita
 food availability 5/
(pounds)]]</f>
        <v>9.4803614494197205E-2</v>
      </c>
      <c r="E33" s="54">
        <f>Pecans[[#This Row],[Per capita
 food availability 5/
(pounds)]]</f>
        <v>0.51284845204364859</v>
      </c>
      <c r="F33" s="54">
        <f>Walnuts[[#This Row],[Per capita
 food availability 5/
(pounds)]]</f>
        <v>0.3872708471304781</v>
      </c>
      <c r="G33" s="54">
        <f>Macadamias[[#This Row],[Per capita
 food availability 5/
(pounds)]]</f>
        <v>9.9214507779840339E-2</v>
      </c>
      <c r="H33" s="54">
        <f>Pistachios[[#This Row],[Per capita
 food availability 5/
(pounds)]]</f>
        <v>0.11853416249961117</v>
      </c>
      <c r="I33" s="54">
        <f>Other[[#This Row],[Per capita
 food availability 3/
(pounds)]]</f>
        <v>0.42168437693364119</v>
      </c>
      <c r="J33" s="54">
        <f t="shared" si="0"/>
        <v>2.1208859106256104</v>
      </c>
      <c r="K33" s="54">
        <v>0.49685937295512778</v>
      </c>
      <c r="L33" s="63"/>
    </row>
    <row r="34" spans="1:12" ht="15.6" x14ac:dyDescent="0.3">
      <c r="A34" s="53">
        <v>1996</v>
      </c>
      <c r="B34" s="64">
        <v>268.15100000000001</v>
      </c>
      <c r="C34" s="54">
        <f>Almonds[[#This Row],[Per capita
 food availability 7/
(pounds)]]</f>
        <v>0.58755171526490657</v>
      </c>
      <c r="D34" s="54">
        <f>Hazelnuts[[#This Row],[Per capita
 food availability 5/
(pounds)]]</f>
        <v>1.6306915267890108E-2</v>
      </c>
      <c r="E34" s="54">
        <f>Pecans[[#This Row],[Per capita
 food availability 5/
(pounds)]]</f>
        <v>0.48824788573396677</v>
      </c>
      <c r="F34" s="54">
        <f>Walnuts[[#This Row],[Per capita
 food availability 5/
(pounds)]]</f>
        <v>0.32679094368205114</v>
      </c>
      <c r="G34" s="54">
        <f>Macadamias[[#This Row],[Per capita
 food availability 5/
(pounds)]]</f>
        <v>0.10458338771811404</v>
      </c>
      <c r="H34" s="54">
        <f>Pistachios[[#This Row],[Per capita
 food availability 5/
(pounds)]]</f>
        <v>8.2910927024671149E-2</v>
      </c>
      <c r="I34" s="54">
        <f>Other[[#This Row],[Per capita
 food availability 3/
(pounds)]]</f>
        <v>0.51917599039347229</v>
      </c>
      <c r="J34" s="54">
        <f t="shared" si="0"/>
        <v>2.1255677650850719</v>
      </c>
      <c r="K34" s="54">
        <v>0.53373423877448856</v>
      </c>
      <c r="L34" s="63"/>
    </row>
    <row r="35" spans="1:12" ht="15.6" x14ac:dyDescent="0.3">
      <c r="A35" s="53">
        <v>1997</v>
      </c>
      <c r="B35" s="64">
        <v>271.36</v>
      </c>
      <c r="C35" s="54">
        <f>Almonds[[#This Row],[Per capita
 food availability 7/
(pounds)]]</f>
        <v>0.57036304392688675</v>
      </c>
      <c r="D35" s="54">
        <f>Hazelnuts[[#This Row],[Per capita
 food availability 5/
(pounds)]]</f>
        <v>6.9134139778130668E-2</v>
      </c>
      <c r="E35" s="54">
        <f>Pecans[[#This Row],[Per capita
 food availability 5/
(pounds)]]</f>
        <v>0.45531213926949982</v>
      </c>
      <c r="F35" s="54">
        <f>Walnuts[[#This Row],[Per capita
 food availability 5/
(pounds)]]</f>
        <v>0.36643281734432315</v>
      </c>
      <c r="G35" s="54">
        <f>Macadamias[[#This Row],[Per capita
 food availability 5/
(pounds)]]</f>
        <v>0.11625722656249998</v>
      </c>
      <c r="H35" s="54">
        <f>Pistachios[[#This Row],[Per capita
 food availability 5/
(pounds)]]</f>
        <v>0.13689669661344062</v>
      </c>
      <c r="I35" s="54">
        <f>Other[[#This Row],[Per capita
 food availability 3/
(pounds)]]</f>
        <v>0.53404458652712261</v>
      </c>
      <c r="J35" s="54">
        <f t="shared" si="0"/>
        <v>2.2484406500219034</v>
      </c>
      <c r="K35" s="54">
        <v>0.57331061335961786</v>
      </c>
      <c r="L35" s="63"/>
    </row>
    <row r="36" spans="1:12" ht="15.6" x14ac:dyDescent="0.3">
      <c r="A36" s="53">
        <v>1998</v>
      </c>
      <c r="B36" s="64">
        <v>274.62599999999998</v>
      </c>
      <c r="C36" s="54">
        <f>Almonds[[#This Row],[Per capita
 food availability 7/
(pounds)]]</f>
        <v>0.60205137969456635</v>
      </c>
      <c r="D36" s="54">
        <f>Hazelnuts[[#This Row],[Per capita
 food availability 5/
(pounds)]]</f>
        <v>5.578471838533252E-2</v>
      </c>
      <c r="E36" s="54">
        <f>Pecans[[#This Row],[Per capita
 food availability 5/
(pounds)]]</f>
        <v>0.47649531303835119</v>
      </c>
      <c r="F36" s="54">
        <f>Walnuts[[#This Row],[Per capita
 food availability 5/
(pounds)]]</f>
        <v>0.38026790791798687</v>
      </c>
      <c r="G36" s="54">
        <f>Macadamias[[#This Row],[Per capita
 food availability 5/
(pounds)]]</f>
        <v>0.1220427904131437</v>
      </c>
      <c r="H36" s="54">
        <f>Pistachios[[#This Row],[Per capita
 food availability 5/
(pounds)]]</f>
        <v>0.15090560225382207</v>
      </c>
      <c r="I36" s="54">
        <f>Other[[#This Row],[Per capita
 food availability 3/
(pounds)]]</f>
        <v>0.52304705672441809</v>
      </c>
      <c r="J36" s="54">
        <f t="shared" si="0"/>
        <v>2.3105947684276211</v>
      </c>
      <c r="K36" s="54">
        <v>0.62075461370515905</v>
      </c>
      <c r="L36" s="63"/>
    </row>
    <row r="37" spans="1:12" ht="15.6" x14ac:dyDescent="0.3">
      <c r="A37" s="53">
        <v>1999</v>
      </c>
      <c r="B37" s="64">
        <v>277.79000000000002</v>
      </c>
      <c r="C37" s="54">
        <f>Almonds[[#This Row],[Per capita
 food availability 7/
(pounds)]]</f>
        <v>0.99094782677562221</v>
      </c>
      <c r="D37" s="54">
        <f>Hazelnuts[[#This Row],[Per capita
 food availability 5/
(pounds)]]</f>
        <v>9.4996231080981181E-2</v>
      </c>
      <c r="E37" s="54">
        <f>Pecans[[#This Row],[Per capita
 food availability 5/
(pounds)]]</f>
        <v>0.40827478393295513</v>
      </c>
      <c r="F37" s="54">
        <f>Walnuts[[#This Row],[Per capita
 food availability 5/
(pounds)]]</f>
        <v>0.51118301175377945</v>
      </c>
      <c r="G37" s="54">
        <f>Macadamias[[#This Row],[Per capita
 food availability 5/
(pounds)]]</f>
        <v>0.12464255527556788</v>
      </c>
      <c r="H37" s="54">
        <f>Pistachios[[#This Row],[Per capita
 food availability 5/
(pounds)]]</f>
        <v>0.17775450463859591</v>
      </c>
      <c r="I37" s="54">
        <f>Other[[#This Row],[Per capita
 food availability 3/
(pounds)]]</f>
        <v>0.53197597465711499</v>
      </c>
      <c r="J37" s="54">
        <f t="shared" si="0"/>
        <v>2.8397748881146172</v>
      </c>
      <c r="K37" s="54">
        <v>0.57941392399219449</v>
      </c>
      <c r="L37" s="63"/>
    </row>
    <row r="38" spans="1:12" ht="15.6" x14ac:dyDescent="0.3">
      <c r="A38" s="53">
        <v>2000</v>
      </c>
      <c r="B38" s="64">
        <v>280.976</v>
      </c>
      <c r="C38" s="54">
        <f>Almonds[[#This Row],[Per capita
 food availability 7/
(pounds)]]</f>
        <v>0.82806710039291631</v>
      </c>
      <c r="D38" s="54">
        <f>Hazelnuts[[#This Row],[Per capita
 food availability 5/
(pounds)]]</f>
        <v>6.4375419919746851E-2</v>
      </c>
      <c r="E38" s="54">
        <f>Pecans[[#This Row],[Per capita
 food availability 5/
(pounds)]]</f>
        <v>0.47242434517439613</v>
      </c>
      <c r="F38" s="54">
        <f>Walnuts[[#This Row],[Per capita
 food availability 5/
(pounds)]]</f>
        <v>0.44292160822519056</v>
      </c>
      <c r="G38" s="54">
        <f>Macadamias[[#This Row],[Per capita
 food availability 5/
(pounds)]]</f>
        <v>0.11182998046096465</v>
      </c>
      <c r="H38" s="54">
        <f>Pistachios[[#This Row],[Per capita
 food availability 5/
(pounds)]]</f>
        <v>0.21203446362181738</v>
      </c>
      <c r="I38" s="54">
        <f>Other[[#This Row],[Per capita
 food availability 3/
(pounds)]]</f>
        <v>0.47983479173912019</v>
      </c>
      <c r="J38" s="54">
        <f t="shared" si="0"/>
        <v>2.6114877095341522</v>
      </c>
      <c r="K38" s="54">
        <v>0.62277165630893982</v>
      </c>
      <c r="L38" s="63"/>
    </row>
    <row r="39" spans="1:12" ht="15.6" x14ac:dyDescent="0.3">
      <c r="A39" s="53">
        <v>2001</v>
      </c>
      <c r="B39" s="64">
        <v>283.92040200000002</v>
      </c>
      <c r="C39" s="54">
        <f>Almonds[[#This Row],[Per capita
 food availability 7/
(pounds)]]</f>
        <v>0.85280921094215689</v>
      </c>
      <c r="D39" s="54">
        <f>Hazelnuts[[#This Row],[Per capita
 food availability 5/
(pounds)]]</f>
        <v>9.1127207848285346E-2</v>
      </c>
      <c r="E39" s="54">
        <f>Pecans[[#This Row],[Per capita
 food availability 5/
(pounds)]]</f>
        <v>0.45392773419942611</v>
      </c>
      <c r="F39" s="54">
        <f>Walnuts[[#This Row],[Per capita
 food availability 5/
(pounds)]]</f>
        <v>0.42161214355322829</v>
      </c>
      <c r="G39" s="54">
        <f>Macadamias[[#This Row],[Per capita
 food availability 5/
(pounds)]]</f>
        <v>0.11988293324549461</v>
      </c>
      <c r="H39" s="54">
        <f>Pistachios[[#This Row],[Per capita
 food availability 5/
(pounds)]]</f>
        <v>0.20225941391739521</v>
      </c>
      <c r="I39" s="54">
        <f>Other[[#This Row],[Per capita
 food availability 3/
(pounds)]]</f>
        <v>0.74172214295470018</v>
      </c>
      <c r="J39" s="54">
        <f t="shared" si="0"/>
        <v>2.8833407866606868</v>
      </c>
      <c r="K39" s="54">
        <v>0.61976896646789859</v>
      </c>
      <c r="L39" s="63"/>
    </row>
    <row r="40" spans="1:12" ht="15.6" x14ac:dyDescent="0.3">
      <c r="A40" s="53">
        <v>2002</v>
      </c>
      <c r="B40" s="64">
        <v>286.78755999999998</v>
      </c>
      <c r="C40" s="54">
        <f>Almonds[[#This Row],[Per capita
 food availability 7/
(pounds)]]</f>
        <v>1.105080544637292</v>
      </c>
      <c r="D40" s="54">
        <f>Hazelnuts[[#This Row],[Per capita
 food availability 5/
(pounds)]]</f>
        <v>7.8646606916980638E-2</v>
      </c>
      <c r="E40" s="54">
        <f>Pecans[[#This Row],[Per capita
 food availability 5/
(pounds)]]</f>
        <v>0.47797690810097604</v>
      </c>
      <c r="F40" s="54">
        <f>Walnuts[[#This Row],[Per capita
 food availability 5/
(pounds)]]</f>
        <v>0.52939566501443058</v>
      </c>
      <c r="G40" s="54">
        <f>Macadamias[[#This Row],[Per capita
 food availability 5/
(pounds)]]</f>
        <v>0.10604359408058005</v>
      </c>
      <c r="H40" s="54">
        <f>Pistachios[[#This Row],[Per capita
 food availability 5/
(pounds)]]</f>
        <v>0.2164419906216202</v>
      </c>
      <c r="I40" s="54">
        <f>Other[[#This Row],[Per capita
 food availability 3/
(pounds)]]</f>
        <v>0.83641743386637801</v>
      </c>
      <c r="J40" s="54">
        <f t="shared" si="0"/>
        <v>3.3500027432382575</v>
      </c>
      <c r="K40" s="54">
        <v>0.59617766994649846</v>
      </c>
      <c r="L40" s="63"/>
    </row>
    <row r="41" spans="1:12" ht="15.6" x14ac:dyDescent="0.3">
      <c r="A41" s="53">
        <v>2003</v>
      </c>
      <c r="B41" s="64">
        <v>289.51758100000001</v>
      </c>
      <c r="C41" s="54">
        <f>Almonds[[#This Row],[Per capita
 food availability 7/
(pounds)]]</f>
        <v>1.1577230606938516</v>
      </c>
      <c r="D41" s="54">
        <f>Hazelnuts[[#This Row],[Per capita
 food availability 5/
(pounds)]]</f>
        <v>5.9099268122061337E-2</v>
      </c>
      <c r="E41" s="54">
        <f>Pecans[[#This Row],[Per capita
 food availability 5/
(pounds)]]</f>
        <v>0.45954320846426422</v>
      </c>
      <c r="F41" s="54">
        <f>Walnuts[[#This Row],[Per capita
 food availability 5/
(pounds)]]</f>
        <v>0.50747156013551109</v>
      </c>
      <c r="G41" s="54">
        <f>Macadamias[[#This Row],[Per capita
 food availability 5/
(pounds)]]</f>
        <v>0.1249431329007961</v>
      </c>
      <c r="H41" s="54">
        <f>Pistachios[[#This Row],[Per capita
 food availability 5/
(pounds)]]</f>
        <v>0.19123177989216214</v>
      </c>
      <c r="I41" s="54">
        <f>Other[[#This Row],[Per capita
 food availability 3/
(pounds)]]</f>
        <v>1.0226568737806636</v>
      </c>
      <c r="J41" s="54">
        <f t="shared" si="0"/>
        <v>3.5226688839893097</v>
      </c>
      <c r="K41" s="54">
        <v>0.59224824044445368</v>
      </c>
      <c r="L41" s="63"/>
    </row>
    <row r="42" spans="1:12" ht="15.6" x14ac:dyDescent="0.3">
      <c r="A42" s="53">
        <v>2004</v>
      </c>
      <c r="B42" s="64">
        <v>292.19189</v>
      </c>
      <c r="C42" s="54">
        <f>Almonds[[#This Row],[Per capita
 food availability 7/
(pounds)]]</f>
        <v>0.92171271762539309</v>
      </c>
      <c r="D42" s="54">
        <f>Hazelnuts[[#This Row],[Per capita
 food availability 5/
(pounds)]]</f>
        <v>7.1286665690935724E-2</v>
      </c>
      <c r="E42" s="54">
        <f>Pecans[[#This Row],[Per capita
 food availability 5/
(pounds)]]</f>
        <v>0.49667232883551321</v>
      </c>
      <c r="F42" s="54">
        <f>Walnuts[[#This Row],[Per capita
 food availability 5/
(pounds)]]</f>
        <v>0.53028292435578173</v>
      </c>
      <c r="G42" s="54">
        <f>Macadamias[[#This Row],[Per capita
 food availability 5/
(pounds)]]</f>
        <v>0.15320221071159779</v>
      </c>
      <c r="H42" s="54">
        <f>Pistachios[[#This Row],[Per capita
 food availability 5/
(pounds)]]</f>
        <v>0.26484966329394921</v>
      </c>
      <c r="I42" s="54">
        <f>Other[[#This Row],[Per capita
 food availability 3/
(pounds)]]</f>
        <v>1.0942228160405141</v>
      </c>
      <c r="J42" s="54">
        <f t="shared" si="0"/>
        <v>3.532229326553685</v>
      </c>
      <c r="K42" s="54">
        <v>0.54061859210858076</v>
      </c>
      <c r="L42" s="63"/>
    </row>
    <row r="43" spans="1:12" ht="15.6" x14ac:dyDescent="0.3">
      <c r="A43" s="53">
        <v>2005</v>
      </c>
      <c r="B43" s="64">
        <v>294.914085</v>
      </c>
      <c r="C43" s="54">
        <f>Almonds[[#This Row],[Per capita
 food availability 7/
(pounds)]]</f>
        <v>0.62638501989486206</v>
      </c>
      <c r="D43" s="54">
        <f>Hazelnuts[[#This Row],[Per capita
 food availability 5/
(pounds)]]</f>
        <v>2.237211484373414E-2</v>
      </c>
      <c r="E43" s="54">
        <f>Pecans[[#This Row],[Per capita
 food availability 5/
(pounds)]]</f>
        <v>0.44784230952276483</v>
      </c>
      <c r="F43" s="54">
        <f>Walnuts[[#This Row],[Per capita
 food availability 5/
(pounds)]]</f>
        <v>0.42065690075595769</v>
      </c>
      <c r="G43" s="54">
        <f>Macadamias[[#This Row],[Per capita
 food availability 5/
(pounds)]]</f>
        <v>0.13056546248880826</v>
      </c>
      <c r="H43" s="54">
        <f>Pistachios[[#This Row],[Per capita
 food availability 5/
(pounds)]]</f>
        <v>0.1551425382696201</v>
      </c>
      <c r="I43" s="54">
        <f>Other[[#This Row],[Per capita
 food availability 3/
(pounds)]]</f>
        <v>0.88612839720148528</v>
      </c>
      <c r="J43" s="54">
        <f t="shared" si="0"/>
        <v>2.6890927429772322</v>
      </c>
      <c r="K43" s="54">
        <v>0.5744513406342987</v>
      </c>
      <c r="L43" s="63"/>
    </row>
    <row r="44" spans="1:12" ht="15.6" x14ac:dyDescent="0.3">
      <c r="A44" s="53">
        <v>2006</v>
      </c>
      <c r="B44" s="64">
        <v>297.64655699999997</v>
      </c>
      <c r="C44" s="54">
        <f>Almonds[[#This Row],[Per capita
 food availability 7/
(pounds)]]</f>
        <v>1.0245249213482419</v>
      </c>
      <c r="D44" s="54">
        <f>Hazelnuts[[#This Row],[Per capita
 food availability 5/
(pounds)]]</f>
        <v>7.6199246115340485E-2</v>
      </c>
      <c r="E44" s="54">
        <f>Pecans[[#This Row],[Per capita
 food availability 5/
(pounds)]]</f>
        <v>0.44785539950876097</v>
      </c>
      <c r="F44" s="54">
        <f>Walnuts[[#This Row],[Per capita
 food availability 5/
(pounds)]]</f>
        <v>0.54284628142303559</v>
      </c>
      <c r="G44" s="54">
        <f>Macadamias[[#This Row],[Per capita
 food availability 5/
(pounds)]]</f>
        <v>0.13121333434406232</v>
      </c>
      <c r="H44" s="54">
        <f>Pistachios[[#This Row],[Per capita
 food availability 5/
(pounds)]]</f>
        <v>0.17082269951863857</v>
      </c>
      <c r="I44" s="54">
        <f>Other[[#This Row],[Per capita
 food availability 3/
(pounds)]]</f>
        <v>0.96907996665354723</v>
      </c>
      <c r="J44" s="54">
        <f t="shared" si="0"/>
        <v>3.362541848911627</v>
      </c>
      <c r="K44" s="54">
        <v>0.56339570091990421</v>
      </c>
      <c r="L44" s="63"/>
    </row>
    <row r="45" spans="1:12" ht="15.6" x14ac:dyDescent="0.3">
      <c r="A45" s="53">
        <v>2007</v>
      </c>
      <c r="B45" s="64">
        <v>300.57448099999999</v>
      </c>
      <c r="C45" s="54">
        <f>Almonds[[#This Row],[Per capita
 food availability 7/
(pounds)]]</f>
        <v>1.2209019234736707</v>
      </c>
      <c r="D45" s="54">
        <f>Hazelnuts[[#This Row],[Per capita
 food availability 5/
(pounds)]]</f>
        <v>5.2164061731713271E-2</v>
      </c>
      <c r="E45" s="54">
        <f>Pecans[[#This Row],[Per capita
 food availability 5/
(pounds)]]</f>
        <v>0.44555891025254779</v>
      </c>
      <c r="F45" s="54">
        <f>Walnuts[[#This Row],[Per capita
 food availability 5/
(pounds)]]</f>
        <v>0.47713265603847371</v>
      </c>
      <c r="G45" s="54">
        <f>Macadamias[[#This Row],[Per capita
 food availability 5/
(pounds)]]</f>
        <v>0.10795813999925029</v>
      </c>
      <c r="H45" s="54">
        <f>Pistachios[[#This Row],[Per capita
 food availability 5/
(pounds)]]</f>
        <v>0.22879951734664428</v>
      </c>
      <c r="I45" s="54">
        <f>Other[[#This Row],[Per capita
 food availability 3/
(pounds)]]</f>
        <v>1.0775077118213907</v>
      </c>
      <c r="J45" s="54">
        <f t="shared" si="0"/>
        <v>3.6100229206636909</v>
      </c>
      <c r="K45" s="54">
        <v>0.58408512298136828</v>
      </c>
      <c r="L45" s="63"/>
    </row>
    <row r="46" spans="1:12" ht="15.6" x14ac:dyDescent="0.3">
      <c r="A46" s="53">
        <v>2008</v>
      </c>
      <c r="B46" s="64">
        <v>303.50646899999998</v>
      </c>
      <c r="C46" s="54">
        <f>Almonds[[#This Row],[Per capita
 food availability 7/
(pounds)]]</f>
        <v>1.3957994775755507</v>
      </c>
      <c r="D46" s="54">
        <f>Hazelnuts[[#This Row],[Per capita
 food availability 5/
(pounds)]]</f>
        <v>4.8322565472886103E-2</v>
      </c>
      <c r="E46" s="54">
        <f>Pecans[[#This Row],[Per capita
 food availability 5/
(pounds)]]</f>
        <v>0.49628795064502723</v>
      </c>
      <c r="F46" s="54">
        <f>Walnuts[[#This Row],[Per capita
 food availability 5/
(pounds)]]</f>
        <v>0.47700967126102184</v>
      </c>
      <c r="G46" s="54">
        <f>Macadamias[[#This Row],[Per capita
 food availability 5/
(pounds)]]</f>
        <v>0.10959265089008696</v>
      </c>
      <c r="H46" s="54">
        <f>Pistachios[[#This Row],[Per capita
 food availability 5/
(pounds)]]</f>
        <v>0.10186934289637038</v>
      </c>
      <c r="I46" s="54">
        <f>Other[[#This Row],[Per capita
 food availability 3/
(pounds)]]</f>
        <v>0.96097484551474233</v>
      </c>
      <c r="J46" s="54">
        <f t="shared" si="0"/>
        <v>3.5898565042556854</v>
      </c>
      <c r="K46" s="54">
        <v>0.53123968785321884</v>
      </c>
      <c r="L46" s="63"/>
    </row>
    <row r="47" spans="1:12" ht="15.6" x14ac:dyDescent="0.3">
      <c r="A47" s="53">
        <v>2009</v>
      </c>
      <c r="B47" s="64">
        <v>306.207719</v>
      </c>
      <c r="C47" s="54">
        <f>Almonds[[#This Row],[Per capita
 food availability 7/
(pounds)]]</f>
        <v>1.4075724620612842</v>
      </c>
      <c r="D47" s="54">
        <f>Hazelnuts[[#This Row],[Per capita
 food availability 5/
(pounds)]]</f>
        <v>4.2805690195786554E-2</v>
      </c>
      <c r="E47" s="54">
        <f>Pecans[[#This Row],[Per capita
 food availability 5/
(pounds)]]</f>
        <v>0.4798144544721924</v>
      </c>
      <c r="F47" s="54">
        <f>Walnuts[[#This Row],[Per capita
 food availability 5/
(pounds)]]</f>
        <v>0.55559908185575657</v>
      </c>
      <c r="G47" s="54">
        <f>Macadamias[[#This Row],[Per capita
 food availability 5/
(pounds)]]</f>
        <v>0.10072570809359642</v>
      </c>
      <c r="H47" s="54">
        <f>Pistachios[[#This Row],[Per capita
 food availability 5/
(pounds)]]</f>
        <v>0.17829833322544306</v>
      </c>
      <c r="I47" s="54">
        <f>Other[[#This Row],[Per capita
 food availability 3/
(pounds)]]</f>
        <v>1.0115302662242818</v>
      </c>
      <c r="J47" s="54">
        <f t="shared" si="0"/>
        <v>3.7763459961283412</v>
      </c>
      <c r="K47" s="54">
        <v>0.59092287675380162</v>
      </c>
      <c r="L47" s="63"/>
    </row>
    <row r="48" spans="1:12" ht="15.6" x14ac:dyDescent="0.3">
      <c r="A48" s="53">
        <v>2010</v>
      </c>
      <c r="B48" s="64">
        <v>308.83326399999999</v>
      </c>
      <c r="C48" s="54">
        <f>Almonds[[#This Row],[Per capita
 food availability 7/
(pounds)]]</f>
        <v>1.6168333577046283</v>
      </c>
      <c r="D48" s="54">
        <f>Hazelnuts[[#This Row],[Per capita
 food availability 5/
(pounds)]]</f>
        <v>4.8173656984853583E-2</v>
      </c>
      <c r="E48" s="54">
        <f>Pecans[[#This Row],[Per capita
 food availability 5/
(pounds)]]</f>
        <v>0.53274151047689766</v>
      </c>
      <c r="F48" s="54">
        <f>Walnuts[[#This Row],[Per capita
 food availability 5/
(pounds)]]</f>
        <v>0.45132953465589537</v>
      </c>
      <c r="G48" s="54">
        <f>Macadamias[[#This Row],[Per capita
 food availability 5/
(pounds)]]</f>
        <v>0.10915474403042283</v>
      </c>
      <c r="H48" s="54">
        <f>Pistachios[[#This Row],[Per capita
 food availability 5/
(pounds)]]</f>
        <v>0.1733329585708577</v>
      </c>
      <c r="I48" s="54">
        <f>Other[[#This Row],[Per capita
 food availability 3/
(pounds)]]</f>
        <v>0.94089793363385898</v>
      </c>
      <c r="J48" s="54">
        <f t="shared" si="0"/>
        <v>3.8724636960574141</v>
      </c>
      <c r="K48" s="54">
        <v>0.61745175757926651</v>
      </c>
      <c r="L48" s="63"/>
    </row>
    <row r="49" spans="1:12" ht="15.6" x14ac:dyDescent="0.3">
      <c r="A49" s="53">
        <v>2011</v>
      </c>
      <c r="B49" s="64">
        <v>310.94696199999998</v>
      </c>
      <c r="C49" s="54">
        <f>Almonds[[#This Row],[Per capita
 food availability 7/
(pounds)]]</f>
        <v>1.8208497002842567</v>
      </c>
      <c r="D49" s="54">
        <f>Hazelnuts[[#This Row],[Per capita
 food availability 5/
(pounds)]]</f>
        <v>5.5201544408457384E-2</v>
      </c>
      <c r="E49" s="54">
        <f>Pecans[[#This Row],[Per capita
 food availability 5/
(pounds)]]</f>
        <v>0.36660051749799244</v>
      </c>
      <c r="F49" s="54">
        <f>Walnuts[[#This Row],[Per capita
 food availability 5/
(pounds)]]</f>
        <v>0.42222520891936072</v>
      </c>
      <c r="G49" s="54">
        <f>Macadamias[[#This Row],[Per capita
 food availability 5/
(pounds)]]</f>
        <v>0.1193551062897987</v>
      </c>
      <c r="H49" s="54">
        <f>Pistachios[[#This Row],[Per capita
 food availability 5/
(pounds)]]</f>
        <v>0.24850786837510028</v>
      </c>
      <c r="I49" s="54">
        <f>Other[[#This Row],[Per capita
 food availability 3/
(pounds)]]</f>
        <v>0.78321284787146428</v>
      </c>
      <c r="J49" s="54">
        <f t="shared" si="0"/>
        <v>3.8159527936464306</v>
      </c>
      <c r="K49" s="54">
        <v>0.68055729079322957</v>
      </c>
      <c r="L49" s="63"/>
    </row>
    <row r="50" spans="1:12" ht="15.6" x14ac:dyDescent="0.3">
      <c r="A50" s="53">
        <v>2012</v>
      </c>
      <c r="B50" s="64">
        <v>313.14999699999998</v>
      </c>
      <c r="C50" s="54">
        <f>Almonds[[#This Row],[Per capita
 food availability 7/
(pounds)]]</f>
        <v>2.0143264073861715</v>
      </c>
      <c r="D50" s="54">
        <f>Hazelnuts[[#This Row],[Per capita
 food availability 5/
(pounds)]]</f>
        <v>5.9095438229642028E-2</v>
      </c>
      <c r="E50" s="54">
        <f>Pecans[[#This Row],[Per capita
 food availability 5/
(pounds)]]</f>
        <v>0.43003139746984126</v>
      </c>
      <c r="F50" s="54">
        <f>Walnuts[[#This Row],[Per capita
 food availability 5/
(pounds)]]</f>
        <v>0.47046429999616163</v>
      </c>
      <c r="G50" s="54">
        <f>Macadamias[[#This Row],[Per capita
 food availability 5/
(pounds)]]</f>
        <v>0.10502205850859389</v>
      </c>
      <c r="H50" s="54">
        <f>Pistachios[[#This Row],[Per capita
 food availability 5/
(pounds)]]</f>
        <v>0.26767897146698671</v>
      </c>
      <c r="I50" s="54">
        <f>Other[[#This Row],[Per capita
 food availability 3/
(pounds)]]</f>
        <v>0.85733270058118505</v>
      </c>
      <c r="J50" s="54">
        <f t="shared" si="0"/>
        <v>4.203951273638582</v>
      </c>
      <c r="K50" s="54">
        <v>0.77824526403900685</v>
      </c>
      <c r="L50" s="63"/>
    </row>
    <row r="51" spans="1:12" ht="15.6" x14ac:dyDescent="0.3">
      <c r="A51" s="53">
        <v>2013</v>
      </c>
      <c r="B51" s="64">
        <v>315.33597600000002</v>
      </c>
      <c r="C51" s="54">
        <f>Almonds[[#This Row],[Per capita
 food availability 7/
(pounds)]]</f>
        <v>1.944338024298248</v>
      </c>
      <c r="D51" s="54">
        <f>Hazelnuts[[#This Row],[Per capita
 food availability 5/
(pounds)]]</f>
        <v>5.0812611447756853E-2</v>
      </c>
      <c r="E51" s="54">
        <f>Pecans[[#This Row],[Per capita
 food availability 5/
(pounds)]]</f>
        <v>0.35462544011908498</v>
      </c>
      <c r="F51" s="54">
        <f>Walnuts[[#This Row],[Per capita
 food availability 5/
(pounds)]]</f>
        <v>0.46846569548624672</v>
      </c>
      <c r="G51" s="54">
        <f>Macadamias[[#This Row],[Per capita
 food availability 5/
(pounds)]]</f>
        <v>0.10005799334072812</v>
      </c>
      <c r="H51" s="54">
        <f>Pistachios[[#This Row],[Per capita
 food availability 5/
(pounds)]]</f>
        <v>0.17973523657530893</v>
      </c>
      <c r="I51" s="54">
        <f>Other[[#This Row],[Per capita
 food availability 3/
(pounds)]]</f>
        <v>0.92973375760652177</v>
      </c>
      <c r="J51" s="54">
        <f t="shared" si="0"/>
        <v>4.0277687588738962</v>
      </c>
      <c r="K51" s="54">
        <v>0.71426264808631068</v>
      </c>
      <c r="L51" s="63"/>
    </row>
    <row r="52" spans="1:12" ht="15.6" x14ac:dyDescent="0.3">
      <c r="A52" s="53">
        <v>2014</v>
      </c>
      <c r="B52" s="64">
        <v>317.519206</v>
      </c>
      <c r="C52" s="54">
        <f>Almonds[[#This Row],[Per capita
 food availability 7/
(pounds)]]</f>
        <v>1.72529235305218</v>
      </c>
      <c r="D52" s="54">
        <f>Hazelnuts[[#This Row],[Per capita
 food availability 5/
(pounds)]]</f>
        <v>7.4489909724365796E-2</v>
      </c>
      <c r="E52" s="54">
        <f>Pecans[[#This Row],[Per capita
 food availability 5/
(pounds)]]</f>
        <v>0.49112938051058086</v>
      </c>
      <c r="F52" s="54">
        <f>Walnuts[[#This Row],[Per capita
 food availability 5/
(pounds)]]</f>
        <v>0.412461092268255</v>
      </c>
      <c r="G52" s="54">
        <f>Macadamias[[#This Row],[Per capita
 food availability 5/
(pounds)]]</f>
        <v>0.10792018655463632</v>
      </c>
      <c r="H52" s="54">
        <f>Pistachios[[#This Row],[Per capita
 food availability 5/
(pounds)]]</f>
        <v>0.21146465436585524</v>
      </c>
      <c r="I52" s="54">
        <f>Other[[#This Row],[Per capita
 food availability 3/
(pounds)]]</f>
        <v>1.0729823754188901</v>
      </c>
      <c r="J52" s="54">
        <f t="shared" si="0"/>
        <v>4.095739951894763</v>
      </c>
      <c r="K52" s="54">
        <v>0.85405663678152732</v>
      </c>
      <c r="L52" s="63"/>
    </row>
    <row r="53" spans="1:12" ht="15.6" x14ac:dyDescent="0.3">
      <c r="A53" s="53">
        <v>2015</v>
      </c>
      <c r="B53" s="64">
        <v>319.83219000000003</v>
      </c>
      <c r="C53" s="54">
        <f>Almonds[[#This Row],[Per capita
 food availability 7/
(pounds)]]</f>
        <v>1.8151702293818519</v>
      </c>
      <c r="D53" s="54">
        <f>Hazelnuts[[#This Row],[Per capita
 food availability 5/
(pounds)]]</f>
        <v>4.3037541370616883E-2</v>
      </c>
      <c r="E53" s="54">
        <f>Pecans[[#This Row],[Per capita
 food availability 5/
(pounds)]]</f>
        <v>0.42892395101149056</v>
      </c>
      <c r="F53" s="54">
        <f>Walnuts[[#This Row],[Per capita
 food availability 5/
(pounds)]]</f>
        <v>0.39716601526191853</v>
      </c>
      <c r="G53" s="54">
        <f>Macadamias[[#This Row],[Per capita
 food availability 5/
(pounds)]]</f>
        <v>0.11185230535925729</v>
      </c>
      <c r="H53" s="54">
        <f>Pistachios[[#This Row],[Per capita
 food availability 5/
(pounds)]]</f>
        <v>0.22883190031180414</v>
      </c>
      <c r="I53" s="54">
        <f>Other[[#This Row],[Per capita
 food availability 3/
(pounds)]]</f>
        <v>1.0657992514449532</v>
      </c>
      <c r="J53" s="54">
        <f t="shared" si="0"/>
        <v>4.0907811941418926</v>
      </c>
      <c r="K53" s="54">
        <v>0.94710798841862476</v>
      </c>
      <c r="L53" s="63"/>
    </row>
    <row r="54" spans="1:12" ht="15.6" x14ac:dyDescent="0.3">
      <c r="A54" s="53">
        <v>2016</v>
      </c>
      <c r="B54" s="64">
        <v>322.11409400000002</v>
      </c>
      <c r="C54" s="54">
        <f>Almonds[[#This Row],[Per capita
 food availability 7/
(pounds)]]</f>
        <v>2.1625125294921119</v>
      </c>
      <c r="D54" s="54">
        <f>Hazelnuts[[#This Row],[Per capita
 food availability 5/
(pounds)]]</f>
        <v>5.4656049942512192E-2</v>
      </c>
      <c r="E54" s="54">
        <f>Pecans[[#This Row],[Per capita
 food availability 5/
(pounds)]]</f>
        <v>0.44413451601800419</v>
      </c>
      <c r="F54" s="54">
        <f>Walnuts[[#This Row],[Per capita
 food availability 5/
(pounds)]]</f>
        <v>0.56973850586979213</v>
      </c>
      <c r="G54" s="54">
        <f>Macadamias[[#This Row],[Per capita
 food availability 5/
(pounds)]]</f>
        <v>7.2121805888754456E-2</v>
      </c>
      <c r="H54" s="54">
        <f>Pistachios[[#This Row],[Per capita
 food availability 5/
(pounds)]]</f>
        <v>0.43518426209617928</v>
      </c>
      <c r="I54" s="54">
        <f>Other[[#This Row],[Per capita
 food availability 3/
(pounds)]]</f>
        <v>1.1359864917272604</v>
      </c>
      <c r="J54" s="54">
        <f t="shared" si="0"/>
        <v>4.8743341610346151</v>
      </c>
      <c r="K54" s="54">
        <v>0.92902532283945616</v>
      </c>
      <c r="L54" s="63"/>
    </row>
    <row r="55" spans="1:12" ht="15.6" x14ac:dyDescent="0.3">
      <c r="A55" s="53">
        <v>2017</v>
      </c>
      <c r="B55" s="64">
        <v>324.29674599999998</v>
      </c>
      <c r="C55" s="54">
        <f>Almonds[[#This Row],[Per capita
 food availability 7/
(pounds)]]</f>
        <v>2.3207011769769661</v>
      </c>
      <c r="D55" s="54">
        <f>Hazelnuts[[#This Row],[Per capita
 food availability 5/
(pounds)]]</f>
        <v>6.4614884681743964E-2</v>
      </c>
      <c r="E55" s="54">
        <f>Pecans[[#This Row],[Per capita
 food availability 5/
(pounds)]]</f>
        <v>0.47542737996251683</v>
      </c>
      <c r="F55" s="54">
        <f>Walnuts[[#This Row],[Per capita
 food availability 5/
(pounds)]]</f>
        <v>0.5028361201882845</v>
      </c>
      <c r="G55" s="54">
        <f>Macadamias[[#This Row],[Per capita
 food availability 5/
(pounds)]]</f>
        <v>0.10295926498750622</v>
      </c>
      <c r="H55" s="54">
        <f>Pistachios[[#This Row],[Per capita
 food availability 5/
(pounds)]]</f>
        <v>0.4213151800603922</v>
      </c>
      <c r="I55" s="54">
        <f>Other[[#This Row],[Per capita
 food availability 3/
(pounds)]]</f>
        <v>1.1730214160788404</v>
      </c>
      <c r="J55" s="54">
        <f t="shared" si="0"/>
        <v>5.0608754229362507</v>
      </c>
      <c r="K55" s="54">
        <v>0.88656226494139723</v>
      </c>
      <c r="L55" s="63"/>
    </row>
    <row r="56" spans="1:12" ht="15.6" x14ac:dyDescent="0.3">
      <c r="A56" s="53">
        <v>2018</v>
      </c>
      <c r="B56" s="64">
        <v>326.16326299999997</v>
      </c>
      <c r="C56" s="54">
        <f>Almonds[[#This Row],[Per capita
 food availability 7/
(pounds)]]</f>
        <v>2.3680865013298562</v>
      </c>
      <c r="D56" s="54">
        <f>Hazelnuts[[#This Row],[Per capita
 food availability 5/
(pounds)]]</f>
        <v>9.69834974050202E-2</v>
      </c>
      <c r="E56" s="54">
        <f>Pecans[[#This Row],[Per capita
 food availability 5/
(pounds)]]</f>
        <v>0.50942075775443252</v>
      </c>
      <c r="F56" s="54">
        <f>Walnuts[[#This Row],[Per capita
 food availability 5/
(pounds)]]</f>
        <v>0.55870990792964748</v>
      </c>
      <c r="G56" s="54">
        <f>Macadamias[[#This Row],[Per capita
 food availability 5/
(pounds)]]</f>
        <v>0.11290494770252529</v>
      </c>
      <c r="H56" s="54">
        <f>Pistachios[[#This Row],[Per capita
 food availability 5/
(pounds)]]</f>
        <v>0.48892102368968376</v>
      </c>
      <c r="I56" s="54">
        <f>Other[[#This Row],[Per capita
 food availability 3/
(pounds)]]</f>
        <v>1.0873514745107269</v>
      </c>
      <c r="J56" s="54">
        <f t="shared" si="0"/>
        <v>5.222378110321892</v>
      </c>
      <c r="K56" s="54">
        <v>0.94010757863045191</v>
      </c>
      <c r="L56" s="63"/>
    </row>
    <row r="57" spans="1:12" ht="15.6" x14ac:dyDescent="0.3">
      <c r="A57" s="53">
        <v>2019</v>
      </c>
      <c r="B57" s="64">
        <v>327.77654100000001</v>
      </c>
      <c r="C57" s="54">
        <f>Almonds[[#This Row],[Per capita
 food availability 7/
(pounds)]]</f>
        <v>2.4025348554381103</v>
      </c>
      <c r="D57" s="54">
        <f>Hazelnuts[[#This Row],[Per capita
 food availability 5/
(pounds)]]</f>
        <v>9.3290147946879828E-2</v>
      </c>
      <c r="E57" s="54">
        <f>Pecans[[#This Row],[Per capita
 food availability 5/
(pounds)]]</f>
        <v>0.5524942296644485</v>
      </c>
      <c r="F57" s="54">
        <f>Walnuts[[#This Row],[Per capita
 food availability 5/
(pounds)]]</f>
        <v>0.62639527871027689</v>
      </c>
      <c r="G57" s="54">
        <f>Macadamias[[#This Row],[Per capita
 food availability 5/
(pounds)]]</f>
        <v>0.10717347500777977</v>
      </c>
      <c r="H57" s="54">
        <f>Pistachios[[#This Row],[Per capita
 food availability 5/
(pounds)]]</f>
        <v>0.48160825427220716</v>
      </c>
      <c r="I57" s="54">
        <f>Other[[#This Row],[Per capita
 food availability 3/
(pounds)]]</f>
        <v>1.2982905285180584</v>
      </c>
      <c r="J57" s="54">
        <f t="shared" si="0"/>
        <v>5.5617867695577603</v>
      </c>
      <c r="K57" s="54">
        <v>0.87011211071014083</v>
      </c>
      <c r="L57" s="63"/>
    </row>
    <row r="58" spans="1:12" ht="15.6" x14ac:dyDescent="0.3">
      <c r="A58" s="53">
        <v>2020</v>
      </c>
      <c r="B58" s="64">
        <v>329.37155899999999</v>
      </c>
      <c r="C58" s="54">
        <f>Almonds[[#This Row],[Per capita
 food availability 7/
(pounds)]]</f>
        <v>2.5195143567689953</v>
      </c>
      <c r="D58" s="54">
        <f>Hazelnuts[[#This Row],[Per capita
 food availability 5/
(pounds)]]</f>
        <v>8.9773453922485924E-2</v>
      </c>
      <c r="E58" s="54">
        <f>Pecans[[#This Row],[Per capita
 food availability 5/
(pounds)]]</f>
        <v>0.6017271130581292</v>
      </c>
      <c r="F58" s="54">
        <f>Walnuts[[#This Row],[Per capita
 food availability 5/
(pounds)]]</f>
        <v>0.63590355101805474</v>
      </c>
      <c r="G58" s="54">
        <f>Macadamias[[#This Row],[Per capita
 food availability 5/
(pounds)]]</f>
        <v>9.1954211067750383E-2</v>
      </c>
      <c r="H58" s="54">
        <f>Pistachios[[#This Row],[Per capita
 food availability 5/
(pounds)]]</f>
        <v>0.60219686976489728</v>
      </c>
      <c r="I58" s="54">
        <f>Other[[#This Row],[Per capita
 food availability 3/
(pounds)]]</f>
        <v>1.305519058029605</v>
      </c>
      <c r="J58" s="54">
        <f t="shared" si="0"/>
        <v>5.8465886136299172</v>
      </c>
      <c r="K58" s="54">
        <v>0.83183790918579081</v>
      </c>
      <c r="L58" s="63"/>
    </row>
    <row r="59" spans="1:12" ht="15.6" x14ac:dyDescent="0.3">
      <c r="A59" s="53">
        <v>2021</v>
      </c>
      <c r="B59" s="64">
        <v>332.09034100000002</v>
      </c>
      <c r="C59" s="54">
        <f>Almonds[[#This Row],[Per capita
 food availability 7/
(pounds)]]</f>
        <v>2.1536550356446842</v>
      </c>
      <c r="D59" s="54">
        <f>Hazelnuts[[#This Row],[Per capita
 food availability 5/
(pounds)]]</f>
        <v>0.11824388998933288</v>
      </c>
      <c r="E59" s="54">
        <f>Pecans[[#This Row],[Per capita
 food availability 5/
(pounds)]]</f>
        <v>0.55021816264842749</v>
      </c>
      <c r="F59" s="54">
        <f>Walnuts[[#This Row],[Per capita
 food availability 5/
(pounds)]]</f>
        <v>0.42758219143210285</v>
      </c>
      <c r="G59" s="54">
        <f>Macadamias[[#This Row],[Per capita
 food availability 5/
(pounds)]]</f>
        <v>0.11663997116676152</v>
      </c>
      <c r="H59" s="54">
        <f>Pistachios[[#This Row],[Per capita
 food availability 5/
(pounds)]]</f>
        <v>0.4888947503138788</v>
      </c>
      <c r="I59" s="54">
        <f>Other[[#This Row],[Per capita
 food availability 3/
(pounds)]]</f>
        <v>1.4560444762865083</v>
      </c>
      <c r="J59" s="54">
        <f t="shared" si="0"/>
        <v>5.3112784774816966</v>
      </c>
      <c r="K59" s="54">
        <v>1.0838388523476483</v>
      </c>
      <c r="L59" s="63"/>
    </row>
    <row r="60" spans="1:12" ht="15.6" x14ac:dyDescent="0.3">
      <c r="A60" s="53">
        <v>2022</v>
      </c>
      <c r="B60" s="64">
        <v>333.32687199999998</v>
      </c>
      <c r="C60" s="54">
        <f>Almonds[[#This Row],[Per capita
 food availability 7/
(pounds)]]</f>
        <v>2.1297072380288888</v>
      </c>
      <c r="D60" s="54">
        <f>Hazelnuts[[#This Row],[Per capita
 food availability 5/
(pounds)]]</f>
        <v>9.716535685190536E-2</v>
      </c>
      <c r="E60" s="54">
        <f>Pecans[[#This Row],[Per capita
 food availability 5/
(pounds)]]</f>
        <v>0.67404145268736348</v>
      </c>
      <c r="F60" s="54">
        <f>Walnuts[[#This Row],[Per capita
 food availability 5/
(pounds)]]</f>
        <v>0.69262485279522645</v>
      </c>
      <c r="G60" s="54">
        <f>Macadamias[[#This Row],[Per capita
 food availability 5/
(pounds)]]</f>
        <v>0.12700395903274189</v>
      </c>
      <c r="H60" s="54">
        <f>Pistachios[[#This Row],[Per capita
 food availability 5/
(pounds)]]</f>
        <v>0.66479491973071825</v>
      </c>
      <c r="I60" s="54">
        <f>Other[[#This Row],[Per capita
 food availability 3/
(pounds)]]</f>
        <v>1.0535778004890797</v>
      </c>
      <c r="J60" s="54">
        <f t="shared" si="0"/>
        <v>5.438915579615923</v>
      </c>
      <c r="K60" s="54">
        <v>1.0314507244877316</v>
      </c>
      <c r="L60" s="63"/>
    </row>
    <row r="61" spans="1:12" ht="16.2" thickBot="1" x14ac:dyDescent="0.35">
      <c r="A61" s="55">
        <v>2023</v>
      </c>
      <c r="B61" s="65">
        <v>335.70648399999999</v>
      </c>
      <c r="C61" s="56">
        <f>Almonds[[#This Row],[Per capita
 food availability 7/
(pounds)]]</f>
        <v>2.1405201655124548</v>
      </c>
      <c r="D61" s="56">
        <f>Hazelnuts[[#This Row],[Per capita
 food availability 5/
(pounds)]]</f>
        <v>0.10929921636303817</v>
      </c>
      <c r="E61" s="56">
        <f>Pecans[[#This Row],[Per capita
 food availability 5/
(pounds)]]</f>
        <v>0.50889643133186158</v>
      </c>
      <c r="F61" s="56">
        <f>Walnuts[[#This Row],[Per capita
 food availability 5/
(pounds)]]</f>
        <v>0.68850810318643596</v>
      </c>
      <c r="G61" s="56">
        <f>Macadamias[[#This Row],[Per capita
 food availability 5/
(pounds)]]</f>
        <v>5.6961081976003768E-2</v>
      </c>
      <c r="H61" s="56">
        <f>Pistachios[[#This Row],[Per capita
 food availability 5/
(pounds)]]</f>
        <v>0.74354796418120406</v>
      </c>
      <c r="I61" s="56">
        <f>Other[[#This Row],[Per capita
 food availability 3/
(pounds)]]</f>
        <v>1.3694893964336228</v>
      </c>
      <c r="J61" s="56">
        <f t="shared" si="0"/>
        <v>5.6172223589846206</v>
      </c>
      <c r="K61" s="56">
        <v>0.96567590621543553</v>
      </c>
      <c r="L61" s="63"/>
    </row>
    <row r="62" spans="1:12" ht="18" customHeight="1" thickTop="1" x14ac:dyDescent="0.3">
      <c r="A62" s="57" t="s">
        <v>53</v>
      </c>
      <c r="B62" s="57"/>
    </row>
    <row r="63" spans="1:12" ht="18" customHeight="1" x14ac:dyDescent="0.3">
      <c r="A63" s="57" t="s">
        <v>128</v>
      </c>
      <c r="B63" s="57"/>
    </row>
    <row r="64" spans="1:12" ht="18" customHeight="1" x14ac:dyDescent="0.3">
      <c r="A64" s="57" t="s">
        <v>127</v>
      </c>
      <c r="B64" s="57"/>
    </row>
    <row r="65" spans="1:2" ht="18" customHeight="1" x14ac:dyDescent="0.3">
      <c r="A65" s="57" t="s">
        <v>54</v>
      </c>
      <c r="B65" s="57"/>
    </row>
    <row r="66" spans="1:2" ht="18" customHeight="1" x14ac:dyDescent="0.3">
      <c r="A66" s="57" t="s">
        <v>55</v>
      </c>
      <c r="B66" s="57"/>
    </row>
    <row r="67" spans="1:2" ht="18" customHeight="1" x14ac:dyDescent="0.3">
      <c r="A67" s="57" t="s">
        <v>56</v>
      </c>
      <c r="B67" s="57"/>
    </row>
    <row r="68" spans="1:2" ht="18" customHeight="1" x14ac:dyDescent="0.3">
      <c r="A68" s="18" t="s">
        <v>38</v>
      </c>
      <c r="B68" s="18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BA3D-AB4A-4504-99A5-C060C1E6338D}">
  <dimension ref="A1:M6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9" width="22.21875" customWidth="1"/>
    <col min="10" max="10" width="24.5546875" customWidth="1"/>
  </cols>
  <sheetData>
    <row r="1" spans="1:13" ht="24" customHeight="1" thickBot="1" x14ac:dyDescent="0.45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5"/>
      <c r="M1" s="3"/>
    </row>
    <row r="2" spans="1:13" ht="66" customHeight="1" thickTop="1" x14ac:dyDescent="0.3">
      <c r="A2" s="46" t="s">
        <v>0</v>
      </c>
      <c r="B2" s="36" t="s">
        <v>14</v>
      </c>
      <c r="C2" s="47" t="s">
        <v>92</v>
      </c>
      <c r="D2" s="47" t="s">
        <v>93</v>
      </c>
      <c r="E2" s="48" t="s">
        <v>94</v>
      </c>
      <c r="F2" s="47" t="s">
        <v>95</v>
      </c>
      <c r="G2" s="47" t="s">
        <v>96</v>
      </c>
      <c r="H2" s="47" t="s">
        <v>97</v>
      </c>
      <c r="I2" s="47" t="s">
        <v>98</v>
      </c>
      <c r="J2" s="47" t="s">
        <v>13</v>
      </c>
      <c r="K2" s="63"/>
    </row>
    <row r="3" spans="1:13" ht="15.6" x14ac:dyDescent="0.3">
      <c r="A3" s="10">
        <v>1970</v>
      </c>
      <c r="B3" s="11">
        <v>203.84899999999999</v>
      </c>
      <c r="C3" s="31">
        <f>SUM(Almonds!C8,Walnuts!C8,Hazelnuts!C8,Pecans!C8,Pistachios!C8,Macadamias!C8,Other!C8)</f>
        <v>301325.27959256025</v>
      </c>
      <c r="D3" s="31">
        <f>SUM(Almonds!D8,Walnuts!D8,Hazelnuts!D8,Pecans!D8,Pistachios!D8,Macadamias!D8,Other!D8)</f>
        <v>149099.45000000001</v>
      </c>
      <c r="E3" s="31">
        <f>SUM(Almonds!E8,Walnuts!E8,Hazelnuts!E8,Pecans!E8,Pistachios!E8,Macadamias!E8,Other!E8)</f>
        <v>84920.125999999989</v>
      </c>
      <c r="F3" s="31">
        <f>SUM(Almonds!F8,Walnuts!F8,Hazelnuts!F8,Pecans!F8,Pistachios!F8,Macadamias!F8,Other!F8)</f>
        <v>535344.85559256026</v>
      </c>
      <c r="G3" s="31">
        <f>SUM(Almonds!H8,Walnuts!G8,Hazelnuts!G8,Pecans!G8,Pistachios!G8,Macadamias!G8,Other!G8)</f>
        <v>96808.357112347046</v>
      </c>
      <c r="H3" s="31">
        <f>SUM(Almonds!I8,Walnuts!H8,Hazelnuts!H8,Pecans!H8,Pistachios!H8,Macadamias!H8,Other!H8)</f>
        <v>75678.968336084014</v>
      </c>
      <c r="I3" s="31">
        <f>SUM(Almonds!J8,Walnuts!I8,Hazelnuts!I8,Pecans!I8,Pistachios!I8,Macadamias!I8,Other!I8)</f>
        <v>362857.53014412918</v>
      </c>
      <c r="J3" s="31">
        <f>SUM(Almonds!K8,Walnuts!J8,Hazelnuts!J8,Pecans!J8,Pistachios!J8,Macadamias!J8,Other!J8)</f>
        <v>1.7800309549918278</v>
      </c>
      <c r="K3" s="63"/>
    </row>
    <row r="4" spans="1:13" ht="15.6" x14ac:dyDescent="0.3">
      <c r="A4" s="10">
        <v>1971</v>
      </c>
      <c r="B4" s="11">
        <v>206.46599999999998</v>
      </c>
      <c r="C4" s="31">
        <f>SUM(Almonds!C9,Walnuts!C9,Hazelnuts!C9,Pecans!C9,Pistachios!C9,Macadamias!C9,Other!C9)</f>
        <v>376913.2936858855</v>
      </c>
      <c r="D4" s="31">
        <f>SUM(Almonds!D9,Walnuts!D9,Hazelnuts!D9,Pecans!D9,Pistachios!D9,Macadamias!D9,Other!D9)</f>
        <v>151800.29999999999</v>
      </c>
      <c r="E4" s="31">
        <f>SUM(Almonds!E9,Walnuts!E9,Hazelnuts!E9,Pecans!E9,Pistachios!E9,Macadamias!E9,Other!E9)</f>
        <v>75678.968336084014</v>
      </c>
      <c r="F4" s="31">
        <f>SUM(Almonds!F9,Walnuts!F9,Hazelnuts!F9,Pecans!F9,Pistachios!F9,Macadamias!F9,Other!F9)</f>
        <v>604392.56202196947</v>
      </c>
      <c r="G4" s="31">
        <f>SUM(Almonds!H9,Walnuts!G9,Hazelnuts!G9,Pecans!G9,Pistachios!G9,Macadamias!G9,Other!G9)</f>
        <v>124344.55798735954</v>
      </c>
      <c r="H4" s="31">
        <f>SUM(Almonds!I9,Walnuts!H9,Hazelnuts!H9,Pecans!H9,Pistachios!H9,Macadamias!H9,Other!H9)</f>
        <v>81187.835663521924</v>
      </c>
      <c r="I4" s="31">
        <f>SUM(Almonds!J9,Walnuts!I9,Hazelnuts!I9,Pecans!I9,Pistachios!I9,Macadamias!I9,Other!I9)</f>
        <v>398860.1683710881</v>
      </c>
      <c r="J4" s="31">
        <f>SUM(Almonds!K9,Walnuts!J9,Hazelnuts!J9,Pecans!J9,Pistachios!J9,Macadamias!J9,Other!J9)</f>
        <v>1.9318443151467464</v>
      </c>
      <c r="K4" s="63"/>
    </row>
    <row r="5" spans="1:13" ht="15.6" x14ac:dyDescent="0.3">
      <c r="A5" s="10">
        <v>1972</v>
      </c>
      <c r="B5" s="11">
        <v>208.917</v>
      </c>
      <c r="C5" s="31">
        <f>SUM(Almonds!C10,Walnuts!C10,Hazelnuts!C10,Pecans!C10,Pistachios!C10,Macadamias!C10,Other!C10)</f>
        <v>319538.45469886874</v>
      </c>
      <c r="D5" s="31">
        <f>SUM(Almonds!D10,Walnuts!D10,Hazelnuts!D10,Pecans!D10,Pistachios!D10,Macadamias!D10,Other!D10)</f>
        <v>177774.45</v>
      </c>
      <c r="E5" s="31">
        <f>SUM(Almonds!E10,Walnuts!E10,Hazelnuts!E10,Pecans!E10,Pistachios!E10,Macadamias!E10,Other!E10)</f>
        <v>81187.835663521924</v>
      </c>
      <c r="F5" s="31">
        <f>SUM(Almonds!F10,Walnuts!F10,Hazelnuts!F10,Pecans!F10,Pistachios!F10,Macadamias!F10,Other!F10)</f>
        <v>578500.74036239064</v>
      </c>
      <c r="G5" s="31">
        <f>SUM(Almonds!H10,Walnuts!G10,Hazelnuts!G10,Pecans!G10,Pistachios!G10,Macadamias!G10,Other!G10)</f>
        <v>105235.70579563094</v>
      </c>
      <c r="H5" s="31">
        <f>SUM(Almonds!I10,Walnuts!H10,Hazelnuts!H10,Pecans!H10,Pistachios!H10,Macadamias!H10,Other!H10)</f>
        <v>55855.551427344377</v>
      </c>
      <c r="I5" s="31">
        <f>SUM(Almonds!J10,Walnuts!I10,Hazelnuts!I10,Pecans!I10,Pistachios!I10,Macadamias!I10,Other!I10)</f>
        <v>417409.48313941533</v>
      </c>
      <c r="J5" s="31">
        <f>SUM(Almonds!K10,Walnuts!J10,Hazelnuts!J10,Pecans!J10,Pistachios!J10,Macadamias!J10,Other!J10)</f>
        <v>1.9979680118870906</v>
      </c>
      <c r="K5" s="63"/>
    </row>
    <row r="6" spans="1:13" ht="15.6" x14ac:dyDescent="0.3">
      <c r="A6" s="10">
        <v>1973</v>
      </c>
      <c r="B6" s="11">
        <v>210.98500000000001</v>
      </c>
      <c r="C6" s="31">
        <f>SUM(Almonds!C11,Walnuts!C11,Hazelnuts!C11,Pecans!C11,Pistachios!C11,Macadamias!C11,Other!C11)</f>
        <v>412398.9896297839</v>
      </c>
      <c r="D6" s="31">
        <f>SUM(Almonds!D11,Walnuts!D11,Hazelnuts!D11,Pecans!D11,Pistachios!D11,Macadamias!D11,Other!D11)</f>
        <v>152429.9</v>
      </c>
      <c r="E6" s="31">
        <f>SUM(Almonds!E11,Walnuts!E11,Hazelnuts!E11,Pecans!E11,Pistachios!E11,Macadamias!E11,Other!E11)</f>
        <v>55855.551427344377</v>
      </c>
      <c r="F6" s="31">
        <f>SUM(Almonds!F11,Walnuts!F11,Hazelnuts!F11,Pecans!F11,Pistachios!F11,Macadamias!F11,Other!F11)</f>
        <v>620684.44105712837</v>
      </c>
      <c r="G6" s="31">
        <f>SUM(Almonds!H11,Walnuts!G11,Hazelnuts!G11,Pecans!G11,Pistachios!G11,Macadamias!G11,Other!G11)</f>
        <v>115595.82868954421</v>
      </c>
      <c r="H6" s="31">
        <f>SUM(Almonds!I11,Walnuts!H11,Hazelnuts!H11,Pecans!H11,Pistachios!H11,Macadamias!H11,Other!H11)</f>
        <v>127733.66580907501</v>
      </c>
      <c r="I6" s="31">
        <f>SUM(Almonds!J11,Walnuts!I11,Hazelnuts!I11,Pecans!I11,Pistachios!I11,Macadamias!I11,Other!I11)</f>
        <v>377354.94655850902</v>
      </c>
      <c r="J6" s="31">
        <f>SUM(Almonds!K11,Walnuts!J11,Hazelnuts!J11,Pecans!J11,Pistachios!J11,Macadamias!J11,Other!J11)</f>
        <v>1.7885392163353273</v>
      </c>
      <c r="K6" s="63"/>
    </row>
    <row r="7" spans="1:13" ht="15.6" x14ac:dyDescent="0.3">
      <c r="A7" s="10">
        <v>1974</v>
      </c>
      <c r="B7" s="11">
        <v>212.93199999999999</v>
      </c>
      <c r="C7" s="31">
        <f>SUM(Almonds!C12,Walnuts!C12,Hazelnuts!C12,Pecans!C12,Pistachios!C12,Macadamias!C12,Other!C12)</f>
        <v>396513.17480769561</v>
      </c>
      <c r="D7" s="31">
        <f>SUM(Almonds!D12,Walnuts!D12,Hazelnuts!D12,Pecans!D12,Pistachios!D12,Macadamias!D12,Other!D12)</f>
        <v>116389.25</v>
      </c>
      <c r="E7" s="31">
        <f>SUM(Almonds!E12,Walnuts!E12,Hazelnuts!E12,Pecans!E12,Pistachios!E12,Macadamias!E12,Other!E12)</f>
        <v>127733.66580907501</v>
      </c>
      <c r="F7" s="31">
        <f>SUM(Almonds!F12,Walnuts!F12,Hazelnuts!F12,Pecans!F12,Pistachios!F12,Macadamias!F12,Other!F12)</f>
        <v>640636.09061677055</v>
      </c>
      <c r="G7" s="31">
        <f>SUM(Almonds!H12,Walnuts!G12,Hazelnuts!G12,Pecans!G12,Pistachios!G12,Macadamias!G12,Other!G12)</f>
        <v>144690.18857523601</v>
      </c>
      <c r="H7" s="31">
        <f>SUM(Almonds!I12,Walnuts!H12,Hazelnuts!H12,Pecans!H12,Pistachios!H12,Macadamias!H12,Other!H12)</f>
        <v>152883.9195905283</v>
      </c>
      <c r="I7" s="31">
        <f>SUM(Almonds!J12,Walnuts!I12,Hazelnuts!I12,Pecans!I12,Pistachios!I12,Macadamias!I12,Other!I12)</f>
        <v>343061.98245100625</v>
      </c>
      <c r="J7" s="31">
        <f>SUM(Almonds!K12,Walnuts!J12,Hazelnuts!J12,Pecans!J12,Pistachios!J12,Macadamias!J12,Other!J12)</f>
        <v>1.6111339885550615</v>
      </c>
      <c r="K7" s="63"/>
    </row>
    <row r="8" spans="1:13" ht="15.6" x14ac:dyDescent="0.3">
      <c r="A8" s="10">
        <v>1975</v>
      </c>
      <c r="B8" s="11">
        <v>214.93100000000001</v>
      </c>
      <c r="C8" s="31">
        <f>SUM(Almonds!C13,Walnuts!C13,Hazelnuts!C13,Pecans!C13,Pistachios!C13,Macadamias!C13,Other!C13)</f>
        <v>431962.83936346986</v>
      </c>
      <c r="D8" s="31">
        <f>SUM(Almonds!D13,Walnuts!D13,Hazelnuts!D13,Pecans!D13,Pistachios!D13,Macadamias!D13,Other!D13)</f>
        <v>166993.04999999999</v>
      </c>
      <c r="E8" s="31">
        <f>SUM(Almonds!E13,Walnuts!E13,Hazelnuts!E13,Pecans!E13,Pistachios!E13,Macadamias!E13,Other!E13)</f>
        <v>152883.9195905283</v>
      </c>
      <c r="F8" s="31">
        <f>SUM(Almonds!F13,Walnuts!F13,Hazelnuts!F13,Pecans!F13,Pistachios!F13,Macadamias!F13,Other!F13)</f>
        <v>751839.80895399814</v>
      </c>
      <c r="G8" s="31">
        <f>SUM(Almonds!H13,Walnuts!G13,Hazelnuts!G13,Pecans!G13,Pistachios!G13,Macadamias!G13,Other!G13)</f>
        <v>189498.71976512851</v>
      </c>
      <c r="H8" s="31">
        <f>SUM(Almonds!I13,Walnuts!H13,Hazelnuts!H13,Pecans!H13,Pistachios!H13,Macadamias!H13,Other!H13)</f>
        <v>136797.54845402384</v>
      </c>
      <c r="I8" s="31">
        <f>SUM(Almonds!J13,Walnuts!I13,Hazelnuts!I13,Pecans!I13,Pistachios!I13,Macadamias!I13,Other!I13)</f>
        <v>425543.5407348458</v>
      </c>
      <c r="J8" s="31">
        <f>SUM(Almonds!K13,Walnuts!J13,Hazelnuts!J13,Pecans!J13,Pistachios!J13,Macadamias!J13,Other!J13)</f>
        <v>1.9799076947245662</v>
      </c>
      <c r="K8" s="63"/>
    </row>
    <row r="9" spans="1:13" ht="15.6" x14ac:dyDescent="0.3">
      <c r="A9" s="10">
        <v>1976</v>
      </c>
      <c r="B9" s="11">
        <v>217.095</v>
      </c>
      <c r="C9" s="31">
        <f>SUM(Almonds!C14,Walnuts!C14,Hazelnuts!C14,Pecans!C14,Pistachios!C14,Macadamias!C14,Other!C14)</f>
        <v>456972.63166401972</v>
      </c>
      <c r="D9" s="31">
        <f>SUM(Almonds!D14,Walnuts!D14,Hazelnuts!D14,Pecans!D14,Pistachios!D14,Macadamias!D14,Other!D14)</f>
        <v>161379.29999999999</v>
      </c>
      <c r="E9" s="31">
        <f>SUM(Almonds!E14,Walnuts!E14,Hazelnuts!E14,Pecans!E14,Pistachios!E14,Macadamias!E14,Other!E14)</f>
        <v>136797.54845402384</v>
      </c>
      <c r="F9" s="31">
        <f>SUM(Almonds!F14,Walnuts!F14,Hazelnuts!F14,Pecans!F14,Pistachios!F14,Macadamias!F14,Other!F14)</f>
        <v>755149.48011804349</v>
      </c>
      <c r="G9" s="31">
        <f>SUM(Almonds!H14,Walnuts!G14,Hazelnuts!G14,Pecans!G14,Pistachios!G14,Macadamias!G14,Other!G14)</f>
        <v>218125.48689564344</v>
      </c>
      <c r="H9" s="31">
        <f>SUM(Almonds!I14,Walnuts!H14,Hazelnuts!H14,Pecans!H14,Pistachios!H14,Macadamias!H14,Other!H14)</f>
        <v>114521.06502759519</v>
      </c>
      <c r="I9" s="31">
        <f>SUM(Almonds!J14,Walnuts!I14,Hazelnuts!I14,Pecans!I14,Pistachios!I14,Macadamias!I14,Other!I14)</f>
        <v>422502.92819480493</v>
      </c>
      <c r="J9" s="31">
        <f>SUM(Almonds!K14,Walnuts!J14,Hazelnuts!J14,Pecans!J14,Pistachios!J14,Macadamias!J14,Other!J14)</f>
        <v>1.9461660940823369</v>
      </c>
      <c r="K9" s="63"/>
    </row>
    <row r="10" spans="1:13" ht="15.6" x14ac:dyDescent="0.3">
      <c r="A10" s="10">
        <v>1977</v>
      </c>
      <c r="B10" s="11">
        <v>219.179</v>
      </c>
      <c r="C10" s="31">
        <f>SUM(Almonds!C15,Walnuts!C15,Hazelnuts!C15,Pecans!C15,Pistachios!C15,Macadamias!C15,Other!C15)</f>
        <v>551831.43479036994</v>
      </c>
      <c r="D10" s="31">
        <f>SUM(Almonds!D15,Walnuts!D15,Hazelnuts!D15,Pecans!D15,Pistachios!D15,Macadamias!D15,Other!D15)</f>
        <v>106370.65</v>
      </c>
      <c r="E10" s="31">
        <f>SUM(Almonds!E15,Walnuts!E15,Hazelnuts!E15,Pecans!E15,Pistachios!E15,Macadamias!E15,Other!E15)</f>
        <v>114521.06502759519</v>
      </c>
      <c r="F10" s="31">
        <f>SUM(Almonds!F15,Walnuts!F15,Hazelnuts!F15,Pecans!F15,Pistachios!F15,Macadamias!F15,Other!F15)</f>
        <v>772723.14981796511</v>
      </c>
      <c r="G10" s="31">
        <f>SUM(Almonds!H15,Walnuts!G15,Hazelnuts!G15,Pecans!G15,Pistachios!G15,Macadamias!G15,Other!G15)</f>
        <v>233166.95546985662</v>
      </c>
      <c r="H10" s="31">
        <f>SUM(Almonds!I15,Walnuts!H15,Hazelnuts!H15,Pecans!H15,Pistachios!H15,Macadamias!H15,Other!H15)</f>
        <v>156162.42274415144</v>
      </c>
      <c r="I10" s="31">
        <f>SUM(Almonds!J15,Walnuts!I15,Hazelnuts!I15,Pecans!I15,Pistachios!I15,Macadamias!I15,Other!I15)</f>
        <v>383393.77160395711</v>
      </c>
      <c r="J10" s="31">
        <f>SUM(Almonds!K15,Walnuts!J15,Hazelnuts!J15,Pecans!J15,Pistachios!J15,Macadamias!J15,Other!J15)</f>
        <v>1.7492267580560046</v>
      </c>
      <c r="K10" s="63"/>
    </row>
    <row r="11" spans="1:13" ht="15.6" x14ac:dyDescent="0.3">
      <c r="A11" s="10">
        <v>1978</v>
      </c>
      <c r="B11" s="11">
        <v>221.47699999999998</v>
      </c>
      <c r="C11" s="31">
        <f>SUM(Almonds!C16,Walnuts!C16,Hazelnuts!C16,Pecans!C16,Pistachios!C16,Macadamias!C16,Other!C16)</f>
        <v>408070.21127127815</v>
      </c>
      <c r="D11" s="31">
        <f>SUM(Almonds!D16,Walnuts!D16,Hazelnuts!D16,Pecans!D16,Pistachios!D16,Macadamias!D16,Other!D16)</f>
        <v>124753</v>
      </c>
      <c r="E11" s="31">
        <f>SUM(Almonds!E16,Walnuts!E16,Hazelnuts!E16,Pecans!E16,Pistachios!E16,Macadamias!E16,Other!E16)</f>
        <v>156162.42274415144</v>
      </c>
      <c r="F11" s="31">
        <f>SUM(Almonds!F16,Walnuts!F16,Hazelnuts!F16,Pecans!F16,Pistachios!F16,Macadamias!F16,Other!F16)</f>
        <v>688985.63401542965</v>
      </c>
      <c r="G11" s="31">
        <f>SUM(Almonds!H16,Walnuts!G16,Hazelnuts!G16,Pecans!G16,Pistachios!G16,Macadamias!G16,Other!G16)</f>
        <v>174647.91428029194</v>
      </c>
      <c r="H11" s="31">
        <f>SUM(Almonds!I16,Walnuts!H16,Hazelnuts!H16,Pecans!H16,Pistachios!H16,Macadamias!H16,Other!H16)</f>
        <v>127304.5401935105</v>
      </c>
      <c r="I11" s="31">
        <f>SUM(Almonds!J16,Walnuts!I16,Hazelnuts!I16,Pecans!I16,Pistachios!I16,Macadamias!I16,Other!I16)</f>
        <v>387033.17954162724</v>
      </c>
      <c r="J11" s="31">
        <f>SUM(Almonds!K16,Walnuts!J16,Hazelnuts!J16,Pecans!J16,Pistachios!J16,Macadamias!J16,Other!J16)</f>
        <v>1.7475095813182735</v>
      </c>
      <c r="K11" s="63"/>
    </row>
    <row r="12" spans="1:13" ht="15.6" x14ac:dyDescent="0.3">
      <c r="A12" s="10">
        <v>1979</v>
      </c>
      <c r="B12" s="11">
        <v>223.86500000000001</v>
      </c>
      <c r="C12" s="31">
        <f>SUM(Almonds!C17,Walnuts!C17,Hazelnuts!C17,Pecans!C17,Pistachios!C17,Macadamias!C17,Other!C17)</f>
        <v>618396.04656415118</v>
      </c>
      <c r="D12" s="31">
        <f>SUM(Almonds!D17,Walnuts!D17,Hazelnuts!D17,Pecans!D17,Pistachios!D17,Macadamias!D17,Other!D17)</f>
        <v>121923.15</v>
      </c>
      <c r="E12" s="31">
        <f>SUM(Almonds!E17,Walnuts!E17,Hazelnuts!E17,Pecans!E17,Pistachios!E17,Macadamias!E17,Other!E17)</f>
        <v>127304.5401935105</v>
      </c>
      <c r="F12" s="31">
        <f>SUM(Almonds!F17,Walnuts!F17,Hazelnuts!F17,Pecans!F17,Pistachios!F17,Macadamias!F17,Other!F17)</f>
        <v>867623.73675766168</v>
      </c>
      <c r="G12" s="31">
        <f>SUM(Almonds!H17,Walnuts!G17,Hazelnuts!G17,Pecans!G17,Pistachios!G17,Macadamias!G17,Other!G17)</f>
        <v>294344.53558129509</v>
      </c>
      <c r="H12" s="31">
        <f>SUM(Almonds!I17,Walnuts!H17,Hazelnuts!H17,Pecans!H17,Pistachios!H17,Macadamias!H17,Other!H17)</f>
        <v>172521.65441374131</v>
      </c>
      <c r="I12" s="31">
        <f>SUM(Almonds!J17,Walnuts!I17,Hazelnuts!I17,Pecans!I17,Pistachios!I17,Macadamias!I17,Other!I17)</f>
        <v>400757.54676262516</v>
      </c>
      <c r="J12" s="31">
        <f>SUM(Almonds!K17,Walnuts!J17,Hazelnuts!J17,Pecans!J17,Pistachios!J17,Macadamias!J17,Other!J17)</f>
        <v>1.7901750910710703</v>
      </c>
      <c r="K12" s="63"/>
    </row>
    <row r="13" spans="1:13" ht="15.6" x14ac:dyDescent="0.3">
      <c r="A13" s="10">
        <v>1980</v>
      </c>
      <c r="B13" s="11">
        <v>226.45099999999999</v>
      </c>
      <c r="C13" s="31">
        <f>SUM(Almonds!C18,Walnuts!C18,Hazelnuts!C18,Pecans!C18,Pistachios!C18,Macadamias!C18,Other!C18)</f>
        <v>574775.13187192811</v>
      </c>
      <c r="D13" s="31">
        <f>SUM(Almonds!D18,Walnuts!D18,Hazelnuts!D18,Pecans!D18,Pistachios!D18,Macadamias!D18,Other!D18)</f>
        <v>101116.85</v>
      </c>
      <c r="E13" s="31">
        <f>SUM(Almonds!E18,Walnuts!E18,Hazelnuts!E18,Pecans!E18,Pistachios!E18,Macadamias!E18,Other!E18)</f>
        <v>172521.65441374131</v>
      </c>
      <c r="F13" s="31">
        <f>SUM(Almonds!F18,Walnuts!F18,Hazelnuts!F18,Pecans!F18,Pistachios!F18,Macadamias!F18,Other!F18)</f>
        <v>848413.6362856694</v>
      </c>
      <c r="G13" s="31">
        <f>SUM(Almonds!H18,Walnuts!G18,Hazelnuts!G18,Pecans!G18,Pistachios!G18,Macadamias!G18,Other!G18)</f>
        <v>261980.3147328897</v>
      </c>
      <c r="H13" s="31">
        <f>SUM(Almonds!I18,Walnuts!H18,Hazelnuts!H18,Pecans!H18,Pistachios!H18,Macadamias!H18,Other!H18)</f>
        <v>169058.5466685007</v>
      </c>
      <c r="I13" s="31">
        <f>SUM(Almonds!J18,Walnuts!I18,Hazelnuts!I18,Pecans!I18,Pistachios!I18,Macadamias!I18,Other!I18)</f>
        <v>417374.77488427889</v>
      </c>
      <c r="J13" s="31">
        <f>SUM(Almonds!K18,Walnuts!J18,Hazelnuts!J18,Pecans!J18,Pistachios!J18,Macadamias!J18,Other!J18)</f>
        <v>1.8431129687406054</v>
      </c>
      <c r="K13" s="63"/>
    </row>
    <row r="14" spans="1:13" ht="15.6" x14ac:dyDescent="0.3">
      <c r="A14" s="10">
        <v>1981</v>
      </c>
      <c r="B14" s="11">
        <v>228.93700000000001</v>
      </c>
      <c r="C14" s="31">
        <f>SUM(Almonds!C19,Walnuts!C19,Hazelnuts!C19,Pecans!C19,Pistachios!C19,Macadamias!C19,Other!C19)</f>
        <v>744303.10197996895</v>
      </c>
      <c r="D14" s="31">
        <f>SUM(Almonds!D19,Walnuts!D19,Hazelnuts!D19,Pecans!D19,Pistachios!D19,Macadamias!D19,Other!D19)</f>
        <v>92598.25</v>
      </c>
      <c r="E14" s="31">
        <f>SUM(Almonds!E19,Walnuts!E19,Hazelnuts!E19,Pecans!E19,Pistachios!E19,Macadamias!E19,Other!E19)</f>
        <v>169058.5466685007</v>
      </c>
      <c r="F14" s="31">
        <f>SUM(Almonds!F19,Walnuts!F19,Hazelnuts!F19,Pecans!F19,Pistachios!F19,Macadamias!F19,Other!F19)</f>
        <v>1005959.8986484696</v>
      </c>
      <c r="G14" s="31">
        <f>SUM(Almonds!H19,Walnuts!G19,Hazelnuts!G19,Pecans!G19,Pistachios!G19,Macadamias!G19,Other!G19)</f>
        <v>279730.45373722073</v>
      </c>
      <c r="H14" s="31">
        <f>SUM(Almonds!I19,Walnuts!H19,Hazelnuts!H19,Pecans!H19,Pistachios!H19,Macadamias!H19,Other!H19)</f>
        <v>275444.37089095422</v>
      </c>
      <c r="I14" s="31">
        <f>SUM(Almonds!J19,Walnuts!I19,Hazelnuts!I19,Pecans!I19,Pistachios!I19,Macadamias!I19,Other!I19)</f>
        <v>450785.07402029476</v>
      </c>
      <c r="J14" s="31">
        <f>SUM(Almonds!K19,Walnuts!J19,Hazelnuts!J19,Pecans!J19,Pistachios!J19,Macadamias!J19,Other!J19)</f>
        <v>1.9690354727295927</v>
      </c>
      <c r="K14" s="63"/>
    </row>
    <row r="15" spans="1:13" ht="15.6" x14ac:dyDescent="0.3">
      <c r="A15" s="10">
        <v>1982</v>
      </c>
      <c r="B15" s="11">
        <v>231.15700000000001</v>
      </c>
      <c r="C15" s="31">
        <f>SUM(Almonds!C20,Walnuts!C20,Hazelnuts!C20,Pecans!C20,Pistachios!C20,Macadamias!C20,Other!C20)</f>
        <v>662789.68692009093</v>
      </c>
      <c r="D15" s="31">
        <f>SUM(Almonds!D20,Walnuts!D20,Hazelnuts!D20,Pecans!D20,Pistachios!D20,Macadamias!D20,Other!D20)</f>
        <v>123261.25</v>
      </c>
      <c r="E15" s="31">
        <f>SUM(Almonds!E20,Walnuts!E20,Hazelnuts!E20,Pecans!E20,Pistachios!E20,Macadamias!E20,Other!E20)</f>
        <v>275444.37089095422</v>
      </c>
      <c r="F15" s="31">
        <f>SUM(Almonds!F20,Walnuts!F20,Hazelnuts!F20,Pecans!F20,Pistachios!F20,Macadamias!F20,Other!F20)</f>
        <v>1061495.3078110451</v>
      </c>
      <c r="G15" s="31">
        <f>SUM(Almonds!H20,Walnuts!G20,Hazelnuts!G20,Pecans!G20,Pistachios!G20,Macadamias!G20,Other!G20)</f>
        <v>234339.09198940569</v>
      </c>
      <c r="H15" s="31">
        <f>SUM(Almonds!I20,Walnuts!H20,Hazelnuts!H20,Pecans!H20,Pistachios!H20,Macadamias!H20,Other!H20)</f>
        <v>314988.16296143085</v>
      </c>
      <c r="I15" s="31">
        <f>SUM(Almonds!J20,Walnuts!I20,Hazelnuts!I20,Pecans!I20,Pistachios!I20,Macadamias!I20,Other!I20)</f>
        <v>512168.05286020861</v>
      </c>
      <c r="J15" s="31">
        <f>SUM(Almonds!K20,Walnuts!J20,Hazelnuts!J20,Pecans!J20,Pistachios!J20,Macadamias!J20,Other!J20)</f>
        <v>2.2156718284984165</v>
      </c>
      <c r="K15" s="63"/>
    </row>
    <row r="16" spans="1:13" ht="15.6" x14ac:dyDescent="0.3">
      <c r="A16" s="10">
        <v>1983</v>
      </c>
      <c r="B16" s="11">
        <v>233.322</v>
      </c>
      <c r="C16" s="31">
        <f>SUM(Almonds!C21,Walnuts!C21,Hazelnuts!C21,Pecans!C21,Pistachios!C21,Macadamias!C21,Other!C21)</f>
        <v>518391.8200094261</v>
      </c>
      <c r="D16" s="31">
        <f>SUM(Almonds!D21,Walnuts!D21,Hazelnuts!D21,Pecans!D21,Pistachios!D21,Macadamias!D21,Other!D21)</f>
        <v>146982.54999999999</v>
      </c>
      <c r="E16" s="31">
        <f>SUM(Almonds!E21,Walnuts!E21,Hazelnuts!E21,Pecans!E21,Pistachios!E21,Macadamias!E21,Other!E21)</f>
        <v>314988.16296143085</v>
      </c>
      <c r="F16" s="31">
        <f>SUM(Almonds!F21,Walnuts!F21,Hazelnuts!F21,Pecans!F21,Pistachios!F21,Macadamias!F21,Other!F21)</f>
        <v>980362.53297085699</v>
      </c>
      <c r="G16" s="31">
        <f>SUM(Almonds!H21,Walnuts!G21,Hazelnuts!G21,Pecans!G21,Pistachios!G21,Macadamias!G21,Other!G21)</f>
        <v>219321.65888106008</v>
      </c>
      <c r="H16" s="31">
        <f>SUM(Almonds!I21,Walnuts!H21,Hazelnuts!H21,Pecans!H21,Pistachios!H21,Macadamias!H21,Other!H21)</f>
        <v>222378.81528664078</v>
      </c>
      <c r="I16" s="31">
        <f>SUM(Almonds!J21,Walnuts!I21,Hazelnuts!I21,Pecans!I21,Pistachios!I21,Macadamias!I21,Other!I21)</f>
        <v>538662.05880315602</v>
      </c>
      <c r="J16" s="31">
        <f>SUM(Almonds!K21,Walnuts!J21,Hazelnuts!J21,Pecans!J21,Pistachios!J21,Macadamias!J21,Other!J21)</f>
        <v>2.3086638156845734</v>
      </c>
      <c r="K16" s="63"/>
    </row>
    <row r="17" spans="1:11" ht="15.6" x14ac:dyDescent="0.3">
      <c r="A17" s="10">
        <v>1984</v>
      </c>
      <c r="B17" s="11">
        <v>235.38499999999999</v>
      </c>
      <c r="C17" s="31">
        <f>SUM(Almonds!C22,Walnuts!C22,Hazelnuts!C22,Pecans!C22,Pistachios!C22,Macadamias!C22,Other!C22)</f>
        <v>858893.08746327204</v>
      </c>
      <c r="D17" s="31">
        <f>SUM(Almonds!D22,Walnuts!D22,Hazelnuts!D22,Pecans!D22,Pistachios!D22,Macadamias!D22,Other!D22)</f>
        <v>139936.75</v>
      </c>
      <c r="E17" s="31">
        <f>SUM(Almonds!E22,Walnuts!E22,Hazelnuts!E22,Pecans!E22,Pistachios!E22,Macadamias!E22,Other!E22)</f>
        <v>222378.81528664078</v>
      </c>
      <c r="F17" s="31">
        <f>SUM(Almonds!F22,Walnuts!F22,Hazelnuts!F22,Pecans!F22,Pistachios!F22,Macadamias!F22,Other!F22)</f>
        <v>1221208.6527499128</v>
      </c>
      <c r="G17" s="31">
        <f>SUM(Almonds!H22,Walnuts!G22,Hazelnuts!G22,Pecans!G22,Pistachios!G22,Macadamias!G22,Other!G22)</f>
        <v>318131.00243343471</v>
      </c>
      <c r="H17" s="31">
        <f>SUM(Almonds!I22,Walnuts!H22,Hazelnuts!H22,Pecans!H22,Pistachios!H22,Macadamias!H22,Other!H22)</f>
        <v>331455.35202436778</v>
      </c>
      <c r="I17" s="31">
        <f>SUM(Almonds!J22,Walnuts!I22,Hazelnuts!I22,Pecans!I22,Pistachios!I22,Macadamias!I22,Other!I22)</f>
        <v>571622.29829211021</v>
      </c>
      <c r="J17" s="31">
        <f>SUM(Almonds!K22,Walnuts!J22,Hazelnuts!J22,Pecans!J22,Pistachios!J22,Macadamias!J22,Other!J22)</f>
        <v>2.4284567763116183</v>
      </c>
      <c r="K17" s="63"/>
    </row>
    <row r="18" spans="1:11" ht="15.6" x14ac:dyDescent="0.3">
      <c r="A18" s="10">
        <v>1985</v>
      </c>
      <c r="B18" s="11">
        <v>237.46799999999999</v>
      </c>
      <c r="C18" s="31">
        <f>SUM(Almonds!C23,Walnuts!C23,Hazelnuts!C23,Pecans!C23,Pistachios!C23,Macadamias!C23,Other!C23)</f>
        <v>771279.83587142394</v>
      </c>
      <c r="D18" s="31">
        <f>SUM(Almonds!D23,Walnuts!D23,Hazelnuts!D23,Pecans!D23,Pistachios!D23,Macadamias!D23,Other!D23)</f>
        <v>151128.65</v>
      </c>
      <c r="E18" s="31">
        <f>SUM(Almonds!E23,Walnuts!E23,Hazelnuts!E23,Pecans!E23,Pistachios!E23,Macadamias!E23,Other!E23)</f>
        <v>331455.35202436778</v>
      </c>
      <c r="F18" s="31">
        <f>SUM(Almonds!F23,Walnuts!F23,Hazelnuts!F23,Pecans!F23,Pistachios!F23,Macadamias!F23,Other!F23)</f>
        <v>1253863.837895792</v>
      </c>
      <c r="G18" s="31">
        <f>SUM(Almonds!H23,Walnuts!G23,Hazelnuts!G23,Pecans!G23,Pistachios!G23,Macadamias!G23,Other!G23)</f>
        <v>392962.50053010165</v>
      </c>
      <c r="H18" s="31">
        <f>SUM(Almonds!I23,Walnuts!H23,Hazelnuts!H23,Pecans!H23,Pistachios!H23,Macadamias!H23,Other!H23)</f>
        <v>265063.44114122837</v>
      </c>
      <c r="I18" s="31">
        <f>SUM(Almonds!J23,Walnuts!I23,Hazelnuts!I23,Pecans!I23,Pistachios!I23,Macadamias!I23,Other!I23)</f>
        <v>595837.89622446185</v>
      </c>
      <c r="J18" s="31">
        <f>SUM(Almonds!K23,Walnuts!J23,Hazelnuts!J23,Pecans!J23,Pistachios!J23,Macadamias!J23,Other!J23)</f>
        <v>2.5091292141444819</v>
      </c>
      <c r="K18" s="63"/>
    </row>
    <row r="19" spans="1:11" ht="15.6" x14ac:dyDescent="0.3">
      <c r="A19" s="10">
        <v>1986</v>
      </c>
      <c r="B19" s="11">
        <v>239.63800000000001</v>
      </c>
      <c r="C19" s="31">
        <f>SUM(Almonds!C24,Walnuts!C24,Hazelnuts!C24,Pecans!C24,Pistachios!C24,Macadamias!C24,Other!C24)</f>
        <v>563636.79306715017</v>
      </c>
      <c r="D19" s="31">
        <f>SUM(Almonds!D24,Walnuts!D24,Hazelnuts!D24,Pecans!D24,Pistachios!D24,Macadamias!D24,Other!D24)</f>
        <v>142992.54999999999</v>
      </c>
      <c r="E19" s="31">
        <f>SUM(Almonds!E24,Walnuts!E24,Hazelnuts!E24,Pecans!E24,Pistachios!E24,Macadamias!E24,Other!E24)</f>
        <v>265063.44114122837</v>
      </c>
      <c r="F19" s="31">
        <f>SUM(Almonds!F24,Walnuts!F24,Hazelnuts!F24,Pecans!F24,Pistachios!F24,Macadamias!F24,Other!F24)</f>
        <v>971692.78420837852</v>
      </c>
      <c r="G19" s="31">
        <f>SUM(Almonds!H24,Walnuts!G24,Hazelnuts!G24,Pecans!G24,Pistachios!G24,Macadamias!G24,Other!G24)</f>
        <v>240643.42400040093</v>
      </c>
      <c r="H19" s="31">
        <f>SUM(Almonds!I24,Walnuts!H24,Hazelnuts!H24,Pecans!H24,Pistachios!H24,Macadamias!H24,Other!H24)</f>
        <v>186186.57249559581</v>
      </c>
      <c r="I19" s="31">
        <f>SUM(Almonds!J24,Walnuts!I24,Hazelnuts!I24,Pecans!I24,Pistachios!I24,Macadamias!I24,Other!I24)</f>
        <v>544862.7877123818</v>
      </c>
      <c r="J19" s="31">
        <f>SUM(Almonds!K24,Walnuts!J24,Hazelnuts!J24,Pecans!J24,Pistachios!J24,Macadamias!J24,Other!J24)</f>
        <v>2.2736910995434019</v>
      </c>
      <c r="K19" s="63"/>
    </row>
    <row r="20" spans="1:11" ht="15.6" x14ac:dyDescent="0.3">
      <c r="A20" s="10">
        <v>1987</v>
      </c>
      <c r="B20" s="11">
        <v>241.78399999999999</v>
      </c>
      <c r="C20" s="31">
        <f>SUM(Almonds!C25,Walnuts!C25,Hazelnuts!C25,Pecans!C25,Pistachios!C25,Macadamias!C25,Other!C25)</f>
        <v>1010427.4441257485</v>
      </c>
      <c r="D20" s="31">
        <f>SUM(Almonds!D25,Walnuts!D25,Hazelnuts!D25,Pecans!D25,Pistachios!D25,Macadamias!D25,Other!D25)</f>
        <v>132443.9</v>
      </c>
      <c r="E20" s="31">
        <f>SUM(Almonds!E25,Walnuts!E25,Hazelnuts!E25,Pecans!E25,Pistachios!E25,Macadamias!E25,Other!E25)</f>
        <v>186186.57249559581</v>
      </c>
      <c r="F20" s="31">
        <f>SUM(Almonds!F25,Walnuts!F25,Hazelnuts!F25,Pecans!F25,Pistachios!F25,Macadamias!F25,Other!F25)</f>
        <v>1329057.9166213442</v>
      </c>
      <c r="G20" s="31">
        <f>SUM(Almonds!H25,Walnuts!G25,Hazelnuts!G25,Pecans!G25,Pistachios!G25,Macadamias!G25,Other!G25)</f>
        <v>426127.57420958078</v>
      </c>
      <c r="H20" s="31">
        <f>SUM(Almonds!I25,Walnuts!H25,Hazelnuts!H25,Pecans!H25,Pistachios!H25,Macadamias!H25,Other!H25)</f>
        <v>356779.38868862274</v>
      </c>
      <c r="I20" s="31">
        <f>SUM(Almonds!J25,Walnuts!I25,Hazelnuts!I25,Pecans!I25,Pistachios!I25,Macadamias!I25,Other!I25)</f>
        <v>546150.95372314076</v>
      </c>
      <c r="J20" s="31">
        <f>SUM(Almonds!K25,Walnuts!J25,Hazelnuts!J25,Pecans!J25,Pistachios!J25,Macadamias!J25,Other!J25)</f>
        <v>2.258838275994858</v>
      </c>
      <c r="K20" s="63"/>
    </row>
    <row r="21" spans="1:11" ht="15.6" x14ac:dyDescent="0.3">
      <c r="A21" s="10">
        <v>1988</v>
      </c>
      <c r="B21" s="11">
        <v>243.98099999999999</v>
      </c>
      <c r="C21" s="31">
        <f>SUM(Almonds!C26,Walnuts!C26,Hazelnuts!C26,Pecans!C26,Pistachios!C26,Macadamias!C26,Other!C26)</f>
        <v>950028.24208367197</v>
      </c>
      <c r="D21" s="31">
        <f>SUM(Almonds!D26,Walnuts!D26,Hazelnuts!D26,Pecans!D26,Pistachios!D26,Macadamias!D26,Other!D26)</f>
        <v>126741.85</v>
      </c>
      <c r="E21" s="31">
        <f>SUM(Almonds!E26,Walnuts!E26,Hazelnuts!E26,Pecans!E26,Pistachios!E26,Macadamias!E26,Other!E26)</f>
        <v>356779.38868862274</v>
      </c>
      <c r="F21" s="31">
        <f>SUM(Almonds!F26,Walnuts!F26,Hazelnuts!F26,Pecans!F26,Pistachios!F26,Macadamias!F26,Other!F26)</f>
        <v>1433549.4807722946</v>
      </c>
      <c r="G21" s="31">
        <f>SUM(Almonds!H26,Walnuts!G26,Hazelnuts!G26,Pecans!G26,Pistachios!G26,Macadamias!G26,Other!G26)</f>
        <v>456053.77241045347</v>
      </c>
      <c r="H21" s="31">
        <f>SUM(Almonds!I26,Walnuts!H26,Hazelnuts!H26,Pecans!H26,Pistachios!H26,Macadamias!H26,Other!H26)</f>
        <v>375668.13020885031</v>
      </c>
      <c r="I21" s="31">
        <f>SUM(Almonds!J26,Walnuts!I26,Hazelnuts!I26,Pecans!I26,Pistachios!I26,Macadamias!I26,Other!I26)</f>
        <v>601827.5781529909</v>
      </c>
      <c r="J21" s="31">
        <f>SUM(Almonds!K26,Walnuts!J26,Hazelnuts!J26,Pecans!J26,Pistachios!J26,Macadamias!J26,Other!J26)</f>
        <v>2.4666985468253295</v>
      </c>
      <c r="K21" s="63"/>
    </row>
    <row r="22" spans="1:11" ht="15.6" x14ac:dyDescent="0.3">
      <c r="A22" s="10">
        <v>1989</v>
      </c>
      <c r="B22" s="11">
        <v>246.22399999999999</v>
      </c>
      <c r="C22" s="31">
        <f>SUM(Almonds!C27,Walnuts!C27,Hazelnuts!C27,Pecans!C27,Pistachios!C27,Macadamias!C27,Other!C27)</f>
        <v>805612.98193282878</v>
      </c>
      <c r="D22" s="31">
        <f>SUM(Almonds!D27,Walnuts!D27,Hazelnuts!D27,Pecans!D27,Pistachios!D27,Macadamias!D27,Other!D27)</f>
        <v>175692.8285757</v>
      </c>
      <c r="E22" s="31">
        <f>SUM(Almonds!E27,Walnuts!E27,Hazelnuts!E27,Pecans!E27,Pistachios!E27,Macadamias!E27,Other!E27)</f>
        <v>375668.13020885031</v>
      </c>
      <c r="F22" s="31">
        <f>SUM(Almonds!F27,Walnuts!F27,Hazelnuts!F27,Pecans!F27,Pistachios!F27,Macadamias!F27,Other!F27)</f>
        <v>1356973.9407173791</v>
      </c>
      <c r="G22" s="31">
        <f>SUM(Almonds!H27,Walnuts!G27,Hazelnuts!G27,Pecans!G27,Pistachios!G27,Macadamias!G27,Other!G27)</f>
        <v>489934.09813556494</v>
      </c>
      <c r="H22" s="31">
        <f>SUM(Almonds!I27,Walnuts!H27,Hazelnuts!H27,Pecans!H27,Pistachios!H27,Macadamias!H27,Other!H27)</f>
        <v>302925.7774730369</v>
      </c>
      <c r="I22" s="31">
        <f>SUM(Almonds!J27,Walnuts!I27,Hazelnuts!I27,Pecans!I27,Pistachios!I27,Macadamias!I27,Other!I27)</f>
        <v>564114.06510877726</v>
      </c>
      <c r="J22" s="31">
        <f>SUM(Almonds!K27,Walnuts!J27,Hazelnuts!J27,Pecans!J27,Pistachios!J27,Macadamias!J27,Other!J27)</f>
        <v>2.2910604372797829</v>
      </c>
      <c r="K22" s="63"/>
    </row>
    <row r="23" spans="1:11" ht="15.6" x14ac:dyDescent="0.3">
      <c r="A23" s="10">
        <v>1990</v>
      </c>
      <c r="B23" s="11">
        <v>248.65899999999999</v>
      </c>
      <c r="C23" s="31">
        <f>SUM(Almonds!C28,Walnuts!C28,Hazelnuts!C28,Pecans!C28,Pistachios!C28,Macadamias!C28,Other!C28)</f>
        <v>972510.62912479136</v>
      </c>
      <c r="D23" s="31">
        <f>SUM(Almonds!D28,Walnuts!D28,Hazelnuts!D28,Pecans!D28,Pistachios!D28,Macadamias!D28,Other!D28)</f>
        <v>194141.9054397</v>
      </c>
      <c r="E23" s="31">
        <f>SUM(Almonds!E28,Walnuts!E28,Hazelnuts!E28,Pecans!E28,Pistachios!E28,Macadamias!E28,Other!E28)</f>
        <v>302925.7774730369</v>
      </c>
      <c r="F23" s="31">
        <f>SUM(Almonds!F28,Walnuts!F28,Hazelnuts!F28,Pecans!F28,Pistachios!F28,Macadamias!F28,Other!F28)</f>
        <v>1469578.3120375283</v>
      </c>
      <c r="G23" s="31">
        <f>SUM(Almonds!H28,Walnuts!G28,Hazelnuts!G28,Pecans!G28,Pistachios!G28,Macadamias!G28,Other!G28)</f>
        <v>522510.12380650954</v>
      </c>
      <c r="H23" s="31">
        <f>SUM(Almonds!I28,Walnuts!H28,Hazelnuts!H28,Pecans!H28,Pistachios!H28,Macadamias!H28,Other!H28)</f>
        <v>330954.81203865429</v>
      </c>
      <c r="I23" s="31">
        <f>SUM(Almonds!J28,Walnuts!I28,Hazelnuts!I28,Pecans!I28,Pistachios!I28,Macadamias!I28,Other!I28)</f>
        <v>616113.37619236438</v>
      </c>
      <c r="J23" s="31">
        <f>SUM(Almonds!K28,Walnuts!J28,Hazelnuts!J28,Pecans!J28,Pistachios!J28,Macadamias!J28,Other!J28)</f>
        <v>2.4777441242519451</v>
      </c>
      <c r="K23" s="63"/>
    </row>
    <row r="24" spans="1:11" ht="15.6" x14ac:dyDescent="0.3">
      <c r="A24" s="10">
        <v>1991</v>
      </c>
      <c r="B24" s="11">
        <v>251.88900000000001</v>
      </c>
      <c r="C24" s="31">
        <f>SUM(Almonds!C29,Walnuts!C29,Hazelnuts!C29,Pecans!C29,Pistachios!C29,Macadamias!C29,Other!C29)</f>
        <v>859496.61136513622</v>
      </c>
      <c r="D24" s="31">
        <f>SUM(Almonds!D29,Walnuts!D29,Hazelnuts!D29,Pecans!D29,Pistachios!D29,Macadamias!D29,Other!D29)</f>
        <v>172812.53549857001</v>
      </c>
      <c r="E24" s="31">
        <f>SUM(Almonds!E29,Walnuts!E29,Hazelnuts!E29,Pecans!E29,Pistachios!E29,Macadamias!E29,Other!E29)</f>
        <v>330954.81203865429</v>
      </c>
      <c r="F24" s="31">
        <f>SUM(Almonds!F29,Walnuts!F29,Hazelnuts!F29,Pecans!F29,Pistachios!F29,Macadamias!F29,Other!F29)</f>
        <v>1363263.9589023606</v>
      </c>
      <c r="G24" s="31">
        <f>SUM(Almonds!H29,Walnuts!G29,Hazelnuts!G29,Pecans!G29,Pistachios!G29,Macadamias!G29,Other!G29)</f>
        <v>563595.76921966975</v>
      </c>
      <c r="H24" s="31">
        <f>SUM(Almonds!I29,Walnuts!H29,Hazelnuts!H29,Pecans!H29,Pistachios!H29,Macadamias!H29,Other!H29)</f>
        <v>245429.22658536074</v>
      </c>
      <c r="I24" s="31">
        <f>SUM(Almonds!J29,Walnuts!I29,Hazelnuts!I29,Pecans!I29,Pistachios!I29,Macadamias!I29,Other!I29)</f>
        <v>554238.96309732995</v>
      </c>
      <c r="J24" s="31">
        <f>SUM(Almonds!K29,Walnuts!J29,Hazelnuts!J29,Pecans!J29,Pistachios!J29,Macadamias!J29,Other!J29)</f>
        <v>2.2003301577176053</v>
      </c>
      <c r="K24" s="63"/>
    </row>
    <row r="25" spans="1:11" ht="15.6" x14ac:dyDescent="0.3">
      <c r="A25" s="10">
        <v>1992</v>
      </c>
      <c r="B25" s="11">
        <v>255.214</v>
      </c>
      <c r="C25" s="31">
        <f>SUM(Almonds!C30,Walnuts!C30,Hazelnuts!C30,Pecans!C30,Pistachios!C30,Macadamias!C30,Other!C30)</f>
        <v>871780.83117854071</v>
      </c>
      <c r="D25" s="31">
        <f>SUM(Almonds!D30,Walnuts!D30,Hazelnuts!D30,Pecans!D30,Pistachios!D30,Macadamias!D30,Other!D30)</f>
        <v>228858.7735719</v>
      </c>
      <c r="E25" s="31">
        <f>SUM(Almonds!E30,Walnuts!E30,Hazelnuts!E30,Pecans!E30,Pistachios!E30,Macadamias!E30,Other!E30)</f>
        <v>245429.22658536074</v>
      </c>
      <c r="F25" s="31">
        <f>SUM(Almonds!F30,Walnuts!F30,Hazelnuts!F30,Pecans!F30,Pistachios!F30,Macadamias!F30,Other!F30)</f>
        <v>1346068.8313358016</v>
      </c>
      <c r="G25" s="31">
        <f>SUM(Almonds!H30,Walnuts!G30,Hazelnuts!G30,Pecans!G30,Pistachios!G30,Macadamias!G30,Other!G30)</f>
        <v>542468.34018296213</v>
      </c>
      <c r="H25" s="31">
        <f>SUM(Almonds!I30,Walnuts!H30,Hazelnuts!H30,Pecans!H30,Pistachios!H30,Macadamias!H30,Other!H30)</f>
        <v>210308.97338685251</v>
      </c>
      <c r="I25" s="31">
        <f>SUM(Almonds!J30,Walnuts!I30,Hazelnuts!I30,Pecans!I30,Pistachios!I30,Macadamias!I30,Other!I30)</f>
        <v>593291.51776598673</v>
      </c>
      <c r="J25" s="31">
        <f>SUM(Almonds!K30,Walnuts!J30,Hazelnuts!J30,Pecans!J30,Pistachios!J30,Macadamias!J30,Other!J30)</f>
        <v>2.3246824929901444</v>
      </c>
      <c r="K25" s="63"/>
    </row>
    <row r="26" spans="1:11" ht="15.6" x14ac:dyDescent="0.3">
      <c r="A26" s="10">
        <v>1993</v>
      </c>
      <c r="B26" s="11">
        <v>258.67899999999997</v>
      </c>
      <c r="C26" s="31">
        <f>SUM(Almonds!C31,Walnuts!C31,Hazelnuts!C31,Pecans!C31,Pistachios!C31,Macadamias!C31,Other!C31)</f>
        <v>957942.91924690537</v>
      </c>
      <c r="D26" s="31">
        <f>SUM(Almonds!D31,Walnuts!D31,Hazelnuts!D31,Pecans!D31,Pistachios!D31,Macadamias!D31,Other!D31)</f>
        <v>212350.79475838001</v>
      </c>
      <c r="E26" s="31">
        <f>SUM(Almonds!E31,Walnuts!E31,Hazelnuts!E31,Pecans!E31,Pistachios!E31,Macadamias!E31,Other!E31)</f>
        <v>210308.97338685251</v>
      </c>
      <c r="F26" s="31">
        <f>SUM(Almonds!F31,Walnuts!F31,Hazelnuts!F31,Pecans!F31,Pistachios!F31,Macadamias!F31,Other!F31)</f>
        <v>1380602.6873921375</v>
      </c>
      <c r="G26" s="31">
        <f>SUM(Almonds!H31,Walnuts!G31,Hazelnuts!G31,Pecans!G31,Pistachios!G31,Macadamias!G31,Other!G31)</f>
        <v>512970.78819727915</v>
      </c>
      <c r="H26" s="31">
        <f>SUM(Almonds!I31,Walnuts!H31,Hazelnuts!H31,Pecans!H31,Pistachios!H31,Macadamias!H31,Other!H31)</f>
        <v>249242.86222782108</v>
      </c>
      <c r="I26" s="31">
        <f>SUM(Almonds!J31,Walnuts!I31,Hazelnuts!I31,Pecans!I31,Pistachios!I31,Macadamias!I31,Other!I31)</f>
        <v>618389.03696703748</v>
      </c>
      <c r="J26" s="31">
        <f>SUM(Almonds!K31,Walnuts!J31,Hazelnuts!J31,Pecans!J31,Pistachios!J31,Macadamias!J31,Other!J31)</f>
        <v>2.3905652834866284</v>
      </c>
      <c r="K26" s="63"/>
    </row>
    <row r="27" spans="1:11" ht="15.6" x14ac:dyDescent="0.3">
      <c r="A27" s="10">
        <v>1994</v>
      </c>
      <c r="B27" s="11">
        <v>261.91899999999998</v>
      </c>
      <c r="C27" s="31">
        <f>SUM(Almonds!C32,Walnuts!C32,Hazelnuts!C32,Pecans!C32,Pistachios!C32,Macadamias!C32,Other!C32)</f>
        <v>1073370.2278947369</v>
      </c>
      <c r="D27" s="31">
        <f>SUM(Almonds!D32,Walnuts!D32,Hazelnuts!D32,Pecans!D32,Pistachios!D32,Macadamias!D32,Other!D32)</f>
        <v>220534.88838250001</v>
      </c>
      <c r="E27" s="31">
        <f>SUM(Almonds!E32,Walnuts!E32,Hazelnuts!E32,Pecans!E32,Pistachios!E32,Macadamias!E32,Other!E32)</f>
        <v>249242.86222782108</v>
      </c>
      <c r="F27" s="31">
        <f>SUM(Almonds!F32,Walnuts!F32,Hazelnuts!F32,Pecans!F32,Pistachios!F32,Macadamias!F32,Other!F32)</f>
        <v>1543147.9785050582</v>
      </c>
      <c r="G27" s="31">
        <f>SUM(Almonds!H32,Walnuts!G32,Hazelnuts!G32,Pecans!G32,Pistachios!G32,Macadamias!G32,Other!G32)</f>
        <v>641089.58472080494</v>
      </c>
      <c r="H27" s="31">
        <f>SUM(Almonds!I32,Walnuts!H32,Hazelnuts!H32,Pecans!H32,Pistachios!H32,Macadamias!H32,Other!H32)</f>
        <v>333127.58410784713</v>
      </c>
      <c r="I27" s="31">
        <f>SUM(Almonds!J32,Walnuts!I32,Hazelnuts!I32,Pecans!I32,Pistachios!I32,Macadamias!I32,Other!I32)</f>
        <v>568930.80967640586</v>
      </c>
      <c r="J27" s="31">
        <f>SUM(Almonds!K32,Walnuts!J32,Hazelnuts!J32,Pecans!J32,Pistachios!J32,Macadamias!J32,Other!J32)</f>
        <v>2.1721631866203133</v>
      </c>
      <c r="K27" s="63"/>
    </row>
    <row r="28" spans="1:11" ht="15.6" x14ac:dyDescent="0.3">
      <c r="A28" s="10">
        <v>1995</v>
      </c>
      <c r="B28" s="11">
        <v>265.04399999999998</v>
      </c>
      <c r="C28" s="31">
        <f>SUM(Almonds!C33,Walnuts!C33,Hazelnuts!C33,Pecans!C33,Pistachios!C33,Macadamias!C33,Other!C33)</f>
        <v>781837.96089664893</v>
      </c>
      <c r="D28" s="31">
        <f>SUM(Almonds!D33,Walnuts!D33,Hazelnuts!D33,Pecans!D33,Pistachios!D33,Macadamias!D33,Other!D33)</f>
        <v>208850.27499999999</v>
      </c>
      <c r="E28" s="31">
        <f>SUM(Almonds!E33,Walnuts!E33,Hazelnuts!E33,Pecans!E33,Pistachios!E33,Macadamias!E33,Other!E33)</f>
        <v>333127.58410784713</v>
      </c>
      <c r="F28" s="31">
        <f>SUM(Almonds!F33,Walnuts!F33,Hazelnuts!F33,Pecans!F33,Pistachios!F33,Macadamias!F33,Other!F33)</f>
        <v>1323815.820004496</v>
      </c>
      <c r="G28" s="31">
        <f>SUM(Almonds!H33,Walnuts!G33,Hazelnuts!G33,Pecans!G33,Pistachios!G33,Macadamias!G33,Other!G33)</f>
        <v>543371.79023633152</v>
      </c>
      <c r="H28" s="31">
        <f>SUM(Almonds!I33,Walnuts!H33,Hazelnuts!H33,Pecans!H33,Pistachios!H33,Macadamias!H33,Other!H33)</f>
        <v>218315.94447231042</v>
      </c>
      <c r="I28" s="31">
        <f>SUM(Almonds!J33,Walnuts!I33,Hazelnuts!I33,Pecans!I33,Pistachios!I33,Macadamias!I33,Other!I33)</f>
        <v>562128.08529585414</v>
      </c>
      <c r="J28" s="31">
        <f>SUM(Almonds!K33,Walnuts!J33,Hazelnuts!J33,Pecans!J33,Pistachios!J33,Macadamias!J33,Other!J33)</f>
        <v>2.1208859106256104</v>
      </c>
      <c r="K28" s="63"/>
    </row>
    <row r="29" spans="1:11" ht="15.6" x14ac:dyDescent="0.3">
      <c r="A29" s="10">
        <v>1996</v>
      </c>
      <c r="B29" s="11">
        <v>268.15100000000001</v>
      </c>
      <c r="C29" s="31">
        <f>SUM(Almonds!C34,Walnuts!C34,Hazelnuts!C34,Pecans!C34,Pistachios!C34,Macadamias!C34,Other!C34)</f>
        <v>829718.82990496908</v>
      </c>
      <c r="D29" s="31">
        <f>SUM(Almonds!D34,Walnuts!D34,Hazelnuts!D34,Pecans!D34,Pistachios!D34,Macadamias!D34,Other!D34)</f>
        <v>217268.397</v>
      </c>
      <c r="E29" s="31">
        <f>SUM(Almonds!E34,Walnuts!E34,Hazelnuts!E34,Pecans!E34,Pistachios!E34,Macadamias!E34,Other!E34)</f>
        <v>218315.94447231042</v>
      </c>
      <c r="F29" s="31">
        <f>SUM(Almonds!F34,Walnuts!F34,Hazelnuts!F34,Pecans!F34,Pistachios!F34,Macadamias!F34,Other!F34)</f>
        <v>1265303.1713772796</v>
      </c>
      <c r="G29" s="31">
        <f>SUM(Almonds!H34,Walnuts!G34,Hazelnuts!G34,Pecans!G34,Pistachios!G34,Macadamias!G34,Other!G34)</f>
        <v>573679.93100053689</v>
      </c>
      <c r="H29" s="31">
        <f>SUM(Almonds!I34,Walnuts!H34,Hazelnuts!H34,Pecans!H34,Pistachios!H34,Macadamias!H34,Other!H34)</f>
        <v>121650.1186014155</v>
      </c>
      <c r="I29" s="31">
        <f>SUM(Almonds!J34,Walnuts!I34,Hazelnuts!I34,Pecans!I34,Pistachios!I34,Macadamias!I34,Other!I34)</f>
        <v>569973.12177532725</v>
      </c>
      <c r="J29" s="31">
        <f>SUM(Almonds!K34,Walnuts!J34,Hazelnuts!J34,Pecans!J34,Pistachios!J34,Macadamias!J34,Other!J34)</f>
        <v>2.1255677650850719</v>
      </c>
      <c r="K29" s="63"/>
    </row>
    <row r="30" spans="1:11" ht="15.6" x14ac:dyDescent="0.3">
      <c r="A30" s="10">
        <v>1997</v>
      </c>
      <c r="B30" s="11">
        <v>271.36</v>
      </c>
      <c r="C30" s="31">
        <f>SUM(Almonds!C35,Walnuts!C35,Hazelnuts!C35,Pecans!C35,Pistachios!C35,Macadamias!C35,Other!C35)</f>
        <v>1227595.1043552973</v>
      </c>
      <c r="D30" s="31">
        <f>SUM(Almonds!D35,Walnuts!D35,Hazelnuts!D35,Pecans!D35,Pistachios!D35,Macadamias!D35,Other!D35)</f>
        <v>243051.2115715</v>
      </c>
      <c r="E30" s="31">
        <f>SUM(Almonds!E35,Walnuts!E35,Hazelnuts!E35,Pecans!E35,Pistachios!E35,Macadamias!E35,Other!E35)</f>
        <v>121650.1186014155</v>
      </c>
      <c r="F30" s="31">
        <f>SUM(Almonds!F35,Walnuts!F35,Hazelnuts!F35,Pecans!F35,Pistachios!F35,Macadamias!F35,Other!F35)</f>
        <v>1592296.4345282125</v>
      </c>
      <c r="G30" s="31">
        <f>SUM(Almonds!H35,Walnuts!G35,Hazelnuts!G35,Pecans!G35,Pistachios!G35,Macadamias!G35,Other!G35)</f>
        <v>668330.93491893285</v>
      </c>
      <c r="H30" s="31">
        <f>SUM(Almonds!I35,Walnuts!H35,Hazelnuts!H35,Pecans!H35,Pistachios!H35,Macadamias!H35,Other!H35)</f>
        <v>313828.64481933613</v>
      </c>
      <c r="I30" s="31">
        <f>SUM(Almonds!J35,Walnuts!I35,Hazelnuts!I35,Pecans!I35,Pistachios!I35,Macadamias!I35,Other!I35)</f>
        <v>610136.85478994378</v>
      </c>
      <c r="J30" s="31">
        <f>SUM(Almonds!K35,Walnuts!J35,Hazelnuts!J35,Pecans!J35,Pistachios!J35,Macadamias!J35,Other!J35)</f>
        <v>2.2484406500219034</v>
      </c>
      <c r="K30" s="63"/>
    </row>
    <row r="31" spans="1:11" ht="15.6" x14ac:dyDescent="0.3">
      <c r="A31" s="10">
        <v>1998</v>
      </c>
      <c r="B31" s="11">
        <v>274.62599999999998</v>
      </c>
      <c r="C31" s="31">
        <f>SUM(Almonds!C36,Walnuts!C36,Hazelnuts!C36,Pecans!C36,Pistachios!C36,Macadamias!C36,Other!C36)</f>
        <v>863998.24749442865</v>
      </c>
      <c r="D31" s="31">
        <f>SUM(Almonds!D36,Walnuts!D36,Hazelnuts!D36,Pecans!D36,Pistachios!D36,Macadamias!D36,Other!D36)</f>
        <v>250820.89606000003</v>
      </c>
      <c r="E31" s="31">
        <f>SUM(Almonds!E36,Walnuts!E36,Hazelnuts!E36,Pecans!E36,Pistachios!E36,Macadamias!E36,Other!E36)</f>
        <v>313828.64481933613</v>
      </c>
      <c r="F31" s="31">
        <f>SUM(Almonds!F36,Walnuts!F36,Hazelnuts!F36,Pecans!F36,Pistachios!F36,Macadamias!F36,Other!F36)</f>
        <v>1428647.7883737646</v>
      </c>
      <c r="G31" s="31">
        <f>SUM(Almonds!H36,Walnuts!G36,Hazelnuts!G36,Pecans!G36,Pistachios!G36,Macadamias!G36,Other!G36)</f>
        <v>600919.19859147351</v>
      </c>
      <c r="H31" s="31">
        <f>SUM(Almonds!I36,Walnuts!H36,Hazelnuts!H36,Pecans!H36,Pistachios!H36,Macadamias!H36,Other!H36)</f>
        <v>193179.19090808756</v>
      </c>
      <c r="I31" s="31">
        <f>SUM(Almonds!J36,Walnuts!I36,Hazelnuts!I36,Pecans!I36,Pistachios!I36,Macadamias!I36,Other!I36)</f>
        <v>634549.39887420367</v>
      </c>
      <c r="J31" s="31">
        <f>SUM(Almonds!K36,Walnuts!J36,Hazelnuts!J36,Pecans!J36,Pistachios!J36,Macadamias!J36,Other!J36)</f>
        <v>2.3105947684276207</v>
      </c>
      <c r="K31" s="63"/>
    </row>
    <row r="32" spans="1:11" ht="15.6" x14ac:dyDescent="0.3">
      <c r="A32" s="10">
        <v>1999</v>
      </c>
      <c r="B32" s="11">
        <v>277.79000000000002</v>
      </c>
      <c r="C32" s="31">
        <f>SUM(Almonds!C37,Walnuts!C37,Hazelnuts!C37,Pecans!C37,Pistachios!C37,Macadamias!C37,Other!C37)</f>
        <v>1310311.1899348772</v>
      </c>
      <c r="D32" s="31">
        <f>SUM(Almonds!D37,Walnuts!D37,Hazelnuts!D37,Pecans!D37,Pistachios!D37,Macadamias!D37,Other!D37)</f>
        <v>285951.74647999997</v>
      </c>
      <c r="E32" s="31">
        <f>SUM(Almonds!E37,Walnuts!E37,Hazelnuts!E37,Pecans!E37,Pistachios!E37,Macadamias!E37,Other!E37)</f>
        <v>193179.19090808756</v>
      </c>
      <c r="F32" s="31">
        <f>SUM(Almonds!F37,Walnuts!F37,Hazelnuts!F37,Pecans!F37,Pistachios!F37,Macadamias!F37,Other!F37)</f>
        <v>1789442.1273229653</v>
      </c>
      <c r="G32" s="31">
        <f>SUM(Almonds!H37,Walnuts!G37,Hazelnuts!G37,Pecans!G37,Pistachios!G37,Macadamias!G37,Other!G37)</f>
        <v>669115.2834916414</v>
      </c>
      <c r="H32" s="31">
        <f>SUM(Almonds!I37,Walnuts!H37,Hazelnuts!H37,Pecans!H37,Pistachios!H37,Macadamias!H37,Other!H37)</f>
        <v>331465.7776619643</v>
      </c>
      <c r="I32" s="31">
        <f>SUM(Almonds!J37,Walnuts!I37,Hazelnuts!I37,Pecans!I37,Pistachios!I37,Macadamias!I37,Other!I37)</f>
        <v>788861.06616935949</v>
      </c>
      <c r="J32" s="31">
        <f>SUM(Almonds!K37,Walnuts!J37,Hazelnuts!J37,Pecans!J37,Pistachios!J37,Macadamias!J37,Other!J37)</f>
        <v>2.8397748881146168</v>
      </c>
      <c r="K32" s="63"/>
    </row>
    <row r="33" spans="1:11" ht="15.6" x14ac:dyDescent="0.3">
      <c r="A33" s="10">
        <v>2000</v>
      </c>
      <c r="B33" s="11">
        <v>280.976</v>
      </c>
      <c r="C33" s="31">
        <f>SUM(Almonds!C38,Walnuts!C38,Hazelnuts!C38,Pecans!C38,Pistachios!C38,Macadamias!C38,Other!C38)</f>
        <v>1127939.5150709318</v>
      </c>
      <c r="D33" s="31">
        <f>SUM(Almonds!D38,Walnuts!D38,Hazelnuts!D38,Pecans!D38,Pistachios!D38,Macadamias!D38,Other!D38)</f>
        <v>293046.64715742704</v>
      </c>
      <c r="E33" s="31">
        <f>SUM(Almonds!E38,Walnuts!E38,Hazelnuts!E38,Pecans!E38,Pistachios!E38,Macadamias!E38,Other!E38)</f>
        <v>331465.7776619643</v>
      </c>
      <c r="F33" s="31">
        <f>SUM(Almonds!F38,Walnuts!F38,Hazelnuts!F38,Pecans!F38,Pistachios!F38,Macadamias!F38,Other!F38)</f>
        <v>1752451.939890323</v>
      </c>
      <c r="G33" s="31">
        <f>SUM(Almonds!H38,Walnuts!G38,Hazelnuts!G38,Pecans!G38,Pistachios!G38,Macadamias!G38,Other!G38)</f>
        <v>780987.55746904435</v>
      </c>
      <c r="H33" s="31">
        <f>SUM(Almonds!I38,Walnuts!H38,Hazelnuts!H38,Pecans!H38,Pistachios!H38,Macadamias!H38,Other!H38)</f>
        <v>237699.01174721093</v>
      </c>
      <c r="I33" s="31">
        <f>SUM(Almonds!J38,Walnuts!I38,Hazelnuts!I38,Pecans!I38,Pistachios!I38,Macadamias!I38,Other!I38)</f>
        <v>733765.37067406788</v>
      </c>
      <c r="J33" s="31">
        <f>SUM(Almonds!K38,Walnuts!J38,Hazelnuts!J38,Pecans!J38,Pistachios!J38,Macadamias!J38,Other!J38)</f>
        <v>2.6114877095341522</v>
      </c>
      <c r="K33" s="63"/>
    </row>
    <row r="34" spans="1:11" ht="15.6" x14ac:dyDescent="0.3">
      <c r="A34" s="10">
        <v>2001</v>
      </c>
      <c r="B34" s="11">
        <v>283.92040200000002</v>
      </c>
      <c r="C34" s="31">
        <f>SUM(Almonds!C39,Walnuts!C39,Hazelnuts!C39,Pecans!C39,Pistachios!C39,Macadamias!C39,Other!C39)</f>
        <v>1347253.4469293121</v>
      </c>
      <c r="D34" s="31">
        <f>SUM(Almonds!D39,Walnuts!D39,Hazelnuts!D39,Pecans!D39,Pistachios!D39,Macadamias!D39,Other!D39)</f>
        <v>338640.69137000002</v>
      </c>
      <c r="E34" s="31">
        <f>SUM(Almonds!E39,Walnuts!E39,Hazelnuts!E39,Pecans!E39,Pistachios!E39,Macadamias!E39,Other!E39)</f>
        <v>237699.01174721093</v>
      </c>
      <c r="F34" s="31">
        <f>SUM(Almonds!F39,Walnuts!F39,Hazelnuts!F39,Pecans!F39,Pistachios!F39,Macadamias!F39,Other!F39)</f>
        <v>1923593.1500465234</v>
      </c>
      <c r="G34" s="31">
        <f>SUM(Almonds!H39,Walnuts!G39,Hazelnuts!G39,Pecans!G39,Pistachios!G39,Macadamias!G39,Other!G39)</f>
        <v>848650.63355039549</v>
      </c>
      <c r="H34" s="31">
        <f>SUM(Almonds!I39,Walnuts!H39,Hazelnuts!H39,Pecans!H39,Pistachios!H39,Macadamias!H39,Other!H39)</f>
        <v>256303.24124442934</v>
      </c>
      <c r="I34" s="31">
        <f>SUM(Almonds!J39,Walnuts!I39,Hazelnuts!I39,Pecans!I39,Pistachios!I39,Macadamias!I39,Other!I39)</f>
        <v>818639.27525169845</v>
      </c>
      <c r="J34" s="31">
        <f>SUM(Almonds!K39,Walnuts!J39,Hazelnuts!J39,Pecans!J39,Pistachios!J39,Macadamias!J39,Other!J39)</f>
        <v>2.8833407866606868</v>
      </c>
      <c r="K34" s="63"/>
    </row>
    <row r="35" spans="1:11" ht="15.6" x14ac:dyDescent="0.3">
      <c r="A35" s="10">
        <v>2002</v>
      </c>
      <c r="B35" s="11">
        <v>286.78755999999998</v>
      </c>
      <c r="C35" s="31">
        <f>SUM(Almonds!C40,Walnuts!C40,Hazelnuts!C40,Pecans!C40,Pistachios!C40,Macadamias!C40,Other!C40)</f>
        <v>1580195.3845611431</v>
      </c>
      <c r="D35" s="31">
        <f>SUM(Almonds!D40,Walnuts!D40,Hazelnuts!D40,Pecans!D40,Pistachios!D40,Macadamias!D40,Other!D40)</f>
        <v>362425.5514404999</v>
      </c>
      <c r="E35" s="31">
        <f>SUM(Almonds!E40,Walnuts!E40,Hazelnuts!E40,Pecans!E40,Pistachios!E40,Macadamias!E40,Other!E40)</f>
        <v>256303.24124442934</v>
      </c>
      <c r="F35" s="31">
        <f>SUM(Almonds!F40,Walnuts!F40,Hazelnuts!F40,Pecans!F40,Pistachios!F40,Macadamias!F40,Other!F40)</f>
        <v>2198924.1772460723</v>
      </c>
      <c r="G35" s="31">
        <f>SUM(Almonds!H40,Walnuts!G40,Hazelnuts!G40,Pecans!G40,Pistachios!G40,Macadamias!G40,Other!G40)</f>
        <v>927821.90869580361</v>
      </c>
      <c r="H35" s="31">
        <f>SUM(Almonds!I40,Walnuts!H40,Hazelnuts!H40,Pecans!H40,Pistachios!H40,Macadamias!H40,Other!H40)</f>
        <v>310363.15582366235</v>
      </c>
      <c r="I35" s="31">
        <f>SUM(Almonds!J40,Walnuts!I40,Hazelnuts!I40,Pecans!I40,Pistachios!I40,Macadamias!I40,Other!I40)</f>
        <v>960739.11272660631</v>
      </c>
      <c r="J35" s="31">
        <f>SUM(Almonds!K40,Walnuts!J40,Hazelnuts!J40,Pecans!J40,Pistachios!J40,Macadamias!J40,Other!J40)</f>
        <v>3.3500027432382575</v>
      </c>
      <c r="K35" s="63"/>
    </row>
    <row r="36" spans="1:11" ht="15.6" x14ac:dyDescent="0.3">
      <c r="A36" s="10">
        <v>2003</v>
      </c>
      <c r="B36" s="11">
        <v>289.51758100000001</v>
      </c>
      <c r="C36" s="31">
        <f>SUM(Almonds!C41,Walnuts!C41,Hazelnuts!C41,Pecans!C41,Pistachios!C41,Macadamias!C41,Other!C41)</f>
        <v>1523524.4449121468</v>
      </c>
      <c r="D36" s="31">
        <f>SUM(Almonds!D41,Walnuts!D41,Hazelnuts!D41,Pecans!D41,Pistachios!D41,Macadamias!D41,Other!D41)</f>
        <v>430410.77527550008</v>
      </c>
      <c r="E36" s="31">
        <f>SUM(Almonds!E41,Walnuts!E41,Hazelnuts!E41,Pecans!E41,Pistachios!E41,Macadamias!E41,Other!E41)</f>
        <v>310363.15582366235</v>
      </c>
      <c r="F36" s="31">
        <f>SUM(Almonds!F41,Walnuts!F41,Hazelnuts!F41,Pecans!F41,Pistachios!F41,Macadamias!F41,Other!F41)</f>
        <v>2264298.3760113092</v>
      </c>
      <c r="G36" s="31">
        <f>SUM(Almonds!H41,Walnuts!G41,Hazelnuts!G41,Pecans!G41,Pistachios!G41,Macadamias!G41,Other!G41)</f>
        <v>964534.39051541942</v>
      </c>
      <c r="H36" s="31">
        <f>SUM(Almonds!I41,Walnuts!H41,Hazelnuts!H41,Pecans!H41,Pistachios!H41,Macadamias!H41,Other!H41)</f>
        <v>279889.41153933509</v>
      </c>
      <c r="I36" s="31">
        <f>SUM(Almonds!J41,Walnuts!I41,Hazelnuts!I41,Pecans!I41,Pistachios!I41,Macadamias!I41,Other!I41)</f>
        <v>1019874.5739565548</v>
      </c>
      <c r="J36" s="31">
        <f>SUM(Almonds!K41,Walnuts!J41,Hazelnuts!J41,Pecans!J41,Pistachios!J41,Macadamias!J41,Other!J41)</f>
        <v>3.5226688839893097</v>
      </c>
      <c r="K36" s="63"/>
    </row>
    <row r="37" spans="1:11" ht="15.6" x14ac:dyDescent="0.3">
      <c r="A37" s="10">
        <v>2004</v>
      </c>
      <c r="B37" s="11">
        <v>292.19189</v>
      </c>
      <c r="C37" s="31">
        <f>SUM(Almonds!C42,Walnuts!C42,Hazelnuts!C42,Pecans!C42,Pistachios!C42,Macadamias!C42,Other!C42)</f>
        <v>1552494.0274302824</v>
      </c>
      <c r="D37" s="31">
        <f>SUM(Almonds!D42,Walnuts!D42,Hazelnuts!D42,Pecans!D42,Pistachios!D42,Macadamias!D42,Other!D42)</f>
        <v>503028.36275404406</v>
      </c>
      <c r="E37" s="31">
        <f>SUM(Almonds!E42,Walnuts!E42,Hazelnuts!E42,Pecans!E42,Pistachios!E42,Macadamias!E42,Other!E42)</f>
        <v>279889.41153933509</v>
      </c>
      <c r="F37" s="31">
        <f>SUM(Almonds!F42,Walnuts!F42,Hazelnuts!F42,Pecans!F42,Pistachios!F42,Macadamias!F42,Other!F42)</f>
        <v>2335411.8017236618</v>
      </c>
      <c r="G37" s="31">
        <f>SUM(Almonds!H42,Walnuts!G42,Hazelnuts!G42,Pecans!G42,Pistachios!G42,Macadamias!G42,Other!G42)</f>
        <v>1040490.6812698498</v>
      </c>
      <c r="H37" s="31">
        <f>SUM(Almonds!I42,Walnuts!H42,Hazelnuts!H42,Pecans!H42,Pistachios!H42,Macadamias!H42,Other!H42)</f>
        <v>262832.35761466349</v>
      </c>
      <c r="I37" s="31">
        <f>SUM(Almonds!J42,Walnuts!I42,Hazelnuts!I42,Pecans!I42,Pistachios!I42,Macadamias!I42,Other!I42)</f>
        <v>1032088.7628391484</v>
      </c>
      <c r="J37" s="31">
        <f>SUM(Almonds!K42,Walnuts!J42,Hazelnuts!J42,Pecans!J42,Pistachios!J42,Macadamias!J42,Other!J42)</f>
        <v>3.532229326553685</v>
      </c>
      <c r="K37" s="63"/>
    </row>
    <row r="38" spans="1:11" ht="15.6" x14ac:dyDescent="0.3">
      <c r="A38" s="10">
        <v>2005</v>
      </c>
      <c r="B38" s="11">
        <v>294.914085</v>
      </c>
      <c r="C38" s="31">
        <f>SUM(Almonds!C43,Walnuts!C43,Hazelnuts!C43,Pecans!C43,Pistachios!C43,Macadamias!C43,Other!C43)</f>
        <v>1502438.6400003394</v>
      </c>
      <c r="D38" s="31">
        <f>SUM(Almonds!D43,Walnuts!D43,Hazelnuts!D43,Pecans!D43,Pistachios!D43,Macadamias!D43,Other!D43)</f>
        <v>432129.8170400724</v>
      </c>
      <c r="E38" s="31">
        <f>SUM(Almonds!E43,Walnuts!E43,Hazelnuts!E43,Pecans!E43,Pistachios!E43,Macadamias!E43,Other!E43)</f>
        <v>262832.35761466349</v>
      </c>
      <c r="F38" s="31">
        <f>SUM(Almonds!F43,Walnuts!F43,Hazelnuts!F43,Pecans!F43,Pistachios!F43,Macadamias!F43,Other!F43)</f>
        <v>2197400.8146550753</v>
      </c>
      <c r="G38" s="31">
        <f>SUM(Almonds!H43,Walnuts!G43,Hazelnuts!G43,Pecans!G43,Pistachios!G43,Macadamias!G43,Other!G43)</f>
        <v>1125569.5115154197</v>
      </c>
      <c r="H38" s="31">
        <f>SUM(Almonds!I43,Walnuts!H43,Hazelnuts!H43,Pecans!H43,Pistachios!H43,Macadamias!H43,Other!H43)</f>
        <v>278779.97736438503</v>
      </c>
      <c r="I38" s="31">
        <f>SUM(Almonds!J43,Walnuts!I43,Hazelnuts!I43,Pecans!I43,Pistachios!I43,Macadamias!I43,Other!I43)</f>
        <v>793051.3257752707</v>
      </c>
      <c r="J38" s="31">
        <f>SUM(Almonds!K43,Walnuts!J43,Hazelnuts!J43,Pecans!J43,Pistachios!J43,Macadamias!J43,Other!J43)</f>
        <v>2.6890927429772322</v>
      </c>
      <c r="K38" s="63"/>
    </row>
    <row r="39" spans="1:11" ht="15.6" x14ac:dyDescent="0.3">
      <c r="A39" s="10">
        <v>2006</v>
      </c>
      <c r="B39" s="11">
        <v>297.64655699999997</v>
      </c>
      <c r="C39" s="31">
        <f>SUM(Almonds!C44,Walnuts!C44,Hazelnuts!C44,Pecans!C44,Pistachios!C44,Macadamias!C44,Other!C44)</f>
        <v>1655759.2938595314</v>
      </c>
      <c r="D39" s="31">
        <f>SUM(Almonds!D44,Walnuts!D44,Hazelnuts!D44,Pecans!D44,Pistachios!D44,Macadamias!D44,Other!D44)</f>
        <v>439550.56878858461</v>
      </c>
      <c r="E39" s="31">
        <f>SUM(Almonds!E44,Walnuts!E44,Hazelnuts!E44,Pecans!E44,Pistachios!E44,Macadamias!E44,Other!E44)</f>
        <v>278779.97736438503</v>
      </c>
      <c r="F39" s="31">
        <f>SUM(Almonds!F44,Walnuts!F44,Hazelnuts!F44,Pecans!F44,Pistachios!F44,Macadamias!F44,Other!F44)</f>
        <v>2374089.840012501</v>
      </c>
      <c r="G39" s="31">
        <f>SUM(Almonds!H44,Walnuts!G44,Hazelnuts!G44,Pecans!G44,Pistachios!G44,Macadamias!G44,Other!G44)</f>
        <v>1129770.8457324749</v>
      </c>
      <c r="H39" s="31">
        <f>SUM(Almonds!I44,Walnuts!H44,Hazelnuts!H44,Pecans!H44,Pistachios!H44,Macadamias!H44,Other!H44)</f>
        <v>243469.9901830662</v>
      </c>
      <c r="I39" s="31">
        <f>SUM(Almonds!J44,Walnuts!I44,Hazelnuts!I44,Pecans!I44,Pistachios!I44,Macadamias!I44,Other!I44)</f>
        <v>1000849.00409696</v>
      </c>
      <c r="J39" s="31">
        <f>SUM(Almonds!K44,Walnuts!J44,Hazelnuts!J44,Pecans!J44,Pistachios!J44,Macadamias!J44,Other!J44)</f>
        <v>3.362541848911627</v>
      </c>
      <c r="K39" s="63"/>
    </row>
    <row r="40" spans="1:11" ht="15.6" x14ac:dyDescent="0.3">
      <c r="A40" s="10">
        <v>2007</v>
      </c>
      <c r="B40" s="11">
        <v>300.57448099999999</v>
      </c>
      <c r="C40" s="31">
        <f>SUM(Almonds!C45,Walnuts!C45,Hazelnuts!C45,Pecans!C45,Pistachios!C45,Macadamias!C45,Other!C45)</f>
        <v>2062528.7492235741</v>
      </c>
      <c r="D40" s="31">
        <f>SUM(Almonds!D45,Walnuts!D45,Hazelnuts!D45,Pecans!D45,Pistachios!D45,Macadamias!D45,Other!D45)</f>
        <v>496557.38654971204</v>
      </c>
      <c r="E40" s="31">
        <f>SUM(Almonds!E45,Walnuts!E45,Hazelnuts!E45,Pecans!E45,Pistachios!E45,Macadamias!E45,Other!E45)</f>
        <v>243469.9901830662</v>
      </c>
      <c r="F40" s="31">
        <f>SUM(Almonds!F45,Walnuts!F45,Hazelnuts!F45,Pecans!F45,Pistachios!F45,Macadamias!F45,Other!F45)</f>
        <v>2802556.1259563528</v>
      </c>
      <c r="G40" s="31">
        <f>SUM(Almonds!H45,Walnuts!G45,Hazelnuts!G45,Pecans!G45,Pistachios!G45,Macadamias!G45,Other!G45)</f>
        <v>1311763.5233864244</v>
      </c>
      <c r="H40" s="31">
        <f>SUM(Almonds!I45,Walnuts!H45,Hazelnuts!H45,Pecans!H45,Pistachios!H45,Macadamias!H45,Other!H45)</f>
        <v>405711.83679333527</v>
      </c>
      <c r="I40" s="31">
        <f>SUM(Almonds!J45,Walnuts!I45,Hazelnuts!I45,Pecans!I45,Pistachios!I45,Macadamias!I45,Other!I45)</f>
        <v>1085080.7657765928</v>
      </c>
      <c r="J40" s="31">
        <f>SUM(Almonds!K45,Walnuts!J45,Hazelnuts!J45,Pecans!J45,Pistachios!J45,Macadamias!J45,Other!J45)</f>
        <v>3.6100229206636909</v>
      </c>
      <c r="K40" s="63"/>
    </row>
    <row r="41" spans="1:11" ht="15.6" x14ac:dyDescent="0.3">
      <c r="A41" s="10">
        <v>2008</v>
      </c>
      <c r="B41" s="11">
        <v>303.50646899999998</v>
      </c>
      <c r="C41" s="31">
        <f>SUM(Almonds!C46,Walnuts!C46,Hazelnuts!C46,Pecans!C46,Pistachios!C46,Macadamias!C46,Other!C46)</f>
        <v>2259507.0482034227</v>
      </c>
      <c r="D41" s="31">
        <f>SUM(Almonds!D46,Walnuts!D46,Hazelnuts!D46,Pecans!D46,Pistachios!D46,Macadamias!D46,Other!D46)</f>
        <v>432600.59433149995</v>
      </c>
      <c r="E41" s="31">
        <f>SUM(Almonds!E46,Walnuts!E46,Hazelnuts!E46,Pecans!E46,Pistachios!E46,Macadamias!E46,Other!E46)</f>
        <v>405711.83679333527</v>
      </c>
      <c r="F41" s="31">
        <f>SUM(Almonds!F46,Walnuts!F46,Hazelnuts!F46,Pecans!F46,Pistachios!F46,Macadamias!F46,Other!F46)</f>
        <v>3097819.479328258</v>
      </c>
      <c r="G41" s="31">
        <f>SUM(Almonds!H46,Walnuts!G46,Hazelnuts!G46,Pecans!G46,Pistachios!G46,Macadamias!G46,Other!G46)</f>
        <v>1465658.1637393576</v>
      </c>
      <c r="H41" s="31">
        <f>SUM(Almonds!I46,Walnuts!H46,Hazelnuts!H46,Pecans!H46,Pistachios!H46,Macadamias!H46,Other!H46)</f>
        <v>542616.64376557409</v>
      </c>
      <c r="I41" s="31">
        <f>SUM(Almonds!J46,Walnuts!I46,Hazelnuts!I46,Pecans!I46,Pistachios!I46,Macadamias!I46,Other!I46)</f>
        <v>1089544.6718233267</v>
      </c>
      <c r="J41" s="31">
        <f>SUM(Almonds!K46,Walnuts!J46,Hazelnuts!J46,Pecans!J46,Pistachios!J46,Macadamias!J46,Other!J46)</f>
        <v>3.5898565042556854</v>
      </c>
      <c r="K41" s="63"/>
    </row>
    <row r="42" spans="1:11" ht="15.6" x14ac:dyDescent="0.3">
      <c r="A42" s="10">
        <v>2009</v>
      </c>
      <c r="B42" s="11">
        <v>306.207719</v>
      </c>
      <c r="C42" s="31">
        <f>SUM(Almonds!C47,Walnuts!C47,Hazelnuts!C47,Pecans!C47,Pistachios!C47,Macadamias!C47,Other!C47)</f>
        <v>2113255.9362373468</v>
      </c>
      <c r="D42" s="31">
        <f>SUM(Almonds!D47,Walnuts!D47,Hazelnuts!D47,Pecans!D47,Pistachios!D47,Macadamias!D47,Other!D47)</f>
        <v>468948.46994100005</v>
      </c>
      <c r="E42" s="31">
        <f>SUM(Almonds!E47,Walnuts!E47,Hazelnuts!E47,Pecans!E47,Pistachios!E47,Macadamias!E47,Other!E47)</f>
        <v>542616.64376557409</v>
      </c>
      <c r="F42" s="31">
        <f>SUM(Almonds!F47,Walnuts!F47,Hazelnuts!F47,Pecans!F47,Pistachios!F47,Macadamias!F47,Other!F47)</f>
        <v>3124821.0499439216</v>
      </c>
      <c r="G42" s="31">
        <f>SUM(Almonds!H47,Walnuts!G47,Hazelnuts!G47,Pecans!G47,Pistachios!G47,Macadamias!G47,Other!G47)</f>
        <v>1546419.326017611</v>
      </c>
      <c r="H42" s="31">
        <f>SUM(Almonds!I47,Walnuts!H47,Hazelnuts!H47,Pecans!H47,Pistachios!H47,Macadamias!H47,Other!H47)</f>
        <v>422055.43029706785</v>
      </c>
      <c r="I42" s="31">
        <f>SUM(Almonds!J47,Walnuts!I47,Hazelnuts!I47,Pecans!I47,Pistachios!I47,Macadamias!I47,Other!I47)</f>
        <v>1156346.2936292421</v>
      </c>
      <c r="J42" s="31">
        <f>SUM(Almonds!K47,Walnuts!J47,Hazelnuts!J47,Pecans!J47,Pistachios!J47,Macadamias!J47,Other!J47)</f>
        <v>3.7763459961283412</v>
      </c>
      <c r="K42" s="63"/>
    </row>
    <row r="43" spans="1:11" ht="15.6" x14ac:dyDescent="0.3">
      <c r="A43" s="10">
        <v>2010</v>
      </c>
      <c r="B43" s="11">
        <v>308.83326399999999</v>
      </c>
      <c r="C43" s="31">
        <f>SUM(Almonds!C48,Walnuts!C48,Hazelnuts!C48,Pecans!C48,Pistachios!C48,Macadamias!C48,Other!C48)</f>
        <v>2482241.5108360886</v>
      </c>
      <c r="D43" s="31">
        <f>SUM(Almonds!D48,Walnuts!D48,Hazelnuts!D48,Pecans!D48,Pistachios!D48,Macadamias!D48,Other!D48)</f>
        <v>485098.40576400002</v>
      </c>
      <c r="E43" s="31">
        <f>SUM(Almonds!E48,Walnuts!E48,Hazelnuts!E48,Pecans!E48,Pistachios!E48,Macadamias!E48,Other!E48)</f>
        <v>422055.43029706785</v>
      </c>
      <c r="F43" s="31">
        <f>SUM(Almonds!F48,Walnuts!F48,Hazelnuts!F48,Pecans!F48,Pistachios!F48,Macadamias!F48,Other!F48)</f>
        <v>3389395.3468971564</v>
      </c>
      <c r="G43" s="31">
        <f>SUM(Almonds!H48,Walnuts!G48,Hazelnuts!G48,Pecans!G48,Pistachios!G48,Macadamias!G48,Other!G48)</f>
        <v>1786058.3615774666</v>
      </c>
      <c r="H43" s="31">
        <f>SUM(Almonds!I48,Walnuts!H48,Hazelnuts!H48,Pecans!H48,Pistachios!H48,Macadamias!H48,Other!H48)</f>
        <v>407391.38234477461</v>
      </c>
      <c r="I43" s="31">
        <f>SUM(Almonds!J48,Walnuts!I48,Hazelnuts!I48,Pecans!I48,Pistachios!I48,Macadamias!I48,Other!I48)</f>
        <v>1195945.6029749152</v>
      </c>
      <c r="J43" s="31">
        <f>SUM(Almonds!K48,Walnuts!J48,Hazelnuts!J48,Pecans!J48,Pistachios!J48,Macadamias!J48,Other!J48)</f>
        <v>3.8724636960574141</v>
      </c>
      <c r="K43" s="63"/>
    </row>
    <row r="44" spans="1:11" ht="15.6" x14ac:dyDescent="0.3">
      <c r="A44" s="10">
        <v>2011</v>
      </c>
      <c r="B44" s="11">
        <v>310.94696199999998</v>
      </c>
      <c r="C44" s="31">
        <f>SUM(Almonds!C49,Walnuts!C49,Hazelnuts!C49,Pecans!C49,Pistachios!C49,Macadamias!C49,Other!C49)</f>
        <v>2787215.6256668097</v>
      </c>
      <c r="D44" s="31">
        <f>SUM(Almonds!D49,Walnuts!D49,Hazelnuts!D49,Pecans!D49,Pistachios!D49,Macadamias!D49,Other!D49)</f>
        <v>449252.94662299997</v>
      </c>
      <c r="E44" s="31">
        <f>SUM(Almonds!E49,Walnuts!E49,Hazelnuts!E49,Pecans!E49,Pistachios!E49,Macadamias!E49,Other!E49)</f>
        <v>407391.38234477461</v>
      </c>
      <c r="F44" s="31">
        <f>SUM(Almonds!F49,Walnuts!F49,Hazelnuts!F49,Pecans!F49,Pistachios!F49,Macadamias!F49,Other!F49)</f>
        <v>3643859.9546345845</v>
      </c>
      <c r="G44" s="31">
        <f>SUM(Almonds!H49,Walnuts!G49,Hazelnuts!G49,Pecans!G49,Pistachios!G49,Macadamias!G49,Other!G49)</f>
        <v>1977105.7186022794</v>
      </c>
      <c r="H44" s="31">
        <f>SUM(Almonds!I49,Walnuts!H49,Hazelnuts!H49,Pecans!H49,Pistachios!H49,Macadamias!H49,Other!H49)</f>
        <v>480195.30771253444</v>
      </c>
      <c r="I44" s="31">
        <f>SUM(Almonds!J49,Walnuts!I49,Hazelnuts!I49,Pecans!I49,Pistachios!I49,Macadamias!I49,Other!I49)</f>
        <v>1186558.9283197704</v>
      </c>
      <c r="J44" s="31">
        <f>SUM(Almonds!K49,Walnuts!J49,Hazelnuts!J49,Pecans!J49,Pistachios!J49,Macadamias!J49,Other!J49)</f>
        <v>3.8159527936464306</v>
      </c>
      <c r="K44" s="63"/>
    </row>
    <row r="45" spans="1:11" ht="15.6" x14ac:dyDescent="0.3">
      <c r="A45" s="10">
        <v>2012</v>
      </c>
      <c r="B45" s="11">
        <v>313.14999699999998</v>
      </c>
      <c r="C45" s="31">
        <f>SUM(Almonds!C50,Walnuts!C50,Hazelnuts!C50,Pecans!C50,Pistachios!C50,Macadamias!C50,Other!C50)</f>
        <v>2762336.2024927507</v>
      </c>
      <c r="D45" s="31">
        <f>SUM(Almonds!D50,Walnuts!D50,Hazelnuts!D50,Pecans!D50,Pistachios!D50,Macadamias!D50,Other!D50)</f>
        <v>515591.15259089996</v>
      </c>
      <c r="E45" s="31">
        <f>SUM(Almonds!E50,Walnuts!E50,Hazelnuts!E50,Pecans!E50,Pistachios!E50,Macadamias!E50,Other!E50)</f>
        <v>480195.30771253444</v>
      </c>
      <c r="F45" s="31">
        <f>SUM(Almonds!F50,Walnuts!F50,Hazelnuts!F50,Pecans!F50,Pistachios!F50,Macadamias!F50,Other!F50)</f>
        <v>3758122.6627961849</v>
      </c>
      <c r="G45" s="31">
        <f>SUM(Almonds!H50,Walnuts!G50,Hazelnuts!G50,Pecans!G50,Pistachios!G50,Macadamias!G50,Other!G50)</f>
        <v>1979602.287943644</v>
      </c>
      <c r="H45" s="31">
        <f>SUM(Almonds!I50,Walnuts!H50,Hazelnuts!H50,Pecans!H50,Pistachios!H50,Macadamias!H50,Other!H50)</f>
        <v>462053.04612447304</v>
      </c>
      <c r="I45" s="31">
        <f>SUM(Almonds!J50,Walnuts!I50,Hazelnuts!I50,Pecans!I50,Pistachios!I50,Macadamias!I50,Other!I50)</f>
        <v>1316467.3287280682</v>
      </c>
      <c r="J45" s="31">
        <f>SUM(Almonds!K50,Walnuts!J50,Hazelnuts!J50,Pecans!J50,Pistachios!J50,Macadamias!J50,Other!J50)</f>
        <v>4.203951273638582</v>
      </c>
      <c r="K45" s="63"/>
    </row>
    <row r="46" spans="1:11" ht="15.6" x14ac:dyDescent="0.3">
      <c r="A46" s="10">
        <v>2013</v>
      </c>
      <c r="B46" s="11">
        <v>315.33597600000002</v>
      </c>
      <c r="C46" s="31">
        <f>SUM(Almonds!C51,Walnuts!C51,Hazelnuts!C51,Pecans!C51,Pistachios!C51,Macadamias!C51,Other!C51)</f>
        <v>2806741.3734852509</v>
      </c>
      <c r="D46" s="31">
        <f>SUM(Almonds!D51,Walnuts!D51,Hazelnuts!D51,Pecans!D51,Pistachios!D51,Macadamias!D51,Other!D51)</f>
        <v>582072.8146407</v>
      </c>
      <c r="E46" s="31">
        <f>SUM(Almonds!E51,Walnuts!E51,Hazelnuts!E51,Pecans!E51,Pistachios!E51,Macadamias!E51,Other!E51)</f>
        <v>462053.04612447304</v>
      </c>
      <c r="F46" s="31">
        <f>SUM(Almonds!F51,Walnuts!F51,Hazelnuts!F51,Pecans!F51,Pistachios!F51,Macadamias!F51,Other!F51)</f>
        <v>3850867.234250424</v>
      </c>
      <c r="G46" s="31">
        <f>SUM(Almonds!H51,Walnuts!G51,Hazelnuts!G51,Pecans!G51,Pistachios!G51,Macadamias!G51,Other!G51)</f>
        <v>2075250.5824356985</v>
      </c>
      <c r="H46" s="31">
        <f>SUM(Almonds!I51,Walnuts!H51,Hazelnuts!H51,Pecans!H51,Pistachios!H51,Macadamias!H51,Other!H51)</f>
        <v>505516.25913291704</v>
      </c>
      <c r="I46" s="31">
        <f>SUM(Almonds!J51,Walnuts!I51,Hazelnuts!I51,Pecans!I51,Pistachios!I51,Macadamias!I51,Other!I51)</f>
        <v>1270100.3926818084</v>
      </c>
      <c r="J46" s="31">
        <f>SUM(Almonds!K51,Walnuts!J51,Hazelnuts!J51,Pecans!J51,Pistachios!J51,Macadamias!J51,Other!J51)</f>
        <v>4.0277687588738953</v>
      </c>
      <c r="K46" s="63"/>
    </row>
    <row r="47" spans="1:11" ht="15.6" x14ac:dyDescent="0.3">
      <c r="A47" s="10">
        <v>2014</v>
      </c>
      <c r="B47" s="11">
        <v>317.519206</v>
      </c>
      <c r="C47" s="31">
        <f>SUM(Almonds!C52,Walnuts!C52,Hazelnuts!C52,Pecans!C52,Pistachios!C52,Macadamias!C52,Other!C52)</f>
        <v>2738442.450098895</v>
      </c>
      <c r="D47" s="31">
        <f>SUM(Almonds!D52,Walnuts!D52,Hazelnuts!D52,Pecans!D52,Pistachios!D52,Macadamias!D52,Other!D52)</f>
        <v>666930.85459369991</v>
      </c>
      <c r="E47" s="31">
        <f>SUM(Almonds!E52,Walnuts!E52,Hazelnuts!E52,Pecans!E52,Pistachios!E52,Macadamias!E52,Other!E52)</f>
        <v>505516.25913291704</v>
      </c>
      <c r="F47" s="31">
        <f>SUM(Almonds!F52,Walnuts!F52,Hazelnuts!F52,Pecans!F52,Pistachios!F52,Macadamias!F52,Other!F52)</f>
        <v>3910889.5638255114</v>
      </c>
      <c r="G47" s="31">
        <f>SUM(Almonds!H52,Walnuts!G52,Hazelnuts!G52,Pecans!G52,Pistachios!G52,Macadamias!G52,Other!G52)</f>
        <v>2025163.3351968904</v>
      </c>
      <c r="H47" s="31">
        <f>SUM(Almonds!I52,Walnuts!H52,Hazelnuts!H52,Pecans!H52,Pistachios!H52,Macadamias!H52,Other!H52)</f>
        <v>585250.13112051797</v>
      </c>
      <c r="I47" s="31">
        <f>SUM(Almonds!J52,Walnuts!I52,Hazelnuts!I52,Pecans!I52,Pistachios!I52,Macadamias!I52,Other!I52)</f>
        <v>1300476.0975081034</v>
      </c>
      <c r="J47" s="31">
        <f>SUM(Almonds!K52,Walnuts!J52,Hazelnuts!J52,Pecans!J52,Pistachios!J52,Macadamias!J52,Other!J52)</f>
        <v>4.095739951894763</v>
      </c>
      <c r="K47" s="63"/>
    </row>
    <row r="48" spans="1:11" ht="15.6" x14ac:dyDescent="0.3">
      <c r="A48" s="10">
        <v>2015</v>
      </c>
      <c r="B48" s="11">
        <v>319.83219000000003</v>
      </c>
      <c r="C48" s="31">
        <f>SUM(Almonds!C53,Walnuts!C53,Hazelnuts!C53,Pecans!C53,Pistachios!C53,Macadamias!C53,Other!C53)</f>
        <v>2665812.4306109482</v>
      </c>
      <c r="D48" s="31">
        <f>SUM(Almonds!D53,Walnuts!D53,Hazelnuts!D53,Pecans!D53,Pistachios!D53,Macadamias!D53,Other!D53)</f>
        <v>668081.16889910004</v>
      </c>
      <c r="E48" s="31">
        <f>SUM(Almonds!E53,Walnuts!E53,Hazelnuts!E53,Pecans!E53,Pistachios!E53,Macadamias!E53,Other!E53)</f>
        <v>585250.13112051797</v>
      </c>
      <c r="F48" s="31">
        <f>SUM(Almonds!F53,Walnuts!F53,Hazelnuts!F53,Pecans!F53,Pistachios!F53,Macadamias!F53,Other!F53)</f>
        <v>3919143.7306305659</v>
      </c>
      <c r="G48" s="31">
        <f>SUM(Almonds!H53,Walnuts!G53,Hazelnuts!G53,Pecans!G53,Pistachios!G53,Macadamias!G53,Other!G53)</f>
        <v>2035231.6073470584</v>
      </c>
      <c r="H48" s="31">
        <f>SUM(Almonds!I53,Walnuts!H53,Hazelnuts!H53,Pecans!H53,Pistachios!H53,Macadamias!H53,Other!H53)</f>
        <v>575548.61515029124</v>
      </c>
      <c r="I48" s="31">
        <f>SUM(Almonds!J53,Walnuts!I53,Hazelnuts!I53,Pecans!I53,Pistachios!I53,Macadamias!I53,Other!I53)</f>
        <v>1308363.5081332165</v>
      </c>
      <c r="J48" s="31">
        <f>SUM(Almonds!K53,Walnuts!J53,Hazelnuts!J53,Pecans!J53,Pistachios!J53,Macadamias!J53,Other!J53)</f>
        <v>4.0907811941418926</v>
      </c>
      <c r="K48" s="63"/>
    </row>
    <row r="49" spans="1:11" ht="15.6" x14ac:dyDescent="0.3">
      <c r="A49" s="10">
        <v>2016</v>
      </c>
      <c r="B49" s="11">
        <v>322.11409400000002</v>
      </c>
      <c r="C49" s="31">
        <f>SUM(Almonds!C54,Walnuts!C54,Hazelnuts!C54,Pecans!C54,Pistachios!C54,Macadamias!C54,Other!C54)</f>
        <v>3328243.8855413971</v>
      </c>
      <c r="D49" s="31">
        <f>SUM(Almonds!D54,Walnuts!D54,Hazelnuts!D54,Pecans!D54,Pistachios!D54,Macadamias!D54,Other!D54)</f>
        <v>697228.478478309</v>
      </c>
      <c r="E49" s="31">
        <f>SUM(Almonds!E54,Walnuts!E54,Hazelnuts!E54,Pecans!E54,Pistachios!E54,Macadamias!E54,Other!E54)</f>
        <v>575548.61515029124</v>
      </c>
      <c r="F49" s="31">
        <f>SUM(Almonds!F54,Walnuts!F54,Hazelnuts!F54,Pecans!F54,Pistachios!F54,Macadamias!F54,Other!F54)</f>
        <v>4601020.9791699965</v>
      </c>
      <c r="G49" s="31">
        <f>SUM(Almonds!H54,Walnuts!G54,Hazelnuts!G54,Pecans!G54,Pistachios!G54,Macadamias!G54,Other!G54)</f>
        <v>2383516.157285416</v>
      </c>
      <c r="H49" s="31">
        <f>SUM(Almonds!I54,Walnuts!H54,Hazelnuts!H54,Pecans!H54,Pistachios!H54,Macadamias!H54,Other!H54)</f>
        <v>647413.08974966628</v>
      </c>
      <c r="I49" s="31">
        <f>SUM(Almonds!J54,Walnuts!I54,Hazelnuts!I54,Pecans!I54,Pistachios!I54,Macadamias!I54,Other!I54)</f>
        <v>1570091.732134915</v>
      </c>
      <c r="J49" s="31">
        <f>SUM(Almonds!K54,Walnuts!J54,Hazelnuts!J54,Pecans!J54,Pistachios!J54,Macadamias!J54,Other!J54)</f>
        <v>4.8743341610346151</v>
      </c>
      <c r="K49" s="63"/>
    </row>
    <row r="50" spans="1:11" ht="15.6" x14ac:dyDescent="0.3">
      <c r="A50" s="10">
        <v>2017</v>
      </c>
      <c r="B50" s="11">
        <v>324.29674599999998</v>
      </c>
      <c r="C50" s="31">
        <f>SUM(Almonds!C55,Walnuts!C55,Hazelnuts!C55,Pecans!C55,Pistachios!C55,Macadamias!C55,Other!C55)</f>
        <v>3187360.7813509838</v>
      </c>
      <c r="D50" s="31">
        <f>SUM(Almonds!D55,Walnuts!D55,Hazelnuts!D55,Pecans!D55,Pistachios!D55,Macadamias!D55,Other!D55)</f>
        <v>738785.64006751426</v>
      </c>
      <c r="E50" s="31">
        <f>SUM(Almonds!E55,Walnuts!E55,Hazelnuts!E55,Pecans!E55,Pistachios!E55,Macadamias!E55,Other!E55)</f>
        <v>647413.08974966628</v>
      </c>
      <c r="F50" s="31">
        <f>SUM(Almonds!F55,Walnuts!F55,Hazelnuts!F55,Pecans!F55,Pistachios!F55,Macadamias!F55,Other!F55)</f>
        <v>4573559.5111681642</v>
      </c>
      <c r="G50" s="31">
        <f>SUM(Almonds!H55,Walnuts!G55,Hazelnuts!G55,Pecans!G55,Pistachios!G55,Macadamias!G55,Other!G55)</f>
        <v>2396245.4490689188</v>
      </c>
      <c r="H50" s="31">
        <f>SUM(Almonds!I55,Walnuts!H55,Hazelnuts!H55,Pecans!H55,Pistachios!H55,Macadamias!H55,Other!H55)</f>
        <v>536088.63052964583</v>
      </c>
      <c r="I50" s="31">
        <f>SUM(Almonds!J55,Walnuts!I55,Hazelnuts!I55,Pecans!I55,Pistachios!I55,Macadamias!I55,Other!I55)</f>
        <v>1641225.4315695995</v>
      </c>
      <c r="J50" s="31">
        <f>SUM(Almonds!K55,Walnuts!J55,Hazelnuts!J55,Pecans!J55,Pistachios!J55,Macadamias!J55,Other!J55)</f>
        <v>5.0608754229362507</v>
      </c>
      <c r="K50" s="63"/>
    </row>
    <row r="51" spans="1:11" ht="15.6" x14ac:dyDescent="0.3">
      <c r="A51" s="10">
        <v>2018</v>
      </c>
      <c r="B51" s="11">
        <v>326.16326299999997</v>
      </c>
      <c r="C51" s="31">
        <f>SUM(Almonds!C56,Walnuts!C56,Hazelnuts!C56,Pecans!C56,Pistachios!C56,Macadamias!C56,Other!C56)</f>
        <v>3470789.3009656016</v>
      </c>
      <c r="D51" s="31">
        <f>SUM(Almonds!D56,Walnuts!D56,Hazelnuts!D56,Pecans!D56,Pistachios!D56,Macadamias!D56,Other!D56)</f>
        <v>720216.20195721299</v>
      </c>
      <c r="E51" s="31">
        <f>SUM(Almonds!E56,Walnuts!E56,Hazelnuts!E56,Pecans!E56,Pistachios!E56,Macadamias!E56,Other!E56)</f>
        <v>536088.63052964583</v>
      </c>
      <c r="F51" s="31">
        <f>SUM(Almonds!F56,Walnuts!F56,Hazelnuts!F56,Pecans!F56,Pistachios!F56,Macadamias!F56,Other!F56)</f>
        <v>4727094.1334524611</v>
      </c>
      <c r="G51" s="31">
        <f>SUM(Almonds!H56,Walnuts!G56,Hazelnuts!G56,Pecans!G56,Pistachios!G56,Macadamias!G56,Other!G56)</f>
        <v>2487205.9082317664</v>
      </c>
      <c r="H51" s="31">
        <f>SUM(Almonds!I56,Walnuts!H56,Hazelnuts!H56,Pecans!H56,Pistachios!H56,Macadamias!H56,Other!H56)</f>
        <v>536540.34013833175</v>
      </c>
      <c r="I51" s="31">
        <f>SUM(Almonds!J56,Walnuts!I56,Hazelnuts!I56,Pecans!I56,Pistachios!I56,Macadamias!I56,Other!I56)</f>
        <v>1703347.8850823622</v>
      </c>
      <c r="J51" s="31">
        <f>SUM(Almonds!K56,Walnuts!J56,Hazelnuts!J56,Pecans!J56,Pistachios!J56,Macadamias!J56,Other!J56)</f>
        <v>5.222378110321892</v>
      </c>
      <c r="K51" s="63"/>
    </row>
    <row r="52" spans="1:11" ht="15.6" x14ac:dyDescent="0.3">
      <c r="A52" s="10">
        <v>2019</v>
      </c>
      <c r="B52" s="11">
        <v>327.77654100000001</v>
      </c>
      <c r="C52" s="31">
        <f>SUM(Almonds!C57,Walnuts!C57,Hazelnuts!C57,Pecans!C57,Pistachios!C57,Macadamias!C57,Other!C57)</f>
        <v>3627445.8245018935</v>
      </c>
      <c r="D52" s="31">
        <f>SUM(Almonds!D57,Walnuts!D57,Hazelnuts!D57,Pecans!D57,Pistachios!D57,Macadamias!D57,Other!D57)</f>
        <v>755934.41922839754</v>
      </c>
      <c r="E52" s="31">
        <f>SUM(Almonds!E57,Walnuts!E57,Hazelnuts!E57,Pecans!E57,Pistachios!E57,Macadamias!E57,Other!E57)</f>
        <v>536540.34013833175</v>
      </c>
      <c r="F52" s="31">
        <f>SUM(Almonds!F57,Walnuts!F57,Hazelnuts!F57,Pecans!F57,Pistachios!F57,Macadamias!F57,Other!F57)</f>
        <v>4919920.5838686228</v>
      </c>
      <c r="G52" s="31">
        <f>SUM(Almonds!H57,Walnuts!G57,Hazelnuts!G57,Pecans!G57,Pistachios!G57,Macadamias!G57,Other!G57)</f>
        <v>2440669.3833844671</v>
      </c>
      <c r="H52" s="31">
        <f>SUM(Almonds!I57,Walnuts!H57,Hazelnuts!H57,Pecans!H57,Pistachios!H57,Macadamias!H57,Other!H57)</f>
        <v>656227.97137894889</v>
      </c>
      <c r="I52" s="31">
        <f>SUM(Almonds!J57,Walnuts!I57,Hazelnuts!I57,Pecans!I57,Pistachios!I57,Macadamias!I57,Other!I57)</f>
        <v>1823023.2291052069</v>
      </c>
      <c r="J52" s="31">
        <f>SUM(Almonds!K57,Walnuts!J57,Hazelnuts!J57,Pecans!J57,Pistachios!J57,Macadamias!J57,Other!J57)</f>
        <v>5.5617867695577612</v>
      </c>
      <c r="K52" s="63"/>
    </row>
    <row r="53" spans="1:11" ht="15.6" x14ac:dyDescent="0.3">
      <c r="A53" s="10">
        <v>2020</v>
      </c>
      <c r="B53" s="11">
        <v>329.37155899999999</v>
      </c>
      <c r="C53" s="31">
        <f>SUM(Almonds!C58,Walnuts!C58,Hazelnuts!C58,Pecans!C58,Pistachios!C58,Macadamias!C58,Other!C58)</f>
        <v>4510050.6063848371</v>
      </c>
      <c r="D53" s="31">
        <f>SUM(Almonds!D58,Walnuts!D58,Hazelnuts!D58,Pecans!D58,Pistachios!D58,Macadamias!D58,Other!D58)</f>
        <v>705698.74958366086</v>
      </c>
      <c r="E53" s="31">
        <f>SUM(Almonds!E58,Walnuts!E58,Hazelnuts!E58,Pecans!E58,Pistachios!E58,Macadamias!E58,Other!E58)</f>
        <v>656227.97137894889</v>
      </c>
      <c r="F53" s="31">
        <f>SUM(Almonds!F58,Walnuts!F58,Hazelnuts!F58,Pecans!F58,Pistachios!F58,Macadamias!F58,Other!F58)</f>
        <v>5871977.3273474481</v>
      </c>
      <c r="G53" s="31">
        <f>SUM(Almonds!H58,Walnuts!G58,Hazelnuts!G58,Pecans!G58,Pistachios!G58,Macadamias!G58,Other!G58)</f>
        <v>3057374.8695690879</v>
      </c>
      <c r="H53" s="31">
        <f>SUM(Almonds!I58,Walnuts!H58,Hazelnuts!H58,Pecans!H58,Pistachios!H58,Macadamias!H58,Other!H58)</f>
        <v>888902.4512754248</v>
      </c>
      <c r="I53" s="31">
        <f>SUM(Almonds!J58,Walnuts!I58,Hazelnuts!I58,Pecans!I58,Pistachios!I58,Macadamias!I58,Other!I58)</f>
        <v>1925700.0065029347</v>
      </c>
      <c r="J53" s="31">
        <f>SUM(Almonds!K58,Walnuts!J58,Hazelnuts!J58,Pecans!J58,Pistachios!J58,Macadamias!J58,Other!J58)</f>
        <v>5.8465886136299172</v>
      </c>
      <c r="K53" s="63"/>
    </row>
    <row r="54" spans="1:11" ht="15.6" x14ac:dyDescent="0.3">
      <c r="A54" s="10">
        <v>2021</v>
      </c>
      <c r="B54" s="11">
        <v>332.09034100000002</v>
      </c>
      <c r="C54" s="31">
        <f>SUM(Almonds!C59,Walnuts!C59,Hazelnuts!C59,Pecans!C59,Pistachios!C59,Macadamias!C59,Other!C59)</f>
        <v>4293507.1711419532</v>
      </c>
      <c r="D54" s="31">
        <f>SUM(Almonds!D59,Walnuts!D59,Hazelnuts!D59,Pecans!D59,Pistachios!D59,Macadamias!D59,Other!D59)</f>
        <v>785481.00128420023</v>
      </c>
      <c r="E54" s="31">
        <f>SUM(Almonds!E59,Walnuts!E59,Hazelnuts!E59,Pecans!E59,Pistachios!E59,Macadamias!E59,Other!E59)</f>
        <v>888902.4512754248</v>
      </c>
      <c r="F54" s="31">
        <f>SUM(Almonds!F59,Walnuts!F59,Hazelnuts!F59,Pecans!F59,Pistachios!F59,Macadamias!F59,Other!F59)</f>
        <v>5967890.623701578</v>
      </c>
      <c r="G54" s="31">
        <f>SUM(Almonds!H59,Walnuts!G59,Hazelnuts!G59,Pecans!G59,Pistachios!G59,Macadamias!G59,Other!G59)</f>
        <v>3029679.194249596</v>
      </c>
      <c r="H54" s="31">
        <f>SUM(Almonds!I59,Walnuts!H59,Hazelnuts!H59,Pecans!H59,Pistachios!H59,Macadamias!H59,Other!H59)</f>
        <v>1174387.1487191247</v>
      </c>
      <c r="I54" s="31">
        <f>SUM(Almonds!J59,Walnuts!I59,Hazelnuts!I59,Pecans!I59,Pistachios!I59,Macadamias!I59,Other!I59)</f>
        <v>1763824.2807328575</v>
      </c>
      <c r="J54" s="31">
        <f>SUM(Almonds!K59,Walnuts!J59,Hazelnuts!J59,Pecans!J59,Pistachios!J59,Macadamias!J59,Other!J59)</f>
        <v>5.3112784774816957</v>
      </c>
      <c r="K54" s="63"/>
    </row>
    <row r="55" spans="1:11" ht="15.6" x14ac:dyDescent="0.3">
      <c r="A55" s="10">
        <v>2022</v>
      </c>
      <c r="B55" s="11">
        <v>333.32687199999998</v>
      </c>
      <c r="C55" s="31">
        <f>SUM(Almonds!C60,Walnuts!C60,Hazelnuts!C60,Pecans!C60,Pistachios!C60,Macadamias!C60,Other!C60)</f>
        <v>3801756.454261228</v>
      </c>
      <c r="D55" s="31">
        <f>SUM(Almonds!D60,Walnuts!D60,Hazelnuts!D60,Pecans!D60,Pistachios!D60,Macadamias!D60,Other!D60)</f>
        <v>659126.81425641733</v>
      </c>
      <c r="E55" s="31">
        <f>SUM(Almonds!E60,Walnuts!E60,Hazelnuts!E60,Pecans!E60,Pistachios!E60,Macadamias!E60,Other!E60)</f>
        <v>1174387.1487191247</v>
      </c>
      <c r="F55" s="31">
        <f>SUM(Almonds!F60,Walnuts!F60,Hazelnuts!F60,Pecans!F60,Pistachios!F60,Macadamias!F60,Other!F60)</f>
        <v>5635270.4172367705</v>
      </c>
      <c r="G55" s="31">
        <f>SUM(Almonds!H60,Walnuts!G60,Hazelnuts!G60,Pecans!G60,Pistachios!G60,Macadamias!G60,Other!G60)</f>
        <v>2801119.4046130017</v>
      </c>
      <c r="H55" s="31">
        <f>SUM(Almonds!I60,Walnuts!H60,Hazelnuts!H60,Pecans!H60,Pistachios!H60,Macadamias!H60,Other!H60)</f>
        <v>1021214.2953983253</v>
      </c>
      <c r="I55" s="31">
        <f>SUM(Almonds!J60,Walnuts!I60,Hazelnuts!I60,Pecans!I60,Pistachios!I60,Macadamias!I60,Other!I60)</f>
        <v>1812936.7172254426</v>
      </c>
      <c r="J55" s="31">
        <f>SUM(Almonds!K60,Walnuts!J60,Hazelnuts!J60,Pecans!J60,Pistachios!J60,Macadamias!J60,Other!J60)</f>
        <v>5.4389155796159248</v>
      </c>
      <c r="K55" s="63"/>
    </row>
    <row r="56" spans="1:11" ht="16.2" thickBot="1" x14ac:dyDescent="0.35">
      <c r="A56" s="49">
        <v>2023</v>
      </c>
      <c r="B56" s="50">
        <v>335.70648399999999</v>
      </c>
      <c r="C56" s="38">
        <f>SUM(Almonds!C61,Walnuts!C61,Hazelnuts!C61,Pecans!C61,Pistachios!C61,Macadamias!C61,Other!C61)</f>
        <v>4049645.1927235359</v>
      </c>
      <c r="D56" s="38">
        <f>SUM(Almonds!D61,Walnuts!D61,Hazelnuts!D61,Pecans!D61,Pistachios!D61,Macadamias!D61,Other!D61)</f>
        <v>708678.5037097052</v>
      </c>
      <c r="E56" s="38">
        <f>SUM(Almonds!E61,Walnuts!E61,Hazelnuts!E61,Pecans!E61,Pistachios!E61,Macadamias!E61,Other!E61)</f>
        <v>1021214.2953983253</v>
      </c>
      <c r="F56" s="38">
        <f>SUM(Almonds!F61,Walnuts!F61,Hazelnuts!F61,Pecans!F61,Pistachios!F61,Macadamias!F61,Other!F61)</f>
        <v>5779537.9918315662</v>
      </c>
      <c r="G56" s="38">
        <f>SUM(Almonds!H61,Walnuts!G61,Hazelnuts!G61,Pecans!G61,Pistachios!G61,Macadamias!G61,Other!G61)</f>
        <v>3157213.6611241321</v>
      </c>
      <c r="H56" s="38">
        <f>SUM(Almonds!I61,Walnuts!H61,Hazelnuts!H61,Pecans!H61,Pistachios!H61,Macadamias!H61,Other!H61)</f>
        <v>736586.3627265211</v>
      </c>
      <c r="I56" s="38">
        <f>SUM(Almonds!J61,Walnuts!I61,Hazelnuts!I61,Pecans!I61,Pistachios!I61,Macadamias!I61,Other!I61)</f>
        <v>1885737.9679809129</v>
      </c>
      <c r="J56" s="38">
        <f>SUM(Almonds!K61,Walnuts!J61,Hazelnuts!J61,Pecans!J61,Pistachios!J61,Macadamias!J61,Other!J61)</f>
        <v>5.6172223589846206</v>
      </c>
      <c r="K56" s="63"/>
    </row>
    <row r="57" spans="1:11" ht="18" customHeight="1" thickTop="1" x14ac:dyDescent="0.3">
      <c r="A57" s="57" t="s">
        <v>57</v>
      </c>
    </row>
    <row r="58" spans="1:11" ht="18" customHeight="1" x14ac:dyDescent="0.3">
      <c r="A58" s="57" t="s">
        <v>58</v>
      </c>
    </row>
    <row r="59" spans="1:11" ht="18" customHeight="1" x14ac:dyDescent="0.3">
      <c r="A59" s="57" t="s">
        <v>126</v>
      </c>
    </row>
    <row r="60" spans="1:11" ht="18" customHeight="1" x14ac:dyDescent="0.3">
      <c r="A60" s="57" t="s">
        <v>59</v>
      </c>
    </row>
    <row r="61" spans="1:11" ht="18" customHeight="1" x14ac:dyDescent="0.3">
      <c r="A61" s="57" t="s">
        <v>47</v>
      </c>
    </row>
    <row r="62" spans="1:11" ht="18" customHeight="1" x14ac:dyDescent="0.3">
      <c r="A62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611A-73CF-4A7E-9FCE-FE3B2F05D015}">
  <dimension ref="A1:L7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1" width="22.21875" customWidth="1"/>
  </cols>
  <sheetData>
    <row r="1" spans="1:12" ht="24" customHeight="1" thickBot="1" x14ac:dyDescent="0.4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66" customHeight="1" thickTop="1" x14ac:dyDescent="0.3">
      <c r="A2" s="35" t="s">
        <v>0</v>
      </c>
      <c r="B2" s="36" t="s">
        <v>14</v>
      </c>
      <c r="C2" s="29" t="s">
        <v>99</v>
      </c>
      <c r="D2" s="29" t="s">
        <v>93</v>
      </c>
      <c r="E2" s="30" t="s">
        <v>100</v>
      </c>
      <c r="F2" s="29" t="s">
        <v>101</v>
      </c>
      <c r="G2" s="29" t="s">
        <v>109</v>
      </c>
      <c r="H2" s="29" t="s">
        <v>96</v>
      </c>
      <c r="I2" s="29" t="s">
        <v>102</v>
      </c>
      <c r="J2" s="29" t="s">
        <v>103</v>
      </c>
      <c r="K2" s="29" t="s">
        <v>17</v>
      </c>
      <c r="L2" s="63"/>
    </row>
    <row r="3" spans="1:12" ht="15.6" x14ac:dyDescent="0.3">
      <c r="A3" s="25">
        <v>1965</v>
      </c>
      <c r="B3" s="26">
        <v>193.22300000000001</v>
      </c>
      <c r="C3" s="33">
        <v>78740</v>
      </c>
      <c r="D3" s="33">
        <v>340</v>
      </c>
      <c r="E3" s="33">
        <v>19800</v>
      </c>
      <c r="F3" s="31">
        <f>SUM(C3,D3,E3)</f>
        <v>98880</v>
      </c>
      <c r="G3" s="32" t="s">
        <v>16</v>
      </c>
      <c r="H3" s="31">
        <v>22930</v>
      </c>
      <c r="I3" s="31">
        <v>17400</v>
      </c>
      <c r="J3" s="31">
        <f>F3-SUM(H3,I3)</f>
        <v>58550</v>
      </c>
      <c r="K3" s="34">
        <f>J3/B3/1000</f>
        <v>0.30301775668528075</v>
      </c>
      <c r="L3" s="63"/>
    </row>
    <row r="4" spans="1:12" ht="15.6" x14ac:dyDescent="0.3">
      <c r="A4" s="23">
        <v>1966</v>
      </c>
      <c r="B4" s="24">
        <v>195.53899999999999</v>
      </c>
      <c r="C4" s="31">
        <v>94780</v>
      </c>
      <c r="D4" s="31">
        <v>400</v>
      </c>
      <c r="E4" s="31">
        <v>17400</v>
      </c>
      <c r="F4" s="31">
        <f t="shared" ref="F4:F61" si="0">SUM(C4,D4,E4)</f>
        <v>112580</v>
      </c>
      <c r="G4" s="32" t="s">
        <v>16</v>
      </c>
      <c r="H4" s="31">
        <v>22380</v>
      </c>
      <c r="I4" s="31">
        <v>25800</v>
      </c>
      <c r="J4" s="31">
        <f t="shared" ref="J4:J61" si="1">F4-SUM(H4,I4)</f>
        <v>64400</v>
      </c>
      <c r="K4" s="34">
        <f t="shared" ref="K4:K61" si="2">J4/B4/1000</f>
        <v>0.32934606395655092</v>
      </c>
      <c r="L4" s="63"/>
    </row>
    <row r="5" spans="1:12" ht="15.6" x14ac:dyDescent="0.3">
      <c r="A5" s="25">
        <v>1967</v>
      </c>
      <c r="B5" s="26">
        <v>197.73599999999999</v>
      </c>
      <c r="C5" s="33">
        <v>82180</v>
      </c>
      <c r="D5" s="33">
        <v>380</v>
      </c>
      <c r="E5" s="33">
        <v>25800</v>
      </c>
      <c r="F5" s="31">
        <f t="shared" si="0"/>
        <v>108360</v>
      </c>
      <c r="G5" s="32" t="s">
        <v>16</v>
      </c>
      <c r="H5" s="31">
        <v>26290</v>
      </c>
      <c r="I5" s="31">
        <v>23200</v>
      </c>
      <c r="J5" s="31">
        <f t="shared" si="1"/>
        <v>58870</v>
      </c>
      <c r="K5" s="34">
        <f t="shared" si="2"/>
        <v>0.2977201925800057</v>
      </c>
      <c r="L5" s="63"/>
    </row>
    <row r="6" spans="1:12" ht="15.6" x14ac:dyDescent="0.3">
      <c r="A6" s="23">
        <v>1968</v>
      </c>
      <c r="B6" s="24">
        <v>199.80799999999999</v>
      </c>
      <c r="C6" s="31">
        <v>80300</v>
      </c>
      <c r="D6" s="31">
        <v>1050</v>
      </c>
      <c r="E6" s="31">
        <v>23200</v>
      </c>
      <c r="F6" s="31">
        <f t="shared" si="0"/>
        <v>104550</v>
      </c>
      <c r="G6" s="32" t="s">
        <v>16</v>
      </c>
      <c r="H6" s="31">
        <v>20980</v>
      </c>
      <c r="I6" s="31">
        <v>18100</v>
      </c>
      <c r="J6" s="31">
        <f t="shared" si="1"/>
        <v>65470</v>
      </c>
      <c r="K6" s="34">
        <f t="shared" si="2"/>
        <v>0.32766455797565663</v>
      </c>
      <c r="L6" s="63"/>
    </row>
    <row r="7" spans="1:12" ht="15.6" x14ac:dyDescent="0.3">
      <c r="A7" s="25">
        <v>1969</v>
      </c>
      <c r="B7" s="26">
        <v>201.76</v>
      </c>
      <c r="C7" s="33">
        <v>128490</v>
      </c>
      <c r="D7" s="33">
        <v>240</v>
      </c>
      <c r="E7" s="33">
        <v>18100</v>
      </c>
      <c r="F7" s="31">
        <f t="shared" si="0"/>
        <v>146830</v>
      </c>
      <c r="G7" s="32" t="s">
        <v>16</v>
      </c>
      <c r="H7" s="31">
        <v>60830</v>
      </c>
      <c r="I7" s="31">
        <v>25500</v>
      </c>
      <c r="J7" s="31">
        <f t="shared" si="1"/>
        <v>60500</v>
      </c>
      <c r="K7" s="34">
        <f t="shared" si="2"/>
        <v>0.29986122125297388</v>
      </c>
      <c r="L7" s="63"/>
    </row>
    <row r="8" spans="1:12" ht="15.6" x14ac:dyDescent="0.3">
      <c r="A8" s="23">
        <v>1970</v>
      </c>
      <c r="B8" s="24">
        <v>203.84899999999999</v>
      </c>
      <c r="C8" s="31">
        <v>141880</v>
      </c>
      <c r="D8" s="31">
        <v>280</v>
      </c>
      <c r="E8" s="31">
        <v>25522</v>
      </c>
      <c r="F8" s="31">
        <f t="shared" si="0"/>
        <v>167682</v>
      </c>
      <c r="G8" s="32" t="s">
        <v>16</v>
      </c>
      <c r="H8" s="31">
        <v>68260</v>
      </c>
      <c r="I8" s="31">
        <v>30222</v>
      </c>
      <c r="J8" s="31">
        <f t="shared" si="1"/>
        <v>69200</v>
      </c>
      <c r="K8" s="34">
        <f t="shared" si="2"/>
        <v>0.33946695838586405</v>
      </c>
      <c r="L8" s="63"/>
    </row>
    <row r="9" spans="1:12" ht="15.6" x14ac:dyDescent="0.3">
      <c r="A9" s="25">
        <v>1971</v>
      </c>
      <c r="B9" s="26">
        <v>206.46599999999998</v>
      </c>
      <c r="C9" s="33">
        <v>153970</v>
      </c>
      <c r="D9" s="33">
        <v>300</v>
      </c>
      <c r="E9" s="33">
        <v>30222</v>
      </c>
      <c r="F9" s="31">
        <f t="shared" si="0"/>
        <v>184492</v>
      </c>
      <c r="G9" s="32" t="s">
        <v>16</v>
      </c>
      <c r="H9" s="31">
        <v>90030</v>
      </c>
      <c r="I9" s="31">
        <v>18740</v>
      </c>
      <c r="J9" s="31">
        <f t="shared" si="1"/>
        <v>75722</v>
      </c>
      <c r="K9" s="34">
        <f t="shared" si="2"/>
        <v>0.36675287940871626</v>
      </c>
      <c r="L9" s="63"/>
    </row>
    <row r="10" spans="1:12" ht="15.6" x14ac:dyDescent="0.3">
      <c r="A10" s="23">
        <v>1972</v>
      </c>
      <c r="B10" s="24">
        <v>208.917</v>
      </c>
      <c r="C10" s="31">
        <v>142040</v>
      </c>
      <c r="D10" s="31">
        <v>280</v>
      </c>
      <c r="E10" s="31">
        <v>18740</v>
      </c>
      <c r="F10" s="31">
        <f t="shared" si="0"/>
        <v>161060</v>
      </c>
      <c r="G10" s="32" t="s">
        <v>16</v>
      </c>
      <c r="H10" s="31">
        <v>69240</v>
      </c>
      <c r="I10" s="31">
        <v>16003</v>
      </c>
      <c r="J10" s="31">
        <f t="shared" si="1"/>
        <v>75817</v>
      </c>
      <c r="K10" s="34">
        <f t="shared" si="2"/>
        <v>0.36290488567230045</v>
      </c>
      <c r="L10" s="63"/>
    </row>
    <row r="11" spans="1:12" ht="15.6" x14ac:dyDescent="0.3">
      <c r="A11" s="25">
        <v>1973</v>
      </c>
      <c r="B11" s="26">
        <v>210.98500000000001</v>
      </c>
      <c r="C11" s="33">
        <v>146430</v>
      </c>
      <c r="D11" s="33">
        <v>120</v>
      </c>
      <c r="E11" s="33">
        <v>16003</v>
      </c>
      <c r="F11" s="31">
        <f t="shared" si="0"/>
        <v>162553</v>
      </c>
      <c r="G11" s="32" t="s">
        <v>16</v>
      </c>
      <c r="H11" s="31">
        <v>77450</v>
      </c>
      <c r="I11" s="31">
        <v>30118</v>
      </c>
      <c r="J11" s="31">
        <f t="shared" si="1"/>
        <v>54985</v>
      </c>
      <c r="K11" s="34">
        <f t="shared" si="2"/>
        <v>0.26061094390596484</v>
      </c>
      <c r="L11" s="63"/>
    </row>
    <row r="12" spans="1:12" ht="15.6" x14ac:dyDescent="0.3">
      <c r="A12" s="23">
        <v>1974</v>
      </c>
      <c r="B12" s="24">
        <v>212.93199999999999</v>
      </c>
      <c r="C12" s="31">
        <v>217650</v>
      </c>
      <c r="D12" s="31">
        <v>10</v>
      </c>
      <c r="E12" s="31">
        <v>30118</v>
      </c>
      <c r="F12" s="31">
        <f t="shared" si="0"/>
        <v>247778</v>
      </c>
      <c r="G12" s="32" t="s">
        <v>16</v>
      </c>
      <c r="H12" s="31">
        <v>103940</v>
      </c>
      <c r="I12" s="31">
        <v>87595</v>
      </c>
      <c r="J12" s="31">
        <f t="shared" si="1"/>
        <v>56243</v>
      </c>
      <c r="K12" s="34">
        <f t="shared" si="2"/>
        <v>0.26413596829034625</v>
      </c>
      <c r="L12" s="63"/>
    </row>
    <row r="13" spans="1:12" ht="15.6" x14ac:dyDescent="0.3">
      <c r="A13" s="25">
        <v>1975</v>
      </c>
      <c r="B13" s="26">
        <v>214.93100000000001</v>
      </c>
      <c r="C13" s="33">
        <v>170180</v>
      </c>
      <c r="D13" s="33">
        <v>50</v>
      </c>
      <c r="E13" s="33">
        <v>87595</v>
      </c>
      <c r="F13" s="31">
        <f t="shared" si="0"/>
        <v>257825</v>
      </c>
      <c r="G13" s="32" t="s">
        <v>16</v>
      </c>
      <c r="H13" s="31">
        <v>123450</v>
      </c>
      <c r="I13" s="31">
        <v>59027</v>
      </c>
      <c r="J13" s="31">
        <f t="shared" si="1"/>
        <v>75348</v>
      </c>
      <c r="K13" s="34">
        <f t="shared" si="2"/>
        <v>0.35056832192657172</v>
      </c>
      <c r="L13" s="63"/>
    </row>
    <row r="14" spans="1:12" ht="15.6" x14ac:dyDescent="0.3">
      <c r="A14" s="23">
        <v>1976</v>
      </c>
      <c r="B14" s="24">
        <v>217.095</v>
      </c>
      <c r="C14" s="31">
        <v>258070</v>
      </c>
      <c r="D14" s="31">
        <v>150</v>
      </c>
      <c r="E14" s="31">
        <v>59027</v>
      </c>
      <c r="F14" s="31">
        <f t="shared" si="0"/>
        <v>317247</v>
      </c>
      <c r="G14" s="32" t="s">
        <v>16</v>
      </c>
      <c r="H14" s="31">
        <v>150590</v>
      </c>
      <c r="I14" s="31">
        <v>74237</v>
      </c>
      <c r="J14" s="31">
        <f t="shared" si="1"/>
        <v>92420</v>
      </c>
      <c r="K14" s="34">
        <f t="shared" si="2"/>
        <v>0.42571224579101319</v>
      </c>
      <c r="L14" s="63"/>
    </row>
    <row r="15" spans="1:12" ht="15.6" x14ac:dyDescent="0.3">
      <c r="A15" s="25">
        <v>1977</v>
      </c>
      <c r="B15" s="26">
        <v>219.179</v>
      </c>
      <c r="C15" s="33">
        <v>284800</v>
      </c>
      <c r="D15" s="33">
        <v>130</v>
      </c>
      <c r="E15" s="33">
        <v>74237</v>
      </c>
      <c r="F15" s="31">
        <f t="shared" si="0"/>
        <v>359167</v>
      </c>
      <c r="G15" s="32" t="s">
        <v>16</v>
      </c>
      <c r="H15" s="31">
        <v>165900</v>
      </c>
      <c r="I15" s="31">
        <v>94198</v>
      </c>
      <c r="J15" s="31">
        <f t="shared" si="1"/>
        <v>99069</v>
      </c>
      <c r="K15" s="34">
        <f t="shared" si="2"/>
        <v>0.45200041974824229</v>
      </c>
      <c r="L15" s="63"/>
    </row>
    <row r="16" spans="1:12" ht="15.6" x14ac:dyDescent="0.3">
      <c r="A16" s="23">
        <v>1978</v>
      </c>
      <c r="B16" s="24">
        <v>221.47699999999998</v>
      </c>
      <c r="C16" s="31">
        <v>162430</v>
      </c>
      <c r="D16" s="31">
        <v>530</v>
      </c>
      <c r="E16" s="31">
        <v>94198</v>
      </c>
      <c r="F16" s="31">
        <f t="shared" si="0"/>
        <v>257158</v>
      </c>
      <c r="G16" s="32" t="s">
        <v>16</v>
      </c>
      <c r="H16" s="31">
        <v>131100</v>
      </c>
      <c r="I16" s="31">
        <v>37763</v>
      </c>
      <c r="J16" s="31">
        <f t="shared" si="1"/>
        <v>88295</v>
      </c>
      <c r="K16" s="34">
        <f t="shared" si="2"/>
        <v>0.39866442113628059</v>
      </c>
      <c r="L16" s="63"/>
    </row>
    <row r="17" spans="1:12" ht="15.6" x14ac:dyDescent="0.3">
      <c r="A17" s="25">
        <v>1979</v>
      </c>
      <c r="B17" s="26">
        <v>223.86500000000001</v>
      </c>
      <c r="C17" s="33">
        <v>348510</v>
      </c>
      <c r="D17" s="33">
        <v>230</v>
      </c>
      <c r="E17" s="33">
        <v>37763</v>
      </c>
      <c r="F17" s="31">
        <f t="shared" si="0"/>
        <v>386503</v>
      </c>
      <c r="G17" s="32" t="s">
        <v>16</v>
      </c>
      <c r="H17" s="31">
        <v>224220</v>
      </c>
      <c r="I17" s="31">
        <v>78950</v>
      </c>
      <c r="J17" s="31">
        <f t="shared" si="1"/>
        <v>83333</v>
      </c>
      <c r="K17" s="34">
        <f t="shared" si="2"/>
        <v>0.37224666651776739</v>
      </c>
      <c r="L17" s="63"/>
    </row>
    <row r="18" spans="1:12" ht="15.6" x14ac:dyDescent="0.3">
      <c r="A18" s="23">
        <v>1980</v>
      </c>
      <c r="B18" s="24">
        <v>226.45099999999999</v>
      </c>
      <c r="C18" s="31">
        <v>305140</v>
      </c>
      <c r="D18" s="31">
        <v>70</v>
      </c>
      <c r="E18" s="31">
        <v>78950</v>
      </c>
      <c r="F18" s="31">
        <f t="shared" si="0"/>
        <v>384160</v>
      </c>
      <c r="G18" s="32" t="s">
        <v>16</v>
      </c>
      <c r="H18" s="31">
        <v>186930</v>
      </c>
      <c r="I18" s="31">
        <v>101657</v>
      </c>
      <c r="J18" s="31">
        <f t="shared" si="1"/>
        <v>95573</v>
      </c>
      <c r="K18" s="34">
        <f t="shared" si="2"/>
        <v>0.42204715368887752</v>
      </c>
      <c r="L18" s="63"/>
    </row>
    <row r="19" spans="1:12" ht="15.6" x14ac:dyDescent="0.3">
      <c r="A19" s="25">
        <v>1981</v>
      </c>
      <c r="B19" s="26">
        <v>228.93700000000001</v>
      </c>
      <c r="C19" s="33">
        <v>383130</v>
      </c>
      <c r="D19" s="33">
        <v>40</v>
      </c>
      <c r="E19" s="33">
        <v>101657</v>
      </c>
      <c r="F19" s="31">
        <f t="shared" si="0"/>
        <v>484827</v>
      </c>
      <c r="G19" s="32" t="s">
        <v>16</v>
      </c>
      <c r="H19" s="31">
        <v>207890</v>
      </c>
      <c r="I19" s="31">
        <v>161014</v>
      </c>
      <c r="J19" s="31">
        <f t="shared" si="1"/>
        <v>115923</v>
      </c>
      <c r="K19" s="34">
        <f t="shared" si="2"/>
        <v>0.50635327622883153</v>
      </c>
      <c r="L19" s="63"/>
    </row>
    <row r="20" spans="1:12" ht="15.6" x14ac:dyDescent="0.3">
      <c r="A20" s="23">
        <v>1982</v>
      </c>
      <c r="B20" s="24">
        <v>231.15700000000001</v>
      </c>
      <c r="C20" s="31">
        <v>330760</v>
      </c>
      <c r="D20" s="31">
        <v>570</v>
      </c>
      <c r="E20" s="31">
        <v>161014</v>
      </c>
      <c r="F20" s="31">
        <f t="shared" si="0"/>
        <v>492344</v>
      </c>
      <c r="G20" s="31">
        <v>6620</v>
      </c>
      <c r="H20" s="31">
        <v>177980</v>
      </c>
      <c r="I20" s="31">
        <v>176949</v>
      </c>
      <c r="J20" s="31">
        <f t="shared" si="1"/>
        <v>137415</v>
      </c>
      <c r="K20" s="34">
        <f t="shared" si="2"/>
        <v>0.59446609879865198</v>
      </c>
      <c r="L20" s="63"/>
    </row>
    <row r="21" spans="1:12" ht="15.6" x14ac:dyDescent="0.3">
      <c r="A21" s="25">
        <v>1983</v>
      </c>
      <c r="B21" s="26">
        <v>233.322</v>
      </c>
      <c r="C21" s="33">
        <v>221790</v>
      </c>
      <c r="D21" s="33">
        <v>180</v>
      </c>
      <c r="E21" s="33">
        <v>176949</v>
      </c>
      <c r="F21" s="31">
        <f t="shared" si="0"/>
        <v>398919</v>
      </c>
      <c r="G21" s="31">
        <v>6650</v>
      </c>
      <c r="H21" s="31">
        <v>171700</v>
      </c>
      <c r="I21" s="31">
        <v>90623</v>
      </c>
      <c r="J21" s="31">
        <f t="shared" si="1"/>
        <v>136596</v>
      </c>
      <c r="K21" s="34">
        <f t="shared" si="2"/>
        <v>0.58543986422197647</v>
      </c>
      <c r="L21" s="63"/>
    </row>
    <row r="22" spans="1:12" ht="15.6" x14ac:dyDescent="0.3">
      <c r="A22" s="23">
        <v>1984</v>
      </c>
      <c r="B22" s="24">
        <v>235.38499999999999</v>
      </c>
      <c r="C22" s="31">
        <v>563640</v>
      </c>
      <c r="D22" s="31">
        <v>240</v>
      </c>
      <c r="E22" s="31">
        <v>90623</v>
      </c>
      <c r="F22" s="31">
        <f t="shared" si="0"/>
        <v>654503</v>
      </c>
      <c r="G22" s="31">
        <v>28180</v>
      </c>
      <c r="H22" s="31">
        <v>266780</v>
      </c>
      <c r="I22" s="31">
        <v>227010</v>
      </c>
      <c r="J22" s="31">
        <f t="shared" si="1"/>
        <v>160713</v>
      </c>
      <c r="K22" s="34">
        <f t="shared" si="2"/>
        <v>0.68276653142723631</v>
      </c>
      <c r="L22" s="63"/>
    </row>
    <row r="23" spans="1:12" ht="15.6" x14ac:dyDescent="0.3">
      <c r="A23" s="25">
        <v>1985</v>
      </c>
      <c r="B23" s="26">
        <v>237.46799999999999</v>
      </c>
      <c r="C23" s="33">
        <v>444000</v>
      </c>
      <c r="D23" s="33">
        <v>460</v>
      </c>
      <c r="E23" s="33">
        <v>227010</v>
      </c>
      <c r="F23" s="31">
        <f t="shared" si="0"/>
        <v>671470</v>
      </c>
      <c r="G23" s="31">
        <v>44400</v>
      </c>
      <c r="H23" s="31">
        <v>332190</v>
      </c>
      <c r="I23" s="31">
        <v>144326</v>
      </c>
      <c r="J23" s="31">
        <f t="shared" si="1"/>
        <v>194954</v>
      </c>
      <c r="K23" s="34">
        <f t="shared" si="2"/>
        <v>0.82096956221469841</v>
      </c>
      <c r="L23" s="63"/>
    </row>
    <row r="24" spans="1:12" ht="15.6" x14ac:dyDescent="0.3">
      <c r="A24" s="23">
        <v>1986</v>
      </c>
      <c r="B24" s="24">
        <v>239.63800000000001</v>
      </c>
      <c r="C24" s="31">
        <v>235690</v>
      </c>
      <c r="D24" s="31">
        <v>690</v>
      </c>
      <c r="E24" s="31">
        <v>144326</v>
      </c>
      <c r="F24" s="31">
        <f t="shared" si="0"/>
        <v>380706</v>
      </c>
      <c r="G24" s="32" t="s">
        <v>16</v>
      </c>
      <c r="H24" s="31">
        <v>174010</v>
      </c>
      <c r="I24" s="31">
        <v>79017</v>
      </c>
      <c r="J24" s="31">
        <f t="shared" si="1"/>
        <v>127679</v>
      </c>
      <c r="K24" s="34">
        <f t="shared" si="2"/>
        <v>0.53279947253774451</v>
      </c>
      <c r="L24" s="63"/>
    </row>
    <row r="25" spans="1:12" ht="15.6" x14ac:dyDescent="0.3">
      <c r="A25" s="25">
        <v>1987</v>
      </c>
      <c r="B25" s="26">
        <v>241.78399999999999</v>
      </c>
      <c r="C25" s="33">
        <v>634560</v>
      </c>
      <c r="D25" s="33">
        <v>650</v>
      </c>
      <c r="E25" s="33">
        <v>79017</v>
      </c>
      <c r="F25" s="31">
        <f t="shared" si="0"/>
        <v>714227</v>
      </c>
      <c r="G25" s="32">
        <v>114220</v>
      </c>
      <c r="H25" s="31">
        <v>343300</v>
      </c>
      <c r="I25" s="31">
        <v>227894</v>
      </c>
      <c r="J25" s="31">
        <f t="shared" si="1"/>
        <v>143033</v>
      </c>
      <c r="K25" s="34">
        <f t="shared" si="2"/>
        <v>0.59157347053568476</v>
      </c>
      <c r="L25" s="63"/>
    </row>
    <row r="26" spans="1:12" ht="15.6" x14ac:dyDescent="0.3">
      <c r="A26" s="23">
        <v>1988</v>
      </c>
      <c r="B26" s="24">
        <v>243.98099999999999</v>
      </c>
      <c r="C26" s="31">
        <v>564540</v>
      </c>
      <c r="D26" s="31">
        <v>480</v>
      </c>
      <c r="E26" s="31">
        <v>227894</v>
      </c>
      <c r="F26" s="31">
        <f t="shared" si="0"/>
        <v>792914</v>
      </c>
      <c r="G26" s="32">
        <v>141130</v>
      </c>
      <c r="H26" s="31">
        <v>363970</v>
      </c>
      <c r="I26" s="31">
        <v>270061</v>
      </c>
      <c r="J26" s="31">
        <f t="shared" si="1"/>
        <v>158883</v>
      </c>
      <c r="K26" s="34">
        <f t="shared" si="2"/>
        <v>0.65121054508342868</v>
      </c>
      <c r="L26" s="63"/>
    </row>
    <row r="27" spans="1:12" ht="15.6" x14ac:dyDescent="0.3">
      <c r="A27" s="25">
        <v>1989</v>
      </c>
      <c r="B27" s="26">
        <v>246.22399999999999</v>
      </c>
      <c r="C27" s="33">
        <v>457170</v>
      </c>
      <c r="D27" s="33">
        <v>246.6</v>
      </c>
      <c r="E27" s="33">
        <v>270061</v>
      </c>
      <c r="F27" s="31">
        <f t="shared" si="0"/>
        <v>727477.6</v>
      </c>
      <c r="G27" s="32" t="s">
        <v>16</v>
      </c>
      <c r="H27" s="31">
        <v>370745</v>
      </c>
      <c r="I27" s="31">
        <v>203100</v>
      </c>
      <c r="J27" s="31">
        <f t="shared" si="1"/>
        <v>153632.59999999998</v>
      </c>
      <c r="K27" s="34">
        <f t="shared" si="2"/>
        <v>0.62395461043602563</v>
      </c>
      <c r="L27" s="63"/>
    </row>
    <row r="28" spans="1:12" ht="15.6" x14ac:dyDescent="0.3">
      <c r="A28" s="23">
        <v>1990</v>
      </c>
      <c r="B28" s="24">
        <v>248.65899999999999</v>
      </c>
      <c r="C28" s="31">
        <v>615750</v>
      </c>
      <c r="D28" s="31">
        <v>131.80000000000001</v>
      </c>
      <c r="E28" s="31">
        <v>203100</v>
      </c>
      <c r="F28" s="31">
        <f t="shared" si="0"/>
        <v>818981.8</v>
      </c>
      <c r="G28" s="32">
        <v>43100</v>
      </c>
      <c r="H28" s="31">
        <v>391680</v>
      </c>
      <c r="I28" s="31">
        <v>241360</v>
      </c>
      <c r="J28" s="31">
        <f t="shared" si="1"/>
        <v>185941.80000000005</v>
      </c>
      <c r="K28" s="34">
        <f t="shared" si="2"/>
        <v>0.74777828270844826</v>
      </c>
      <c r="L28" s="63"/>
    </row>
    <row r="29" spans="1:12" ht="15.6" x14ac:dyDescent="0.3">
      <c r="A29" s="25">
        <v>1991</v>
      </c>
      <c r="B29" s="26">
        <v>251.88900000000001</v>
      </c>
      <c r="C29" s="33">
        <v>463241</v>
      </c>
      <c r="D29" s="33">
        <v>203.8</v>
      </c>
      <c r="E29" s="33">
        <v>241360</v>
      </c>
      <c r="F29" s="31">
        <f t="shared" si="0"/>
        <v>704804.8</v>
      </c>
      <c r="G29" s="32">
        <v>1260</v>
      </c>
      <c r="H29" s="31">
        <v>401174</v>
      </c>
      <c r="I29" s="31">
        <v>148100</v>
      </c>
      <c r="J29" s="31">
        <f t="shared" si="1"/>
        <v>155530.80000000005</v>
      </c>
      <c r="K29" s="34">
        <f t="shared" si="2"/>
        <v>0.61745768969665216</v>
      </c>
      <c r="L29" s="63"/>
    </row>
    <row r="30" spans="1:12" ht="15.6" x14ac:dyDescent="0.3">
      <c r="A30" s="23">
        <v>1992</v>
      </c>
      <c r="B30" s="24">
        <v>255.214</v>
      </c>
      <c r="C30" s="31">
        <v>521300</v>
      </c>
      <c r="D30" s="31">
        <v>255.6</v>
      </c>
      <c r="E30" s="31">
        <v>148100</v>
      </c>
      <c r="F30" s="31">
        <f t="shared" si="0"/>
        <v>669655.6</v>
      </c>
      <c r="G30" s="32" t="s">
        <v>16</v>
      </c>
      <c r="H30" s="31">
        <v>385792</v>
      </c>
      <c r="I30" s="31">
        <v>131113</v>
      </c>
      <c r="J30" s="31">
        <f t="shared" si="1"/>
        <v>152750.59999999998</v>
      </c>
      <c r="K30" s="34">
        <f t="shared" si="2"/>
        <v>0.59851967368561276</v>
      </c>
      <c r="L30" s="63"/>
    </row>
    <row r="31" spans="1:12" ht="15.6" x14ac:dyDescent="0.3">
      <c r="A31" s="25">
        <v>1993</v>
      </c>
      <c r="B31" s="26">
        <v>258.67899999999997</v>
      </c>
      <c r="C31" s="33">
        <v>470060</v>
      </c>
      <c r="D31" s="33">
        <v>292.60000000000002</v>
      </c>
      <c r="E31" s="33">
        <v>131113</v>
      </c>
      <c r="F31" s="31">
        <f t="shared" si="0"/>
        <v>601465.59999999998</v>
      </c>
      <c r="G31" s="32" t="s">
        <v>16</v>
      </c>
      <c r="H31" s="31">
        <v>343184.20189999999</v>
      </c>
      <c r="I31" s="31">
        <v>102631</v>
      </c>
      <c r="J31" s="31">
        <f t="shared" si="1"/>
        <v>155650.39809999999</v>
      </c>
      <c r="K31" s="34">
        <f t="shared" si="2"/>
        <v>0.60171253986601148</v>
      </c>
      <c r="L31" s="63"/>
    </row>
    <row r="32" spans="1:12" ht="15.6" x14ac:dyDescent="0.3">
      <c r="A32" s="23">
        <v>1994</v>
      </c>
      <c r="B32" s="24">
        <v>261.91899999999998</v>
      </c>
      <c r="C32" s="31">
        <v>696212</v>
      </c>
      <c r="D32" s="31">
        <v>390.6</v>
      </c>
      <c r="E32" s="31">
        <v>102631</v>
      </c>
      <c r="F32" s="31">
        <f t="shared" si="0"/>
        <v>799233.6</v>
      </c>
      <c r="G32" s="32">
        <v>60800</v>
      </c>
      <c r="H32" s="31">
        <v>453772.53699999995</v>
      </c>
      <c r="I32" s="31">
        <v>204849</v>
      </c>
      <c r="J32" s="31">
        <f t="shared" si="1"/>
        <v>140612.06299999997</v>
      </c>
      <c r="K32" s="34">
        <f t="shared" si="2"/>
        <v>0.53685323706947552</v>
      </c>
      <c r="L32" s="63"/>
    </row>
    <row r="33" spans="1:12" ht="15.6" x14ac:dyDescent="0.3">
      <c r="A33" s="25">
        <v>1995</v>
      </c>
      <c r="B33" s="26">
        <v>265.04399999999998</v>
      </c>
      <c r="C33" s="33">
        <v>351437.84399999998</v>
      </c>
      <c r="D33" s="33">
        <v>564</v>
      </c>
      <c r="E33" s="33">
        <v>204849</v>
      </c>
      <c r="F33" s="31">
        <f t="shared" si="0"/>
        <v>556850.84400000004</v>
      </c>
      <c r="G33" s="32" t="s">
        <v>16</v>
      </c>
      <c r="H33" s="31">
        <v>335100</v>
      </c>
      <c r="I33" s="31">
        <v>92799</v>
      </c>
      <c r="J33" s="31">
        <f t="shared" si="1"/>
        <v>128951.84400000004</v>
      </c>
      <c r="K33" s="34">
        <f t="shared" si="2"/>
        <v>0.48652994974419361</v>
      </c>
      <c r="L33" s="63"/>
    </row>
    <row r="34" spans="1:12" ht="15.6" x14ac:dyDescent="0.3">
      <c r="A34" s="23">
        <v>1996</v>
      </c>
      <c r="B34" s="24">
        <v>268.15100000000001</v>
      </c>
      <c r="C34" s="31">
        <v>486304</v>
      </c>
      <c r="D34" s="31">
        <v>1248.2</v>
      </c>
      <c r="E34" s="31">
        <v>92799</v>
      </c>
      <c r="F34" s="31">
        <f t="shared" si="0"/>
        <v>580351.19999999995</v>
      </c>
      <c r="G34" s="32" t="s">
        <v>16</v>
      </c>
      <c r="H34" s="31">
        <v>374511.62</v>
      </c>
      <c r="I34" s="31">
        <v>48287</v>
      </c>
      <c r="J34" s="31">
        <f t="shared" si="1"/>
        <v>157552.57999999996</v>
      </c>
      <c r="K34" s="34">
        <f t="shared" si="2"/>
        <v>0.58755171526490657</v>
      </c>
      <c r="L34" s="63"/>
    </row>
    <row r="35" spans="1:12" ht="15.6" x14ac:dyDescent="0.3">
      <c r="A35" s="25">
        <v>1997</v>
      </c>
      <c r="B35" s="26">
        <v>271.36</v>
      </c>
      <c r="C35" s="33">
        <v>726210</v>
      </c>
      <c r="D35" s="33">
        <v>116.4</v>
      </c>
      <c r="E35" s="33">
        <v>48287</v>
      </c>
      <c r="F35" s="31">
        <f t="shared" si="0"/>
        <v>774613.4</v>
      </c>
      <c r="G35" s="32" t="s">
        <v>16</v>
      </c>
      <c r="H35" s="31">
        <v>447863.68440000003</v>
      </c>
      <c r="I35" s="31">
        <v>171976</v>
      </c>
      <c r="J35" s="31">
        <f t="shared" si="1"/>
        <v>154773.7156</v>
      </c>
      <c r="K35" s="34">
        <f t="shared" si="2"/>
        <v>0.57036304392688675</v>
      </c>
      <c r="L35" s="63"/>
    </row>
    <row r="36" spans="1:12" ht="15.6" x14ac:dyDescent="0.3">
      <c r="A36" s="23">
        <v>1998</v>
      </c>
      <c r="B36" s="24">
        <v>274.62599999999998</v>
      </c>
      <c r="C36" s="31">
        <v>495400</v>
      </c>
      <c r="D36" s="31">
        <v>184.45320000000001</v>
      </c>
      <c r="E36" s="31">
        <v>171976</v>
      </c>
      <c r="F36" s="31">
        <f t="shared" si="0"/>
        <v>667560.45319999999</v>
      </c>
      <c r="G36" s="32" t="s">
        <v>16</v>
      </c>
      <c r="H36" s="31">
        <v>410387.83300000004</v>
      </c>
      <c r="I36" s="31">
        <v>91833.657999999996</v>
      </c>
      <c r="J36" s="31">
        <f t="shared" si="1"/>
        <v>165338.96219999995</v>
      </c>
      <c r="K36" s="34">
        <f t="shared" si="2"/>
        <v>0.60205137969456635</v>
      </c>
      <c r="L36" s="63"/>
    </row>
    <row r="37" spans="1:12" ht="15.6" x14ac:dyDescent="0.3">
      <c r="A37" s="25">
        <v>1999</v>
      </c>
      <c r="B37" s="26">
        <v>277.79000000000002</v>
      </c>
      <c r="C37" s="33">
        <v>798600</v>
      </c>
      <c r="D37" s="33">
        <v>226.14980000000003</v>
      </c>
      <c r="E37" s="33">
        <v>91833.657999999996</v>
      </c>
      <c r="F37" s="31">
        <f t="shared" si="0"/>
        <v>890659.80780000007</v>
      </c>
      <c r="G37" s="32" t="s">
        <v>16</v>
      </c>
      <c r="H37" s="31">
        <v>439534.41099999996</v>
      </c>
      <c r="I37" s="31">
        <v>175850</v>
      </c>
      <c r="J37" s="31">
        <f t="shared" si="1"/>
        <v>275275.3968000001</v>
      </c>
      <c r="K37" s="34">
        <f t="shared" si="2"/>
        <v>0.99094782677562221</v>
      </c>
      <c r="L37" s="63"/>
    </row>
    <row r="38" spans="1:12" ht="15.6" x14ac:dyDescent="0.3">
      <c r="A38" s="23">
        <v>2000</v>
      </c>
      <c r="B38" s="24">
        <v>280.976</v>
      </c>
      <c r="C38" s="31">
        <v>677000</v>
      </c>
      <c r="D38" s="31">
        <v>426.54260000000005</v>
      </c>
      <c r="E38" s="31">
        <v>175850</v>
      </c>
      <c r="F38" s="31">
        <f t="shared" si="0"/>
        <v>853276.54260000004</v>
      </c>
      <c r="G38" s="32" t="s">
        <v>16</v>
      </c>
      <c r="H38" s="31">
        <v>513343.56099999999</v>
      </c>
      <c r="I38" s="31">
        <v>107266</v>
      </c>
      <c r="J38" s="31">
        <f t="shared" si="1"/>
        <v>232666.98160000006</v>
      </c>
      <c r="K38" s="34">
        <f t="shared" si="2"/>
        <v>0.82806710039291631</v>
      </c>
      <c r="L38" s="63"/>
    </row>
    <row r="39" spans="1:12" ht="15.6" x14ac:dyDescent="0.3">
      <c r="A39" s="25">
        <v>2001</v>
      </c>
      <c r="B39" s="26">
        <v>283.92040200000002</v>
      </c>
      <c r="C39" s="33">
        <v>800700</v>
      </c>
      <c r="D39" s="33">
        <v>808.61599999999999</v>
      </c>
      <c r="E39" s="33">
        <v>107266</v>
      </c>
      <c r="F39" s="31">
        <f t="shared" si="0"/>
        <v>908774.61600000004</v>
      </c>
      <c r="G39" s="32" t="s">
        <v>16</v>
      </c>
      <c r="H39" s="31">
        <v>585722.68200000003</v>
      </c>
      <c r="I39" s="31">
        <v>80922</v>
      </c>
      <c r="J39" s="31">
        <f t="shared" si="1"/>
        <v>242129.93400000001</v>
      </c>
      <c r="K39" s="34">
        <f t="shared" si="2"/>
        <v>0.85280921094215689</v>
      </c>
      <c r="L39" s="63"/>
    </row>
    <row r="40" spans="1:12" ht="15.6" x14ac:dyDescent="0.3">
      <c r="A40" s="23">
        <v>2002</v>
      </c>
      <c r="B40" s="24">
        <v>286.78755999999998</v>
      </c>
      <c r="C40" s="31">
        <v>1069800</v>
      </c>
      <c r="D40" s="31">
        <v>1862.271</v>
      </c>
      <c r="E40" s="31">
        <v>80922</v>
      </c>
      <c r="F40" s="31">
        <f t="shared" si="0"/>
        <v>1152584.2709999999</v>
      </c>
      <c r="G40" s="32" t="s">
        <v>16</v>
      </c>
      <c r="H40" s="31">
        <v>673615.91799999995</v>
      </c>
      <c r="I40" s="31">
        <v>162045</v>
      </c>
      <c r="J40" s="31">
        <f t="shared" si="1"/>
        <v>316923.353</v>
      </c>
      <c r="K40" s="34">
        <f t="shared" si="2"/>
        <v>1.105080544637292</v>
      </c>
      <c r="L40" s="63"/>
    </row>
    <row r="41" spans="1:12" ht="15.6" x14ac:dyDescent="0.3">
      <c r="A41" s="25">
        <v>2003</v>
      </c>
      <c r="B41" s="26">
        <v>289.51758100000001</v>
      </c>
      <c r="C41" s="33">
        <v>1018200</v>
      </c>
      <c r="D41" s="33">
        <v>2771.8679999999999</v>
      </c>
      <c r="E41" s="33">
        <v>162045</v>
      </c>
      <c r="F41" s="31">
        <f t="shared" si="0"/>
        <v>1183016.868</v>
      </c>
      <c r="G41" s="32" t="s">
        <v>16</v>
      </c>
      <c r="H41" s="31">
        <v>698895.91099999996</v>
      </c>
      <c r="I41" s="31">
        <v>148939.777</v>
      </c>
      <c r="J41" s="31">
        <f t="shared" si="1"/>
        <v>335181.18000000005</v>
      </c>
      <c r="K41" s="34">
        <f t="shared" si="2"/>
        <v>1.1577230606938516</v>
      </c>
      <c r="L41" s="63"/>
    </row>
    <row r="42" spans="1:12" ht="15.6" x14ac:dyDescent="0.3">
      <c r="A42" s="23">
        <v>2004</v>
      </c>
      <c r="B42" s="24">
        <v>292.19189</v>
      </c>
      <c r="C42" s="31">
        <v>965078.47600000002</v>
      </c>
      <c r="D42" s="31">
        <v>5662.3029999999999</v>
      </c>
      <c r="E42" s="31">
        <v>148939.777</v>
      </c>
      <c r="F42" s="31">
        <f t="shared" si="0"/>
        <v>1119680.5559999999</v>
      </c>
      <c r="G42" s="32" t="s">
        <v>16</v>
      </c>
      <c r="H42" s="31">
        <v>712679.54299999995</v>
      </c>
      <c r="I42" s="31">
        <v>137684.03200000001</v>
      </c>
      <c r="J42" s="31">
        <f t="shared" si="1"/>
        <v>269316.98099999991</v>
      </c>
      <c r="K42" s="34">
        <f t="shared" si="2"/>
        <v>0.92171271762539309</v>
      </c>
      <c r="L42" s="63"/>
    </row>
    <row r="43" spans="1:12" ht="15.6" x14ac:dyDescent="0.3">
      <c r="A43" s="25">
        <v>2005</v>
      </c>
      <c r="B43" s="26">
        <v>294.914085</v>
      </c>
      <c r="C43" s="33">
        <v>878530.21799999999</v>
      </c>
      <c r="D43" s="33">
        <v>9206.9680000000008</v>
      </c>
      <c r="E43" s="33">
        <v>137684.03200000001</v>
      </c>
      <c r="F43" s="31">
        <f t="shared" si="0"/>
        <v>1025421.218</v>
      </c>
      <c r="G43" s="32" t="s">
        <v>16</v>
      </c>
      <c r="H43" s="31">
        <v>728469.60800000001</v>
      </c>
      <c r="I43" s="31">
        <v>112221.845</v>
      </c>
      <c r="J43" s="31">
        <f t="shared" si="1"/>
        <v>184729.76500000001</v>
      </c>
      <c r="K43" s="34">
        <f t="shared" si="2"/>
        <v>0.62638501989486206</v>
      </c>
      <c r="L43" s="63"/>
    </row>
    <row r="44" spans="1:12" ht="15.6" x14ac:dyDescent="0.3">
      <c r="A44" s="23">
        <v>2006</v>
      </c>
      <c r="B44" s="24">
        <v>297.64655699999997</v>
      </c>
      <c r="C44" s="31">
        <v>1086498.064</v>
      </c>
      <c r="D44" s="31">
        <v>8139.1273999999994</v>
      </c>
      <c r="E44" s="31">
        <v>112221.845</v>
      </c>
      <c r="F44" s="31">
        <f t="shared" si="0"/>
        <v>1206859.0364000001</v>
      </c>
      <c r="G44" s="32" t="s">
        <v>16</v>
      </c>
      <c r="H44" s="31">
        <v>767963.04600000009</v>
      </c>
      <c r="I44" s="31">
        <v>133949.67499999999</v>
      </c>
      <c r="J44" s="31">
        <f t="shared" si="1"/>
        <v>304946.31539999996</v>
      </c>
      <c r="K44" s="34">
        <f t="shared" si="2"/>
        <v>1.0245249213482419</v>
      </c>
      <c r="L44" s="63"/>
    </row>
    <row r="45" spans="1:12" ht="15.6" x14ac:dyDescent="0.3">
      <c r="A45" s="25">
        <v>2007</v>
      </c>
      <c r="B45" s="26">
        <v>300.57448099999999</v>
      </c>
      <c r="C45" s="33">
        <v>1348509.328</v>
      </c>
      <c r="D45" s="33">
        <v>7106.7420000000002</v>
      </c>
      <c r="E45" s="33">
        <v>133949.67499999999</v>
      </c>
      <c r="F45" s="31">
        <f t="shared" si="0"/>
        <v>1489565.7450000001</v>
      </c>
      <c r="G45" s="32" t="s">
        <v>16</v>
      </c>
      <c r="H45" s="31">
        <v>891442.78299999994</v>
      </c>
      <c r="I45" s="31">
        <v>231151</v>
      </c>
      <c r="J45" s="31">
        <f t="shared" si="1"/>
        <v>366971.96200000029</v>
      </c>
      <c r="K45" s="34">
        <f t="shared" si="2"/>
        <v>1.2209019234736707</v>
      </c>
      <c r="L45" s="63"/>
    </row>
    <row r="46" spans="1:12" ht="15.6" x14ac:dyDescent="0.3">
      <c r="A46" s="23">
        <v>2008</v>
      </c>
      <c r="B46" s="24">
        <v>303.50646899999998</v>
      </c>
      <c r="C46" s="31">
        <v>1581562</v>
      </c>
      <c r="D46" s="31">
        <v>4233.0569999999998</v>
      </c>
      <c r="E46" s="31">
        <v>231151</v>
      </c>
      <c r="F46" s="31">
        <f t="shared" si="0"/>
        <v>1816946.057</v>
      </c>
      <c r="G46" s="32" t="s">
        <v>16</v>
      </c>
      <c r="H46" s="31">
        <v>979577.88612899999</v>
      </c>
      <c r="I46" s="31">
        <v>413734</v>
      </c>
      <c r="J46" s="31">
        <f t="shared" si="1"/>
        <v>423634.17087100004</v>
      </c>
      <c r="K46" s="34">
        <f t="shared" si="2"/>
        <v>1.3957994775755507</v>
      </c>
      <c r="L46" s="63"/>
    </row>
    <row r="47" spans="1:12" ht="15.6" x14ac:dyDescent="0.3">
      <c r="A47" s="25">
        <v>2009</v>
      </c>
      <c r="B47" s="26">
        <v>306.207719</v>
      </c>
      <c r="C47" s="33">
        <v>1363674.47</v>
      </c>
      <c r="D47" s="33">
        <v>5609.9885519999989</v>
      </c>
      <c r="E47" s="33">
        <v>413734</v>
      </c>
      <c r="F47" s="31">
        <f t="shared" si="0"/>
        <v>1783018.4585519999</v>
      </c>
      <c r="G47" s="32" t="s">
        <v>16</v>
      </c>
      <c r="H47" s="31">
        <v>1030753.776617</v>
      </c>
      <c r="I47" s="31">
        <v>321255.12900000002</v>
      </c>
      <c r="J47" s="31">
        <f t="shared" si="1"/>
        <v>431009.55293499981</v>
      </c>
      <c r="K47" s="34">
        <f t="shared" si="2"/>
        <v>1.4075724620612842</v>
      </c>
      <c r="L47" s="63"/>
    </row>
    <row r="48" spans="1:12" ht="15.6" x14ac:dyDescent="0.3">
      <c r="A48" s="23">
        <v>2010</v>
      </c>
      <c r="B48" s="24">
        <v>308.83326399999999</v>
      </c>
      <c r="C48" s="31">
        <v>1612084.0349999999</v>
      </c>
      <c r="D48" s="31">
        <v>8105.3353600000009</v>
      </c>
      <c r="E48" s="31">
        <v>321255.12900000002</v>
      </c>
      <c r="F48" s="31">
        <f t="shared" si="0"/>
        <v>1941444.4993599998</v>
      </c>
      <c r="G48" s="32" t="s">
        <v>16</v>
      </c>
      <c r="H48" s="31">
        <v>1188153.1651559998</v>
      </c>
      <c r="I48" s="31">
        <v>253959.41099999999</v>
      </c>
      <c r="J48" s="31">
        <f t="shared" si="1"/>
        <v>499331.92320399988</v>
      </c>
      <c r="K48" s="34">
        <f t="shared" si="2"/>
        <v>1.6168333577046283</v>
      </c>
      <c r="L48" s="63"/>
    </row>
    <row r="49" spans="1:12" ht="15.6" x14ac:dyDescent="0.3">
      <c r="A49" s="25">
        <v>2011</v>
      </c>
      <c r="B49" s="26">
        <v>310.94696199999998</v>
      </c>
      <c r="C49" s="33">
        <v>1989507.18</v>
      </c>
      <c r="D49" s="33">
        <v>15926.154724</v>
      </c>
      <c r="E49" s="33">
        <v>253959.41099999999</v>
      </c>
      <c r="F49" s="31">
        <f t="shared" si="0"/>
        <v>2259392.745724</v>
      </c>
      <c r="G49" s="32" t="s">
        <v>16</v>
      </c>
      <c r="H49" s="31">
        <v>1357972.0021619999</v>
      </c>
      <c r="I49" s="31">
        <v>335233.06099999999</v>
      </c>
      <c r="J49" s="31">
        <f t="shared" si="1"/>
        <v>566187.68256200012</v>
      </c>
      <c r="K49" s="34">
        <f t="shared" si="2"/>
        <v>1.8208497002842567</v>
      </c>
      <c r="L49" s="63"/>
    </row>
    <row r="50" spans="1:12" ht="15.6" x14ac:dyDescent="0.3">
      <c r="A50" s="23">
        <v>2012</v>
      </c>
      <c r="B50" s="24">
        <v>313.14999699999998</v>
      </c>
      <c r="C50" s="31">
        <v>1854416.868</v>
      </c>
      <c r="D50" s="31">
        <v>39444.975124999997</v>
      </c>
      <c r="E50" s="31">
        <v>335233.06099999999</v>
      </c>
      <c r="F50" s="31">
        <f t="shared" si="0"/>
        <v>2229094.9041250004</v>
      </c>
      <c r="G50" s="32" t="s">
        <v>16</v>
      </c>
      <c r="H50" s="31">
        <v>1281083.0816949999</v>
      </c>
      <c r="I50" s="31">
        <v>317225.51400000002</v>
      </c>
      <c r="J50" s="31">
        <f t="shared" si="1"/>
        <v>630786.30843000044</v>
      </c>
      <c r="K50" s="34">
        <f t="shared" si="2"/>
        <v>2.0143264073861715</v>
      </c>
      <c r="L50" s="63"/>
    </row>
    <row r="51" spans="1:12" ht="15.6" x14ac:dyDescent="0.3">
      <c r="A51" s="25">
        <v>2013</v>
      </c>
      <c r="B51" s="26">
        <v>315.33597600000002</v>
      </c>
      <c r="C51" s="33">
        <v>1949428.949</v>
      </c>
      <c r="D51" s="33">
        <v>33928.111839999998</v>
      </c>
      <c r="E51" s="33">
        <v>317225.51400000002</v>
      </c>
      <c r="F51" s="31">
        <f t="shared" si="0"/>
        <v>2300582.5748399999</v>
      </c>
      <c r="G51" s="32" t="s">
        <v>16</v>
      </c>
      <c r="H51" s="31">
        <v>1336899.033274</v>
      </c>
      <c r="I51" s="31">
        <v>350563.81300000002</v>
      </c>
      <c r="J51" s="31">
        <f t="shared" si="1"/>
        <v>613119.72856599977</v>
      </c>
      <c r="K51" s="34">
        <f t="shared" si="2"/>
        <v>1.944338024298248</v>
      </c>
      <c r="L51" s="63"/>
    </row>
    <row r="52" spans="1:12" ht="15.6" x14ac:dyDescent="0.3">
      <c r="A52" s="23">
        <v>2014</v>
      </c>
      <c r="B52" s="24">
        <v>317.519206</v>
      </c>
      <c r="C52" s="31">
        <v>1811875.581</v>
      </c>
      <c r="D52" s="31">
        <v>31189.670167</v>
      </c>
      <c r="E52" s="31">
        <v>350563.81300000002</v>
      </c>
      <c r="F52" s="31">
        <f t="shared" si="0"/>
        <v>2193629.0641669999</v>
      </c>
      <c r="G52" s="32" t="s">
        <v>16</v>
      </c>
      <c r="H52" s="31">
        <v>1269201.3821080001</v>
      </c>
      <c r="I52" s="31">
        <v>376614.22399999999</v>
      </c>
      <c r="J52" s="31">
        <f t="shared" si="1"/>
        <v>547813.45805899985</v>
      </c>
      <c r="K52" s="34">
        <f t="shared" si="2"/>
        <v>1.72529235305218</v>
      </c>
      <c r="L52" s="63"/>
    </row>
    <row r="53" spans="1:12" ht="15.6" x14ac:dyDescent="0.3">
      <c r="A53" s="25">
        <v>2015</v>
      </c>
      <c r="B53" s="26">
        <v>319.83219000000003</v>
      </c>
      <c r="C53" s="33">
        <v>1856505.89</v>
      </c>
      <c r="D53" s="33">
        <v>31776.173027000001</v>
      </c>
      <c r="E53" s="33">
        <v>376614.22399999999</v>
      </c>
      <c r="F53" s="31">
        <f t="shared" si="0"/>
        <v>2264896.287027</v>
      </c>
      <c r="G53" s="32" t="s">
        <v>16</v>
      </c>
      <c r="H53" s="31">
        <v>1272345.2923409999</v>
      </c>
      <c r="I53" s="31">
        <v>412001.125</v>
      </c>
      <c r="J53" s="31">
        <f t="shared" si="1"/>
        <v>580549.86968600005</v>
      </c>
      <c r="K53" s="34">
        <f t="shared" si="2"/>
        <v>1.8151702293818519</v>
      </c>
      <c r="L53" s="63"/>
    </row>
    <row r="54" spans="1:12" ht="15.6" x14ac:dyDescent="0.3">
      <c r="A54" s="23">
        <v>2016</v>
      </c>
      <c r="B54" s="24">
        <v>322.11409400000002</v>
      </c>
      <c r="C54" s="31">
        <v>2093015.852</v>
      </c>
      <c r="D54" s="31">
        <v>26584.451392000003</v>
      </c>
      <c r="E54" s="31">
        <v>412001.125</v>
      </c>
      <c r="F54" s="31">
        <f t="shared" si="0"/>
        <v>2531601.428392</v>
      </c>
      <c r="G54" s="32" t="s">
        <v>16</v>
      </c>
      <c r="H54" s="31">
        <v>1436348.5521910002</v>
      </c>
      <c r="I54" s="31">
        <v>398677.11200000002</v>
      </c>
      <c r="J54" s="31">
        <f t="shared" si="1"/>
        <v>696575.76420099987</v>
      </c>
      <c r="K54" s="34">
        <f t="shared" si="2"/>
        <v>2.1625125294921119</v>
      </c>
      <c r="L54" s="63"/>
    </row>
    <row r="55" spans="1:12" ht="15.6" x14ac:dyDescent="0.3">
      <c r="A55" s="25">
        <v>2017</v>
      </c>
      <c r="B55" s="26">
        <v>324.29674599999998</v>
      </c>
      <c r="C55" s="33">
        <v>2215266</v>
      </c>
      <c r="D55" s="33">
        <v>32523.357361999999</v>
      </c>
      <c r="E55" s="33">
        <v>398677.11200000002</v>
      </c>
      <c r="F55" s="31">
        <f t="shared" si="0"/>
        <v>2646466.469362</v>
      </c>
      <c r="G55" s="32" t="s">
        <v>16</v>
      </c>
      <c r="H55" s="31">
        <v>1534857.7782299998</v>
      </c>
      <c r="I55" s="31">
        <v>359012.85100000002</v>
      </c>
      <c r="J55" s="31">
        <f t="shared" si="1"/>
        <v>752595.84013200016</v>
      </c>
      <c r="K55" s="34">
        <f t="shared" si="2"/>
        <v>2.3207011769769661</v>
      </c>
      <c r="L55" s="63"/>
    </row>
    <row r="56" spans="1:12" ht="15.6" x14ac:dyDescent="0.3">
      <c r="A56" s="23">
        <v>2018</v>
      </c>
      <c r="B56" s="24">
        <v>326.16326299999997</v>
      </c>
      <c r="C56" s="31">
        <v>2224179.36</v>
      </c>
      <c r="D56" s="31">
        <v>32281.55773</v>
      </c>
      <c r="E56" s="31">
        <v>359012.85100000002</v>
      </c>
      <c r="F56" s="31">
        <f t="shared" si="0"/>
        <v>2615473.7687299997</v>
      </c>
      <c r="G56" s="32" t="s">
        <v>16</v>
      </c>
      <c r="H56" s="31">
        <v>1524772.3553900002</v>
      </c>
      <c r="I56" s="31">
        <v>318318.59299999999</v>
      </c>
      <c r="J56" s="31">
        <f t="shared" si="1"/>
        <v>772382.82033999963</v>
      </c>
      <c r="K56" s="34">
        <f t="shared" si="2"/>
        <v>2.3680865013298562</v>
      </c>
      <c r="L56" s="63"/>
    </row>
    <row r="57" spans="1:12" ht="15.6" x14ac:dyDescent="0.3">
      <c r="A57" s="25">
        <v>2019</v>
      </c>
      <c r="B57" s="26">
        <v>327.77654100000001</v>
      </c>
      <c r="C57" s="33">
        <v>2504215.3930000002</v>
      </c>
      <c r="D57" s="33">
        <v>26318.480841588898</v>
      </c>
      <c r="E57" s="33">
        <v>318318.59299999999</v>
      </c>
      <c r="F57" s="31">
        <f t="shared" si="0"/>
        <v>2848852.4668415887</v>
      </c>
      <c r="G57" s="32" t="s">
        <v>16</v>
      </c>
      <c r="H57" s="31">
        <v>1611235.4382941499</v>
      </c>
      <c r="I57" s="31">
        <v>450122.46399999998</v>
      </c>
      <c r="J57" s="31">
        <f t="shared" si="1"/>
        <v>787494.56454743887</v>
      </c>
      <c r="K57" s="34">
        <f t="shared" si="2"/>
        <v>2.4025348554381103</v>
      </c>
      <c r="L57" s="63"/>
    </row>
    <row r="58" spans="1:12" ht="15.6" x14ac:dyDescent="0.3">
      <c r="A58" s="23">
        <v>2020</v>
      </c>
      <c r="B58" s="24">
        <v>329.37155899999999</v>
      </c>
      <c r="C58" s="31">
        <v>3056141.2889999999</v>
      </c>
      <c r="D58" s="31">
        <v>21618.791118075998</v>
      </c>
      <c r="E58" s="31">
        <v>450122.46399999998</v>
      </c>
      <c r="F58" s="31">
        <f t="shared" si="0"/>
        <v>3527882.5441180761</v>
      </c>
      <c r="G58" s="32" t="s">
        <v>16</v>
      </c>
      <c r="H58" s="31">
        <v>2089888.7785061901</v>
      </c>
      <c r="I58" s="31">
        <v>608137.39399999997</v>
      </c>
      <c r="J58" s="31">
        <f t="shared" si="1"/>
        <v>829856.37161188619</v>
      </c>
      <c r="K58" s="34">
        <f t="shared" si="2"/>
        <v>2.5195143567689953</v>
      </c>
      <c r="L58" s="63"/>
    </row>
    <row r="59" spans="1:12" ht="15.6" x14ac:dyDescent="0.3">
      <c r="A59" s="25">
        <v>2021</v>
      </c>
      <c r="B59" s="26">
        <v>332.09034100000002</v>
      </c>
      <c r="C59" s="33">
        <v>2862614.8080000002</v>
      </c>
      <c r="D59" s="33">
        <v>22226.200585730599</v>
      </c>
      <c r="E59" s="33">
        <v>608137.39399999997</v>
      </c>
      <c r="F59" s="31">
        <f t="shared" si="0"/>
        <v>3492978.4025857304</v>
      </c>
      <c r="G59" s="32" t="s">
        <v>16</v>
      </c>
      <c r="H59" s="31">
        <v>1940964.3354021199</v>
      </c>
      <c r="I59" s="31">
        <v>836806.03200000001</v>
      </c>
      <c r="J59" s="31">
        <f t="shared" si="1"/>
        <v>715208.03518361039</v>
      </c>
      <c r="K59" s="34">
        <f t="shared" si="2"/>
        <v>2.1536550356446842</v>
      </c>
      <c r="L59" s="63"/>
    </row>
    <row r="60" spans="1:12" ht="15.6" x14ac:dyDescent="0.3">
      <c r="A60" s="23">
        <v>2022</v>
      </c>
      <c r="B60" s="24">
        <v>333.32687199999998</v>
      </c>
      <c r="C60" s="31">
        <v>2528098.9550000001</v>
      </c>
      <c r="D60" s="31">
        <v>20271.518455648998</v>
      </c>
      <c r="E60" s="31">
        <v>836806.03200000001</v>
      </c>
      <c r="F60" s="31">
        <f t="shared" si="0"/>
        <v>3385176.505455649</v>
      </c>
      <c r="G60" s="32" t="s">
        <v>16</v>
      </c>
      <c r="H60" s="31">
        <v>1874995.51652772</v>
      </c>
      <c r="I60" s="31">
        <v>800292.33700000006</v>
      </c>
      <c r="J60" s="31">
        <f t="shared" si="1"/>
        <v>709888.65192792891</v>
      </c>
      <c r="K60" s="34">
        <f t="shared" si="2"/>
        <v>2.1297072380288888</v>
      </c>
      <c r="L60" s="63"/>
    </row>
    <row r="61" spans="1:12" ht="16.2" thickBot="1" x14ac:dyDescent="0.35">
      <c r="A61" s="27">
        <v>2023</v>
      </c>
      <c r="B61" s="28">
        <v>335.70648399999999</v>
      </c>
      <c r="C61" s="37">
        <v>2394337.9700000002</v>
      </c>
      <c r="D61" s="37">
        <v>17970.6558993037</v>
      </c>
      <c r="E61" s="37">
        <v>800292.33700000006</v>
      </c>
      <c r="F61" s="38">
        <f t="shared" si="0"/>
        <v>3212600.962899304</v>
      </c>
      <c r="G61" s="39" t="s">
        <v>16</v>
      </c>
      <c r="H61" s="38">
        <v>1991364.26320402</v>
      </c>
      <c r="I61" s="38">
        <v>502650.201</v>
      </c>
      <c r="J61" s="38">
        <f t="shared" si="1"/>
        <v>718586.49869528413</v>
      </c>
      <c r="K61" s="40">
        <f t="shared" si="2"/>
        <v>2.1405201655124548</v>
      </c>
      <c r="L61" s="63"/>
    </row>
    <row r="62" spans="1:12" ht="18" customHeight="1" thickTop="1" x14ac:dyDescent="0.3">
      <c r="A62" s="57" t="s">
        <v>53</v>
      </c>
    </row>
    <row r="63" spans="1:12" ht="18" customHeight="1" x14ac:dyDescent="0.3">
      <c r="A63" s="57" t="s">
        <v>60</v>
      </c>
    </row>
    <row r="64" spans="1:12" ht="18" customHeight="1" x14ac:dyDescent="0.3">
      <c r="A64" s="57" t="s">
        <v>61</v>
      </c>
    </row>
    <row r="65" spans="1:1" ht="18" customHeight="1" x14ac:dyDescent="0.3">
      <c r="A65" s="57" t="s">
        <v>126</v>
      </c>
    </row>
    <row r="66" spans="1:1" ht="18" customHeight="1" x14ac:dyDescent="0.3">
      <c r="A66" s="57" t="s">
        <v>59</v>
      </c>
    </row>
    <row r="67" spans="1:1" ht="18" customHeight="1" x14ac:dyDescent="0.3">
      <c r="A67" s="57" t="s">
        <v>62</v>
      </c>
    </row>
    <row r="68" spans="1:1" ht="18" customHeight="1" x14ac:dyDescent="0.3">
      <c r="A68" s="57" t="s">
        <v>63</v>
      </c>
    </row>
    <row r="69" spans="1:1" ht="18" customHeight="1" x14ac:dyDescent="0.3">
      <c r="A69" s="57" t="s">
        <v>44</v>
      </c>
    </row>
    <row r="70" spans="1:1" ht="18" customHeight="1" x14ac:dyDescent="0.3">
      <c r="A70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D8D3-7F9C-4D7F-B1FF-91D86AF050AE}">
  <dimension ref="A1:K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0" width="22.21875" customWidth="1"/>
  </cols>
  <sheetData>
    <row r="1" spans="1:11" ht="24" customHeight="1" thickBot="1" x14ac:dyDescent="0.45">
      <c r="A1" s="19" t="s">
        <v>18</v>
      </c>
      <c r="B1" s="20"/>
      <c r="C1" s="2"/>
      <c r="D1" s="2"/>
      <c r="E1" s="2"/>
      <c r="F1" s="2"/>
      <c r="G1" s="2"/>
      <c r="H1" s="2"/>
      <c r="I1" s="2"/>
      <c r="J1" s="2"/>
    </row>
    <row r="2" spans="1:11" ht="66" customHeight="1" thickTop="1" x14ac:dyDescent="0.3">
      <c r="A2" s="21" t="s">
        <v>0</v>
      </c>
      <c r="B2" s="22" t="s">
        <v>14</v>
      </c>
      <c r="C2" s="29" t="s">
        <v>92</v>
      </c>
      <c r="D2" s="29" t="s">
        <v>93</v>
      </c>
      <c r="E2" s="30" t="s">
        <v>94</v>
      </c>
      <c r="F2" s="29" t="s">
        <v>95</v>
      </c>
      <c r="G2" s="29" t="s">
        <v>96</v>
      </c>
      <c r="H2" s="29" t="s">
        <v>97</v>
      </c>
      <c r="I2" s="29" t="s">
        <v>104</v>
      </c>
      <c r="J2" s="29" t="s">
        <v>13</v>
      </c>
      <c r="K2" s="63"/>
    </row>
    <row r="3" spans="1:11" ht="15.6" x14ac:dyDescent="0.3">
      <c r="A3" s="25">
        <v>1965</v>
      </c>
      <c r="B3" s="26">
        <v>193.22300000000001</v>
      </c>
      <c r="C3" s="31">
        <v>63320</v>
      </c>
      <c r="D3" s="31">
        <v>1440</v>
      </c>
      <c r="E3" s="31">
        <v>23100</v>
      </c>
      <c r="F3" s="31">
        <f>SUM(C3,D3,E3)</f>
        <v>87860</v>
      </c>
      <c r="G3" s="31">
        <v>4780</v>
      </c>
      <c r="H3" s="31">
        <v>19190</v>
      </c>
      <c r="I3" s="31">
        <f>F3-SUM(G3,H3)</f>
        <v>63890</v>
      </c>
      <c r="J3" s="34">
        <f t="shared" ref="J3:J34" si="0">I3/B3/1000</f>
        <v>0.33065421818313551</v>
      </c>
      <c r="K3" s="63"/>
    </row>
    <row r="4" spans="1:11" ht="15.6" x14ac:dyDescent="0.3">
      <c r="A4" s="23">
        <v>1966</v>
      </c>
      <c r="B4" s="24">
        <v>195.53899999999999</v>
      </c>
      <c r="C4" s="31">
        <v>74610</v>
      </c>
      <c r="D4" s="31">
        <v>2680</v>
      </c>
      <c r="E4" s="31">
        <v>19190</v>
      </c>
      <c r="F4" s="31">
        <f t="shared" ref="F4:F61" si="1">SUM(C4,D4,E4)</f>
        <v>96480</v>
      </c>
      <c r="G4" s="31">
        <v>4050</v>
      </c>
      <c r="H4" s="31">
        <v>20490</v>
      </c>
      <c r="I4" s="31">
        <f t="shared" ref="I4:I61" si="2">F4-SUM(G4,H4)</f>
        <v>71940</v>
      </c>
      <c r="J4" s="34">
        <f t="shared" si="0"/>
        <v>0.36790614659991105</v>
      </c>
      <c r="K4" s="63"/>
    </row>
    <row r="5" spans="1:11" ht="15.6" x14ac:dyDescent="0.3">
      <c r="A5" s="25">
        <v>1967</v>
      </c>
      <c r="B5" s="26">
        <v>197.73599999999999</v>
      </c>
      <c r="C5" s="31">
        <v>59950</v>
      </c>
      <c r="D5" s="31">
        <v>4170</v>
      </c>
      <c r="E5" s="31">
        <v>20490</v>
      </c>
      <c r="F5" s="31">
        <f t="shared" si="1"/>
        <v>84610</v>
      </c>
      <c r="G5" s="31">
        <v>3080</v>
      </c>
      <c r="H5" s="31">
        <v>8770</v>
      </c>
      <c r="I5" s="31">
        <f t="shared" si="2"/>
        <v>72760</v>
      </c>
      <c r="J5" s="34">
        <f t="shared" si="0"/>
        <v>0.367965367965368</v>
      </c>
      <c r="K5" s="63"/>
    </row>
    <row r="6" spans="1:11" ht="15.6" x14ac:dyDescent="0.3">
      <c r="A6" s="23">
        <v>1968</v>
      </c>
      <c r="B6" s="24">
        <v>199.80799999999999</v>
      </c>
      <c r="C6" s="31">
        <v>76230</v>
      </c>
      <c r="D6" s="31">
        <v>3420</v>
      </c>
      <c r="E6" s="31">
        <v>8770</v>
      </c>
      <c r="F6" s="31">
        <f t="shared" si="1"/>
        <v>88420</v>
      </c>
      <c r="G6" s="31">
        <v>2250</v>
      </c>
      <c r="H6" s="31">
        <v>20860</v>
      </c>
      <c r="I6" s="31">
        <f t="shared" si="2"/>
        <v>65310</v>
      </c>
      <c r="J6" s="34">
        <f t="shared" si="0"/>
        <v>0.32686378923766818</v>
      </c>
      <c r="K6" s="63"/>
    </row>
    <row r="7" spans="1:11" ht="15.6" x14ac:dyDescent="0.3">
      <c r="A7" s="25">
        <v>1969</v>
      </c>
      <c r="B7" s="26">
        <v>201.76</v>
      </c>
      <c r="C7" s="31">
        <v>84040</v>
      </c>
      <c r="D7" s="31">
        <v>350</v>
      </c>
      <c r="E7" s="31">
        <v>20860</v>
      </c>
      <c r="F7" s="31">
        <f t="shared" si="1"/>
        <v>105250</v>
      </c>
      <c r="G7" s="31">
        <v>5430</v>
      </c>
      <c r="H7" s="31">
        <v>25547</v>
      </c>
      <c r="I7" s="31">
        <f t="shared" si="2"/>
        <v>74273</v>
      </c>
      <c r="J7" s="34">
        <f t="shared" si="0"/>
        <v>0.36812549563838226</v>
      </c>
      <c r="K7" s="63"/>
    </row>
    <row r="8" spans="1:11" ht="15.6" x14ac:dyDescent="0.3">
      <c r="A8" s="23">
        <v>1970</v>
      </c>
      <c r="B8" s="24">
        <v>203.84899999999999</v>
      </c>
      <c r="C8" s="31">
        <v>77974.066792560217</v>
      </c>
      <c r="D8" s="31">
        <v>528.65</v>
      </c>
      <c r="E8" s="31">
        <v>25847.072</v>
      </c>
      <c r="F8" s="31">
        <f t="shared" si="1"/>
        <v>104349.78879256021</v>
      </c>
      <c r="G8" s="31">
        <v>6871.0011123470522</v>
      </c>
      <c r="H8" s="31">
        <v>26435.344336084021</v>
      </c>
      <c r="I8" s="31">
        <f t="shared" si="2"/>
        <v>71043.443344129133</v>
      </c>
      <c r="J8" s="34">
        <f t="shared" si="0"/>
        <v>0.34851013909378575</v>
      </c>
      <c r="K8" s="63"/>
    </row>
    <row r="9" spans="1:11" ht="15.6" x14ac:dyDescent="0.3">
      <c r="A9" s="25">
        <v>1971</v>
      </c>
      <c r="B9" s="26">
        <v>206.46599999999998</v>
      </c>
      <c r="C9" s="31">
        <v>97787.517285885508</v>
      </c>
      <c r="D9" s="31">
        <v>456.95</v>
      </c>
      <c r="E9" s="31">
        <v>26435.344336084021</v>
      </c>
      <c r="F9" s="31">
        <f t="shared" si="1"/>
        <v>124679.81162196952</v>
      </c>
      <c r="G9" s="31">
        <v>12724.757987359537</v>
      </c>
      <c r="H9" s="31">
        <v>28006.575663521915</v>
      </c>
      <c r="I9" s="31">
        <f t="shared" si="2"/>
        <v>83948.477971088068</v>
      </c>
      <c r="J9" s="34">
        <f t="shared" si="0"/>
        <v>0.40659710543667271</v>
      </c>
      <c r="K9" s="63"/>
    </row>
    <row r="10" spans="1:11" ht="15.6" x14ac:dyDescent="0.3">
      <c r="A10" s="23">
        <v>1972</v>
      </c>
      <c r="B10" s="24">
        <v>208.917</v>
      </c>
      <c r="C10" s="31">
        <v>83100.977698868737</v>
      </c>
      <c r="D10" s="31">
        <v>1401.9</v>
      </c>
      <c r="E10" s="31">
        <v>28006.575663521915</v>
      </c>
      <c r="F10" s="31">
        <f t="shared" si="1"/>
        <v>112509.45336239065</v>
      </c>
      <c r="G10" s="31">
        <v>13179.403795630946</v>
      </c>
      <c r="H10" s="31">
        <v>18257.703427344379</v>
      </c>
      <c r="I10" s="31">
        <f t="shared" si="2"/>
        <v>81072.346139415313</v>
      </c>
      <c r="J10" s="34">
        <f t="shared" si="0"/>
        <v>0.38806007237044049</v>
      </c>
      <c r="K10" s="63"/>
    </row>
    <row r="11" spans="1:11" ht="15.6" x14ac:dyDescent="0.3">
      <c r="A11" s="25">
        <v>1973</v>
      </c>
      <c r="B11" s="26">
        <v>210.98500000000001</v>
      </c>
      <c r="C11" s="31">
        <v>128896.51642978389</v>
      </c>
      <c r="D11" s="31">
        <v>267.7</v>
      </c>
      <c r="E11" s="31">
        <v>18257.703427344379</v>
      </c>
      <c r="F11" s="31">
        <f t="shared" si="1"/>
        <v>147421.91985712826</v>
      </c>
      <c r="G11" s="31">
        <v>17316.473689544222</v>
      </c>
      <c r="H11" s="31">
        <v>46727.015809075019</v>
      </c>
      <c r="I11" s="31">
        <f t="shared" si="2"/>
        <v>83378.430358509024</v>
      </c>
      <c r="J11" s="34">
        <f t="shared" si="0"/>
        <v>0.39518653154730915</v>
      </c>
      <c r="K11" s="63"/>
    </row>
    <row r="12" spans="1:11" ht="15.6" x14ac:dyDescent="0.3">
      <c r="A12" s="23">
        <v>1974</v>
      </c>
      <c r="B12" s="24">
        <v>212.93199999999999</v>
      </c>
      <c r="C12" s="31">
        <v>104484.60380769554</v>
      </c>
      <c r="D12" s="31">
        <v>39.700000000000003</v>
      </c>
      <c r="E12" s="31">
        <v>46727.015809075019</v>
      </c>
      <c r="F12" s="31">
        <f t="shared" si="1"/>
        <v>151251.31961677055</v>
      </c>
      <c r="G12" s="31">
        <v>20908.708575236004</v>
      </c>
      <c r="H12" s="31">
        <v>41033.159590528288</v>
      </c>
      <c r="I12" s="31">
        <f t="shared" si="2"/>
        <v>89309.451451006258</v>
      </c>
      <c r="J12" s="34">
        <f t="shared" si="0"/>
        <v>0.41942710091017915</v>
      </c>
      <c r="K12" s="63"/>
    </row>
    <row r="13" spans="1:11" ht="15.6" x14ac:dyDescent="0.3">
      <c r="A13" s="25">
        <v>1975</v>
      </c>
      <c r="B13" s="26">
        <v>214.93100000000001</v>
      </c>
      <c r="C13" s="31">
        <v>137296.45836346978</v>
      </c>
      <c r="D13" s="31">
        <v>151.80000000000001</v>
      </c>
      <c r="E13" s="31">
        <v>41033.159590528288</v>
      </c>
      <c r="F13" s="31">
        <f t="shared" si="1"/>
        <v>178481.41795399805</v>
      </c>
      <c r="G13" s="31">
        <v>35069.988765128503</v>
      </c>
      <c r="H13" s="31">
        <v>34349.356454023822</v>
      </c>
      <c r="I13" s="31">
        <f t="shared" si="2"/>
        <v>109062.07273484573</v>
      </c>
      <c r="J13" s="34">
        <f t="shared" si="0"/>
        <v>0.50742830366417935</v>
      </c>
      <c r="K13" s="63"/>
    </row>
    <row r="14" spans="1:11" ht="15.6" x14ac:dyDescent="0.3">
      <c r="A14" s="23">
        <v>1976</v>
      </c>
      <c r="B14" s="24">
        <v>217.095</v>
      </c>
      <c r="C14" s="31">
        <v>136456.69866401973</v>
      </c>
      <c r="D14" s="31">
        <v>67.55</v>
      </c>
      <c r="E14" s="31">
        <v>34349.356454023822</v>
      </c>
      <c r="F14" s="31">
        <f t="shared" si="1"/>
        <v>170873.60511804355</v>
      </c>
      <c r="G14" s="31">
        <v>36293.910895643436</v>
      </c>
      <c r="H14" s="31">
        <v>22331.017027595197</v>
      </c>
      <c r="I14" s="31">
        <f t="shared" si="2"/>
        <v>112248.67719480491</v>
      </c>
      <c r="J14" s="34">
        <f t="shared" si="0"/>
        <v>0.51704865240933662</v>
      </c>
      <c r="K14" s="63"/>
    </row>
    <row r="15" spans="1:11" ht="15.6" x14ac:dyDescent="0.3">
      <c r="A15" s="25">
        <v>1977</v>
      </c>
      <c r="B15" s="26">
        <v>219.179</v>
      </c>
      <c r="C15" s="31">
        <v>141522.58279036995</v>
      </c>
      <c r="D15" s="31">
        <v>147.05000000000001</v>
      </c>
      <c r="E15" s="31">
        <v>22331.017027595197</v>
      </c>
      <c r="F15" s="31">
        <f t="shared" si="1"/>
        <v>164000.64981796514</v>
      </c>
      <c r="G15" s="31">
        <v>35845.42746985663</v>
      </c>
      <c r="H15" s="31">
        <v>20819.508744151433</v>
      </c>
      <c r="I15" s="31">
        <f t="shared" si="2"/>
        <v>107335.71360395708</v>
      </c>
      <c r="J15" s="34">
        <f t="shared" si="0"/>
        <v>0.48971714262751942</v>
      </c>
      <c r="K15" s="63"/>
    </row>
    <row r="16" spans="1:11" ht="15.6" x14ac:dyDescent="0.3">
      <c r="A16" s="23">
        <v>1978</v>
      </c>
      <c r="B16" s="24">
        <v>221.47699999999998</v>
      </c>
      <c r="C16" s="31">
        <v>110181.53727127824</v>
      </c>
      <c r="D16" s="31">
        <v>1065</v>
      </c>
      <c r="E16" s="31">
        <v>20819.508744151433</v>
      </c>
      <c r="F16" s="31">
        <f t="shared" si="1"/>
        <v>132066.04601542966</v>
      </c>
      <c r="G16" s="31">
        <v>25102.530280291943</v>
      </c>
      <c r="H16" s="31">
        <v>23925.5401935105</v>
      </c>
      <c r="I16" s="31">
        <f t="shared" si="2"/>
        <v>83037.975541627209</v>
      </c>
      <c r="J16" s="34">
        <f t="shared" si="0"/>
        <v>0.37492821169524243</v>
      </c>
      <c r="K16" s="63"/>
    </row>
    <row r="17" spans="1:11" ht="15.6" x14ac:dyDescent="0.3">
      <c r="A17" s="25">
        <v>1979</v>
      </c>
      <c r="B17" s="26">
        <v>223.86500000000001</v>
      </c>
      <c r="C17" s="31">
        <v>149987.38856415113</v>
      </c>
      <c r="D17" s="31">
        <v>320.14999999999998</v>
      </c>
      <c r="E17" s="31">
        <v>23925.5401935105</v>
      </c>
      <c r="F17" s="31">
        <f t="shared" si="1"/>
        <v>174233.07875766163</v>
      </c>
      <c r="G17" s="31">
        <v>37893.713581295102</v>
      </c>
      <c r="H17" s="31">
        <v>40280.710413741304</v>
      </c>
      <c r="I17" s="31">
        <f t="shared" si="2"/>
        <v>96058.654762625229</v>
      </c>
      <c r="J17" s="34">
        <f t="shared" si="0"/>
        <v>0.42909188467435833</v>
      </c>
      <c r="K17" s="63"/>
    </row>
    <row r="18" spans="1:11" ht="15.6" x14ac:dyDescent="0.3">
      <c r="A18" s="23">
        <v>1980</v>
      </c>
      <c r="B18" s="24">
        <v>226.45099999999999</v>
      </c>
      <c r="C18" s="31">
        <v>145876.05487192801</v>
      </c>
      <c r="D18" s="31">
        <v>9</v>
      </c>
      <c r="E18" s="31">
        <v>40280.710413741297</v>
      </c>
      <c r="F18" s="31">
        <f t="shared" si="1"/>
        <v>186165.7652856693</v>
      </c>
      <c r="G18" s="31">
        <v>42446.314732889703</v>
      </c>
      <c r="H18" s="31">
        <v>30290.782668500698</v>
      </c>
      <c r="I18" s="31">
        <f t="shared" si="2"/>
        <v>113428.6678842789</v>
      </c>
      <c r="J18" s="34">
        <f t="shared" si="0"/>
        <v>0.50089718254403337</v>
      </c>
      <c r="K18" s="63"/>
    </row>
    <row r="19" spans="1:11" ht="15.6" x14ac:dyDescent="0.3">
      <c r="A19" s="25">
        <v>1981</v>
      </c>
      <c r="B19" s="26">
        <v>228.93700000000001</v>
      </c>
      <c r="C19" s="31">
        <v>179691.47197996901</v>
      </c>
      <c r="D19" s="31">
        <v>9</v>
      </c>
      <c r="E19" s="31">
        <v>30290.782668500698</v>
      </c>
      <c r="F19" s="31">
        <f t="shared" si="1"/>
        <v>209991.25464846971</v>
      </c>
      <c r="G19" s="31">
        <v>52097.691737220703</v>
      </c>
      <c r="H19" s="31">
        <v>37998.256890954202</v>
      </c>
      <c r="I19" s="31">
        <f t="shared" si="2"/>
        <v>119895.30602029481</v>
      </c>
      <c r="J19" s="34">
        <f t="shared" si="0"/>
        <v>0.52370436417134314</v>
      </c>
      <c r="K19" s="63"/>
    </row>
    <row r="20" spans="1:11" ht="15.6" x14ac:dyDescent="0.3">
      <c r="A20" s="23">
        <v>1982</v>
      </c>
      <c r="B20" s="24">
        <v>231.15700000000001</v>
      </c>
      <c r="C20" s="31">
        <v>181122.64292009099</v>
      </c>
      <c r="D20" s="31">
        <v>298.89999999999998</v>
      </c>
      <c r="E20" s="31">
        <v>37998.256890954202</v>
      </c>
      <c r="F20" s="31">
        <f t="shared" si="1"/>
        <v>219419.79981104517</v>
      </c>
      <c r="G20" s="31">
        <v>38831.069989405703</v>
      </c>
      <c r="H20" s="31">
        <v>71247.316961430901</v>
      </c>
      <c r="I20" s="31">
        <f t="shared" si="2"/>
        <v>109341.41286020857</v>
      </c>
      <c r="J20" s="34">
        <f t="shared" si="0"/>
        <v>0.4730179612134115</v>
      </c>
      <c r="K20" s="63"/>
    </row>
    <row r="21" spans="1:11" ht="15.6" x14ac:dyDescent="0.3">
      <c r="A21" s="25">
        <v>1983</v>
      </c>
      <c r="B21" s="26">
        <v>233.322</v>
      </c>
      <c r="C21" s="31">
        <v>141172.85800942601</v>
      </c>
      <c r="D21" s="31">
        <v>77</v>
      </c>
      <c r="E21" s="31">
        <v>71247.316961430901</v>
      </c>
      <c r="F21" s="31">
        <f t="shared" si="1"/>
        <v>212497.17497085693</v>
      </c>
      <c r="G21" s="31">
        <v>34618.578881060101</v>
      </c>
      <c r="H21" s="31">
        <v>56421.6472866408</v>
      </c>
      <c r="I21" s="31">
        <f t="shared" si="2"/>
        <v>121456.94880315603</v>
      </c>
      <c r="J21" s="34">
        <f t="shared" si="0"/>
        <v>0.52055506468809642</v>
      </c>
      <c r="K21" s="63"/>
    </row>
    <row r="22" spans="1:11" ht="15.6" x14ac:dyDescent="0.3">
      <c r="A22" s="23">
        <v>1984</v>
      </c>
      <c r="B22" s="24">
        <v>235.38499999999999</v>
      </c>
      <c r="C22" s="31">
        <v>133620.96946327199</v>
      </c>
      <c r="D22" s="31">
        <v>315</v>
      </c>
      <c r="E22" s="31">
        <v>56421.6472866408</v>
      </c>
      <c r="F22" s="31">
        <f t="shared" si="1"/>
        <v>190357.61674991279</v>
      </c>
      <c r="G22" s="31">
        <v>34458.990433434701</v>
      </c>
      <c r="H22" s="31">
        <v>42275.028024367799</v>
      </c>
      <c r="I22" s="31">
        <f t="shared" si="2"/>
        <v>113623.59829211028</v>
      </c>
      <c r="J22" s="34">
        <f t="shared" si="0"/>
        <v>0.48271384451902327</v>
      </c>
      <c r="K22" s="63"/>
    </row>
    <row r="23" spans="1:11" ht="15.6" x14ac:dyDescent="0.3">
      <c r="A23" s="25">
        <v>1985</v>
      </c>
      <c r="B23" s="26">
        <v>237.46799999999999</v>
      </c>
      <c r="C23" s="31">
        <v>166880.895871424</v>
      </c>
      <c r="D23" s="31">
        <v>127.55</v>
      </c>
      <c r="E23" s="31">
        <v>42275.028024367799</v>
      </c>
      <c r="F23" s="31">
        <f t="shared" si="1"/>
        <v>209283.4738957918</v>
      </c>
      <c r="G23" s="31">
        <v>41741.910530101602</v>
      </c>
      <c r="H23" s="31">
        <v>52168.851141228399</v>
      </c>
      <c r="I23" s="31">
        <f t="shared" si="2"/>
        <v>115372.71222446181</v>
      </c>
      <c r="J23" s="34">
        <f t="shared" si="0"/>
        <v>0.48584530220687339</v>
      </c>
      <c r="K23" s="63"/>
    </row>
    <row r="24" spans="1:11" ht="15.6" x14ac:dyDescent="0.3">
      <c r="A24" s="23">
        <v>1986</v>
      </c>
      <c r="B24" s="24">
        <v>239.63800000000001</v>
      </c>
      <c r="C24" s="31">
        <v>140899.47306715016</v>
      </c>
      <c r="D24" s="31">
        <v>2654.75</v>
      </c>
      <c r="E24" s="31">
        <v>52168.851141228399</v>
      </c>
      <c r="F24" s="31">
        <f t="shared" si="1"/>
        <v>195723.07420837856</v>
      </c>
      <c r="G24" s="31">
        <v>49300.188000400973</v>
      </c>
      <c r="H24" s="31">
        <v>28342.690495595816</v>
      </c>
      <c r="I24" s="31">
        <f t="shared" si="2"/>
        <v>118080.19571238177</v>
      </c>
      <c r="J24" s="34">
        <f t="shared" si="0"/>
        <v>0.49274403772515951</v>
      </c>
      <c r="K24" s="63"/>
    </row>
    <row r="25" spans="1:11" ht="15.6" x14ac:dyDescent="0.3">
      <c r="A25" s="25">
        <v>1987</v>
      </c>
      <c r="B25" s="26">
        <v>241.78399999999999</v>
      </c>
      <c r="C25" s="31">
        <v>203281.43712574852</v>
      </c>
      <c r="D25" s="31">
        <v>470</v>
      </c>
      <c r="E25" s="31">
        <v>28342.690495595816</v>
      </c>
      <c r="F25" s="31">
        <f t="shared" si="1"/>
        <v>232094.12762134435</v>
      </c>
      <c r="G25" s="31">
        <v>59029.395209580834</v>
      </c>
      <c r="H25" s="31">
        <v>59931.155688622755</v>
      </c>
      <c r="I25" s="31">
        <f t="shared" si="2"/>
        <v>113133.57672314075</v>
      </c>
      <c r="J25" s="34">
        <f t="shared" si="0"/>
        <v>0.46791175893831172</v>
      </c>
      <c r="K25" s="63"/>
    </row>
    <row r="26" spans="1:11" ht="15.6" x14ac:dyDescent="0.3">
      <c r="A26" s="23">
        <v>1988</v>
      </c>
      <c r="B26" s="24">
        <v>243.98099999999999</v>
      </c>
      <c r="C26" s="31">
        <v>172342.85714285716</v>
      </c>
      <c r="D26" s="31">
        <v>184.45</v>
      </c>
      <c r="E26" s="31">
        <v>59931.155688622755</v>
      </c>
      <c r="F26" s="31">
        <f t="shared" si="1"/>
        <v>232458.46283147993</v>
      </c>
      <c r="G26" s="31">
        <v>60844.600000000006</v>
      </c>
      <c r="H26" s="31">
        <v>48279.414285714287</v>
      </c>
      <c r="I26" s="31">
        <f t="shared" si="2"/>
        <v>123334.44854576564</v>
      </c>
      <c r="J26" s="34">
        <f t="shared" si="0"/>
        <v>0.5055084147772394</v>
      </c>
      <c r="K26" s="63"/>
    </row>
    <row r="27" spans="1:11" ht="15.6" x14ac:dyDescent="0.3">
      <c r="A27" s="25">
        <v>1989</v>
      </c>
      <c r="B27" s="26">
        <v>246.22399999999999</v>
      </c>
      <c r="C27" s="31">
        <v>195687.41721854304</v>
      </c>
      <c r="D27" s="31">
        <v>140.98557690000001</v>
      </c>
      <c r="E27" s="31">
        <v>48279.414285714287</v>
      </c>
      <c r="F27" s="31">
        <f t="shared" si="1"/>
        <v>244107.81708115735</v>
      </c>
      <c r="G27" s="31">
        <v>77897.6202630755</v>
      </c>
      <c r="H27" s="31">
        <v>54197.357615894041</v>
      </c>
      <c r="I27" s="31">
        <f t="shared" si="2"/>
        <v>112012.83920218781</v>
      </c>
      <c r="J27" s="34">
        <f t="shared" si="0"/>
        <v>0.45492250634457981</v>
      </c>
      <c r="K27" s="63"/>
    </row>
    <row r="28" spans="1:11" ht="15.6" x14ac:dyDescent="0.3">
      <c r="A28" s="23">
        <v>1990</v>
      </c>
      <c r="B28" s="24">
        <v>248.65899999999999</v>
      </c>
      <c r="C28" s="31">
        <v>180800</v>
      </c>
      <c r="D28" s="31">
        <v>94.798746000000008</v>
      </c>
      <c r="E28" s="31">
        <v>54197.357615894041</v>
      </c>
      <c r="F28" s="31">
        <f t="shared" si="1"/>
        <v>235092.15636189404</v>
      </c>
      <c r="G28" s="31">
        <v>72507.372033599997</v>
      </c>
      <c r="H28" s="31">
        <v>48736.4</v>
      </c>
      <c r="I28" s="31">
        <f t="shared" si="2"/>
        <v>113848.38432829405</v>
      </c>
      <c r="J28" s="34">
        <f t="shared" si="0"/>
        <v>0.45784944171855452</v>
      </c>
      <c r="K28" s="63"/>
    </row>
    <row r="29" spans="1:11" ht="15.6" x14ac:dyDescent="0.3">
      <c r="A29" s="25">
        <v>1991</v>
      </c>
      <c r="B29" s="26">
        <v>251.88900000000001</v>
      </c>
      <c r="C29" s="31">
        <v>210435.75418994413</v>
      </c>
      <c r="D29" s="31">
        <v>71.727376770000006</v>
      </c>
      <c r="E29" s="31">
        <v>48736.4</v>
      </c>
      <c r="F29" s="31">
        <f t="shared" si="1"/>
        <v>259243.88156671412</v>
      </c>
      <c r="G29" s="31">
        <v>88243.505702346374</v>
      </c>
      <c r="H29" s="31">
        <v>55688.692737430167</v>
      </c>
      <c r="I29" s="31">
        <f t="shared" si="2"/>
        <v>115311.68312693757</v>
      </c>
      <c r="J29" s="34">
        <f t="shared" si="0"/>
        <v>0.45778768873169362</v>
      </c>
      <c r="K29" s="63"/>
    </row>
    <row r="30" spans="1:11" ht="15.6" x14ac:dyDescent="0.3">
      <c r="A30" s="23">
        <v>1992</v>
      </c>
      <c r="B30" s="24">
        <v>255.214</v>
      </c>
      <c r="C30" s="31">
        <v>168107.38255033558</v>
      </c>
      <c r="D30" s="31">
        <v>8045.1066024000002</v>
      </c>
      <c r="E30" s="31">
        <v>55688.692737430167</v>
      </c>
      <c r="F30" s="31">
        <f t="shared" si="1"/>
        <v>231841.18189016572</v>
      </c>
      <c r="G30" s="31">
        <v>75038.230742013431</v>
      </c>
      <c r="H30" s="31">
        <v>37200.550335570471</v>
      </c>
      <c r="I30" s="31">
        <f t="shared" si="2"/>
        <v>119602.40081258182</v>
      </c>
      <c r="J30" s="34">
        <f t="shared" si="0"/>
        <v>0.46863573633335875</v>
      </c>
      <c r="K30" s="63"/>
    </row>
    <row r="31" spans="1:11" ht="15.6" x14ac:dyDescent="0.3">
      <c r="A31" s="25">
        <v>1993</v>
      </c>
      <c r="B31" s="26">
        <v>258.67899999999997</v>
      </c>
      <c r="C31" s="31">
        <v>216050.25125628139</v>
      </c>
      <c r="D31" s="31">
        <v>1191.1861805999999</v>
      </c>
      <c r="E31" s="31">
        <v>37200.550335570471</v>
      </c>
      <c r="F31" s="31">
        <f t="shared" si="1"/>
        <v>254441.98777245186</v>
      </c>
      <c r="G31" s="31">
        <v>83310.88174109548</v>
      </c>
      <c r="H31" s="31">
        <v>72991.763819095475</v>
      </c>
      <c r="I31" s="31">
        <f t="shared" si="2"/>
        <v>98139.342212260904</v>
      </c>
      <c r="J31" s="34">
        <f t="shared" si="0"/>
        <v>0.37938658419222632</v>
      </c>
      <c r="K31" s="63"/>
    </row>
    <row r="32" spans="1:11" ht="15.6" x14ac:dyDescent="0.3">
      <c r="A32" s="23">
        <v>1994</v>
      </c>
      <c r="B32" s="24">
        <v>261.91899999999998</v>
      </c>
      <c r="C32" s="31">
        <v>199929.82456140348</v>
      </c>
      <c r="D32" s="31">
        <v>704.35</v>
      </c>
      <c r="E32" s="31">
        <v>72991.763819095475</v>
      </c>
      <c r="F32" s="31">
        <f t="shared" si="1"/>
        <v>273625.93838049896</v>
      </c>
      <c r="G32" s="31">
        <v>99623.86257309941</v>
      </c>
      <c r="H32" s="31">
        <v>56939.619883040934</v>
      </c>
      <c r="I32" s="31">
        <f t="shared" si="2"/>
        <v>117062.45592435863</v>
      </c>
      <c r="J32" s="34">
        <f t="shared" si="0"/>
        <v>0.44694144343998959</v>
      </c>
      <c r="K32" s="63"/>
    </row>
    <row r="33" spans="1:11" ht="15.6" x14ac:dyDescent="0.3">
      <c r="A33" s="25">
        <v>1995</v>
      </c>
      <c r="B33" s="26">
        <v>265.04399999999998</v>
      </c>
      <c r="C33" s="31">
        <v>196940.47619047618</v>
      </c>
      <c r="D33" s="31">
        <v>2308</v>
      </c>
      <c r="E33" s="31">
        <v>56939.619883040934</v>
      </c>
      <c r="F33" s="31">
        <f t="shared" si="1"/>
        <v>256188.09607351711</v>
      </c>
      <c r="G33" s="31">
        <v>98275.037619047624</v>
      </c>
      <c r="H33" s="31">
        <v>55269.244047619046</v>
      </c>
      <c r="I33" s="31">
        <f t="shared" si="2"/>
        <v>102643.81440685043</v>
      </c>
      <c r="J33" s="34">
        <f t="shared" si="0"/>
        <v>0.3872708471304781</v>
      </c>
      <c r="K33" s="63"/>
    </row>
    <row r="34" spans="1:11" ht="15.6" x14ac:dyDescent="0.3">
      <c r="A34" s="23">
        <v>1996</v>
      </c>
      <c r="B34" s="24">
        <v>268.15100000000001</v>
      </c>
      <c r="C34" s="31">
        <v>169625</v>
      </c>
      <c r="D34" s="31">
        <v>5805.2920000000004</v>
      </c>
      <c r="E34" s="31">
        <v>55269.244047619046</v>
      </c>
      <c r="F34" s="31">
        <f t="shared" si="1"/>
        <v>230699.53604761904</v>
      </c>
      <c r="G34" s="31">
        <v>102724.28715277778</v>
      </c>
      <c r="H34" s="31">
        <v>40345.930555555555</v>
      </c>
      <c r="I34" s="31">
        <f t="shared" si="2"/>
        <v>87629.318339285703</v>
      </c>
      <c r="J34" s="34">
        <f t="shared" si="0"/>
        <v>0.32679094368205114</v>
      </c>
      <c r="K34" s="63"/>
    </row>
    <row r="35" spans="1:11" ht="15.6" x14ac:dyDescent="0.3">
      <c r="A35" s="25">
        <v>1997</v>
      </c>
      <c r="B35" s="26">
        <v>271.36</v>
      </c>
      <c r="C35" s="31">
        <v>220541.66666666666</v>
      </c>
      <c r="D35" s="31">
        <v>282.2665715</v>
      </c>
      <c r="E35" s="31">
        <v>40345.930555555555</v>
      </c>
      <c r="F35" s="31">
        <f t="shared" si="1"/>
        <v>261169.86379372221</v>
      </c>
      <c r="G35" s="31">
        <v>94125.446145833324</v>
      </c>
      <c r="H35" s="31">
        <v>67609.208333333328</v>
      </c>
      <c r="I35" s="31">
        <f t="shared" si="2"/>
        <v>99435.209314555541</v>
      </c>
      <c r="J35" s="34">
        <f t="shared" ref="J35:J61" si="3">I35/B35/1000</f>
        <v>0.36643281734432315</v>
      </c>
      <c r="K35" s="63"/>
    </row>
    <row r="36" spans="1:11" ht="15.6" x14ac:dyDescent="0.3">
      <c r="A36" s="23">
        <v>1998</v>
      </c>
      <c r="B36" s="24">
        <v>274.62599999999998</v>
      </c>
      <c r="C36" s="31">
        <v>187034.4827586207</v>
      </c>
      <c r="D36" s="31">
        <v>156.25925000000001</v>
      </c>
      <c r="E36" s="31">
        <v>67609.208333333328</v>
      </c>
      <c r="F36" s="31">
        <f t="shared" si="1"/>
        <v>254799.95034195401</v>
      </c>
      <c r="G36" s="31">
        <v>90920.426896551711</v>
      </c>
      <c r="H36" s="31">
        <v>59448.068965517239</v>
      </c>
      <c r="I36" s="31">
        <f t="shared" si="2"/>
        <v>104431.45447988505</v>
      </c>
      <c r="J36" s="34">
        <f t="shared" si="3"/>
        <v>0.38026790791798687</v>
      </c>
      <c r="K36" s="63"/>
    </row>
    <row r="37" spans="1:11" ht="15.6" x14ac:dyDescent="0.3">
      <c r="A37" s="25">
        <v>1999</v>
      </c>
      <c r="B37" s="26">
        <v>277.79000000000002</v>
      </c>
      <c r="C37" s="31">
        <v>237043.47826086954</v>
      </c>
      <c r="D37" s="31">
        <v>181.31899999999999</v>
      </c>
      <c r="E37" s="31">
        <v>59448.068965517239</v>
      </c>
      <c r="F37" s="31">
        <f t="shared" si="1"/>
        <v>296672.86622638674</v>
      </c>
      <c r="G37" s="31">
        <v>91278.612753623194</v>
      </c>
      <c r="H37" s="31">
        <v>63392.72463768116</v>
      </c>
      <c r="I37" s="31">
        <f t="shared" si="2"/>
        <v>142001.5288350824</v>
      </c>
      <c r="J37" s="34">
        <f t="shared" si="3"/>
        <v>0.51118301175377945</v>
      </c>
      <c r="K37" s="63"/>
    </row>
    <row r="38" spans="1:11" ht="15.6" x14ac:dyDescent="0.3">
      <c r="A38" s="23">
        <v>2000</v>
      </c>
      <c r="B38" s="24">
        <v>280.976</v>
      </c>
      <c r="C38" s="31">
        <v>203999.99999999997</v>
      </c>
      <c r="D38" s="31">
        <v>358.67715499999997</v>
      </c>
      <c r="E38" s="31">
        <v>63392.72463768116</v>
      </c>
      <c r="F38" s="31">
        <f t="shared" si="1"/>
        <v>267751.40179268114</v>
      </c>
      <c r="G38" s="31">
        <v>97083.345714285708</v>
      </c>
      <c r="H38" s="31">
        <v>46217.714285714283</v>
      </c>
      <c r="I38" s="31">
        <f t="shared" si="2"/>
        <v>124450.34179268114</v>
      </c>
      <c r="J38" s="34">
        <f t="shared" si="3"/>
        <v>0.44292160822519056</v>
      </c>
      <c r="K38" s="63"/>
    </row>
    <row r="39" spans="1:11" ht="15.6" x14ac:dyDescent="0.3">
      <c r="A39" s="25">
        <v>2001</v>
      </c>
      <c r="B39" s="26">
        <v>283.92040200000002</v>
      </c>
      <c r="C39" s="31">
        <v>256711.11111111112</v>
      </c>
      <c r="D39" s="31">
        <v>199.50899999999999</v>
      </c>
      <c r="E39" s="31">
        <v>46217.714285714283</v>
      </c>
      <c r="F39" s="31">
        <f t="shared" si="1"/>
        <v>303128.3343968254</v>
      </c>
      <c r="G39" s="31">
        <v>103419.91177777777</v>
      </c>
      <c r="H39" s="31">
        <v>80004.133333333331</v>
      </c>
      <c r="I39" s="31">
        <f t="shared" si="2"/>
        <v>119704.2892857143</v>
      </c>
      <c r="J39" s="34">
        <f t="shared" si="3"/>
        <v>0.42161214355322829</v>
      </c>
      <c r="K39" s="63"/>
    </row>
    <row r="40" spans="1:11" ht="15.6" x14ac:dyDescent="0.3">
      <c r="A40" s="23">
        <v>2002</v>
      </c>
      <c r="B40" s="24">
        <v>286.78755999999998</v>
      </c>
      <c r="C40" s="31">
        <v>243097.67441860464</v>
      </c>
      <c r="D40" s="31">
        <v>192.54134049999999</v>
      </c>
      <c r="E40" s="31">
        <v>80004.133333333331</v>
      </c>
      <c r="F40" s="31">
        <f t="shared" si="1"/>
        <v>323294.349092438</v>
      </c>
      <c r="G40" s="31">
        <v>113965.70456</v>
      </c>
      <c r="H40" s="31">
        <v>57504.55348837209</v>
      </c>
      <c r="I40" s="31">
        <f t="shared" si="2"/>
        <v>151824.09104406592</v>
      </c>
      <c r="J40" s="34">
        <f t="shared" si="3"/>
        <v>0.52939566501443058</v>
      </c>
      <c r="K40" s="63"/>
    </row>
    <row r="41" spans="1:11" ht="15.6" x14ac:dyDescent="0.3">
      <c r="A41" s="25">
        <v>2003</v>
      </c>
      <c r="B41" s="26">
        <v>289.51758100000001</v>
      </c>
      <c r="C41" s="31">
        <v>278571.42857142858</v>
      </c>
      <c r="D41" s="31">
        <v>411.78588550000006</v>
      </c>
      <c r="E41" s="31">
        <v>57504.55348837209</v>
      </c>
      <c r="F41" s="31">
        <f t="shared" si="1"/>
        <v>336487.76794530067</v>
      </c>
      <c r="G41" s="31">
        <v>126355.68657142858</v>
      </c>
      <c r="H41" s="31">
        <v>63210.142857142855</v>
      </c>
      <c r="I41" s="31">
        <f t="shared" si="2"/>
        <v>146921.93851672922</v>
      </c>
      <c r="J41" s="34">
        <f t="shared" si="3"/>
        <v>0.50747156013551109</v>
      </c>
      <c r="K41" s="63"/>
    </row>
    <row r="42" spans="1:11" ht="15.6" x14ac:dyDescent="0.3">
      <c r="A42" s="23">
        <v>2004</v>
      </c>
      <c r="B42" s="24">
        <v>292.19189</v>
      </c>
      <c r="C42" s="31">
        <v>281491.20000000001</v>
      </c>
      <c r="D42" s="31">
        <v>728.77887550000003</v>
      </c>
      <c r="E42" s="31">
        <v>63210.142857142855</v>
      </c>
      <c r="F42" s="31">
        <f t="shared" si="1"/>
        <v>345430.12173264287</v>
      </c>
      <c r="G42" s="31">
        <v>137908.3334304</v>
      </c>
      <c r="H42" s="31">
        <v>52577.418400000002</v>
      </c>
      <c r="I42" s="31">
        <f t="shared" si="2"/>
        <v>154944.36990224288</v>
      </c>
      <c r="J42" s="34">
        <f t="shared" si="3"/>
        <v>0.53028292435578173</v>
      </c>
      <c r="K42" s="63"/>
    </row>
    <row r="43" spans="1:11" ht="15.6" x14ac:dyDescent="0.3">
      <c r="A43" s="25">
        <v>2005</v>
      </c>
      <c r="B43" s="26">
        <v>294.914085</v>
      </c>
      <c r="C43" s="31">
        <v>315098.90109890106</v>
      </c>
      <c r="D43" s="31">
        <v>1049.7024644999999</v>
      </c>
      <c r="E43" s="31">
        <v>52577.418400000002</v>
      </c>
      <c r="F43" s="31">
        <f t="shared" si="1"/>
        <v>368726.02196340106</v>
      </c>
      <c r="G43" s="31">
        <v>205380.42093406594</v>
      </c>
      <c r="H43" s="31">
        <v>39287.956043956045</v>
      </c>
      <c r="I43" s="31">
        <f t="shared" si="2"/>
        <v>124057.64498537907</v>
      </c>
      <c r="J43" s="34">
        <f t="shared" si="3"/>
        <v>0.42065690075595769</v>
      </c>
      <c r="K43" s="63"/>
    </row>
    <row r="44" spans="1:11" ht="15.6" x14ac:dyDescent="0.3">
      <c r="A44" s="23">
        <v>2006</v>
      </c>
      <c r="B44" s="24">
        <v>297.64655699999997</v>
      </c>
      <c r="C44" s="31">
        <v>296072.72727272724</v>
      </c>
      <c r="D44" s="31">
        <v>2257.3424855000003</v>
      </c>
      <c r="E44" s="31">
        <v>39287.956043956045</v>
      </c>
      <c r="F44" s="31">
        <f t="shared" si="1"/>
        <v>337618.02580218326</v>
      </c>
      <c r="G44" s="31">
        <v>156354.51370181818</v>
      </c>
      <c r="H44" s="31">
        <v>19687.185454545455</v>
      </c>
      <c r="I44" s="31">
        <f t="shared" si="2"/>
        <v>161576.32664581962</v>
      </c>
      <c r="J44" s="34">
        <f t="shared" si="3"/>
        <v>0.54284628142303559</v>
      </c>
      <c r="K44" s="63"/>
    </row>
    <row r="45" spans="1:11" ht="15.6" x14ac:dyDescent="0.3">
      <c r="A45" s="25">
        <v>2007</v>
      </c>
      <c r="B45" s="26">
        <v>300.57448099999999</v>
      </c>
      <c r="C45" s="31">
        <v>279572.51908396947</v>
      </c>
      <c r="D45" s="31">
        <v>8712.4088955000007</v>
      </c>
      <c r="E45" s="31">
        <v>19687.185454545455</v>
      </c>
      <c r="F45" s="31">
        <f t="shared" si="1"/>
        <v>307972.11343401496</v>
      </c>
      <c r="G45" s="31">
        <v>144673.35038167937</v>
      </c>
      <c r="H45" s="31">
        <v>19884.862595419847</v>
      </c>
      <c r="I45" s="31">
        <f t="shared" si="2"/>
        <v>143413.90045691576</v>
      </c>
      <c r="J45" s="34">
        <f t="shared" si="3"/>
        <v>0.47713265603847371</v>
      </c>
      <c r="K45" s="63"/>
    </row>
    <row r="46" spans="1:11" ht="15.6" x14ac:dyDescent="0.3">
      <c r="A46" s="23">
        <v>2008</v>
      </c>
      <c r="B46" s="24">
        <v>303.50646899999998</v>
      </c>
      <c r="C46" s="31">
        <v>395454.54545454547</v>
      </c>
      <c r="D46" s="31">
        <v>2062.7427714999999</v>
      </c>
      <c r="E46" s="31">
        <v>19884.862595419847</v>
      </c>
      <c r="F46" s="31">
        <f t="shared" si="1"/>
        <v>417402.15082146536</v>
      </c>
      <c r="G46" s="31">
        <v>220074.08436363639</v>
      </c>
      <c r="H46" s="31">
        <v>52552.545454545456</v>
      </c>
      <c r="I46" s="31">
        <f t="shared" si="2"/>
        <v>144775.5210032835</v>
      </c>
      <c r="J46" s="34">
        <f t="shared" si="3"/>
        <v>0.47700967126102184</v>
      </c>
      <c r="K46" s="63"/>
    </row>
    <row r="47" spans="1:11" ht="15.6" x14ac:dyDescent="0.3">
      <c r="A47" s="25">
        <v>2009</v>
      </c>
      <c r="B47" s="26">
        <v>306.207719</v>
      </c>
      <c r="C47" s="31">
        <v>386982.2485207101</v>
      </c>
      <c r="D47" s="31">
        <v>3377.8532990000003</v>
      </c>
      <c r="E47" s="31">
        <v>52552.545454545456</v>
      </c>
      <c r="F47" s="31">
        <f t="shared" si="1"/>
        <v>442912.64727425558</v>
      </c>
      <c r="G47" s="31">
        <v>235463.31027325444</v>
      </c>
      <c r="H47" s="31">
        <v>37320.609467455623</v>
      </c>
      <c r="I47" s="31">
        <f t="shared" si="2"/>
        <v>170128.72753354552</v>
      </c>
      <c r="J47" s="34">
        <f t="shared" si="3"/>
        <v>0.55559908185575657</v>
      </c>
      <c r="K47" s="63"/>
    </row>
    <row r="48" spans="1:11" ht="15.6" x14ac:dyDescent="0.3">
      <c r="A48" s="23">
        <v>2010</v>
      </c>
      <c r="B48" s="24">
        <v>308.83326399999999</v>
      </c>
      <c r="C48" s="31">
        <v>440644.62809917354</v>
      </c>
      <c r="D48" s="31">
        <v>493.80490099999997</v>
      </c>
      <c r="E48" s="31">
        <v>37320.609467455623</v>
      </c>
      <c r="F48" s="31">
        <f t="shared" si="1"/>
        <v>478459.04246762919</v>
      </c>
      <c r="G48" s="31">
        <v>303214.22947082645</v>
      </c>
      <c r="H48" s="31">
        <v>35859.239669421484</v>
      </c>
      <c r="I48" s="31">
        <f t="shared" si="2"/>
        <v>139385.57332738128</v>
      </c>
      <c r="J48" s="34">
        <f t="shared" si="3"/>
        <v>0.45132953465589537</v>
      </c>
      <c r="K48" s="63"/>
    </row>
    <row r="49" spans="1:11" ht="15.6" x14ac:dyDescent="0.3">
      <c r="A49" s="25">
        <v>2011</v>
      </c>
      <c r="B49" s="26">
        <v>310.94696199999998</v>
      </c>
      <c r="C49" s="31">
        <v>399761.90476190473</v>
      </c>
      <c r="D49" s="31">
        <v>4847.7374399999999</v>
      </c>
      <c r="E49" s="31">
        <v>35859.239669421484</v>
      </c>
      <c r="F49" s="31">
        <f t="shared" si="1"/>
        <v>440468.88187132624</v>
      </c>
      <c r="G49" s="31">
        <v>266439.06921136903</v>
      </c>
      <c r="H49" s="31">
        <v>42740.166666666664</v>
      </c>
      <c r="I49" s="31">
        <f t="shared" si="2"/>
        <v>131289.64599329053</v>
      </c>
      <c r="J49" s="34">
        <f t="shared" si="3"/>
        <v>0.42222520891936072</v>
      </c>
      <c r="K49" s="63"/>
    </row>
    <row r="50" spans="1:11" ht="15.6" x14ac:dyDescent="0.3">
      <c r="A50" s="23">
        <v>2012</v>
      </c>
      <c r="B50" s="24">
        <v>313.14999699999998</v>
      </c>
      <c r="C50" s="31">
        <v>441209.30232558143</v>
      </c>
      <c r="D50" s="31">
        <v>8417.2518684999995</v>
      </c>
      <c r="E50" s="31">
        <v>42740.166666666664</v>
      </c>
      <c r="F50" s="31">
        <f t="shared" si="1"/>
        <v>492366.72086074814</v>
      </c>
      <c r="G50" s="31">
        <v>304291.6406818314</v>
      </c>
      <c r="H50" s="31">
        <v>40749.186046511626</v>
      </c>
      <c r="I50" s="31">
        <f t="shared" si="2"/>
        <v>147325.89413240511</v>
      </c>
      <c r="J50" s="34">
        <f t="shared" si="3"/>
        <v>0.47046429999616163</v>
      </c>
      <c r="K50" s="63"/>
    </row>
    <row r="51" spans="1:11" ht="15.6" x14ac:dyDescent="0.3">
      <c r="A51" s="25">
        <v>2013</v>
      </c>
      <c r="B51" s="26">
        <v>315.33597600000002</v>
      </c>
      <c r="C51" s="31">
        <v>436761.62790697679</v>
      </c>
      <c r="D51" s="31">
        <v>11909.555435999999</v>
      </c>
      <c r="E51" s="31">
        <v>40749.186046511626</v>
      </c>
      <c r="F51" s="31">
        <f t="shared" si="1"/>
        <v>489420.36938948842</v>
      </c>
      <c r="G51" s="31">
        <v>307371.08440639538</v>
      </c>
      <c r="H51" s="31">
        <v>34325.197674418603</v>
      </c>
      <c r="I51" s="31">
        <f t="shared" si="2"/>
        <v>147724.08730867441</v>
      </c>
      <c r="J51" s="34">
        <f t="shared" si="3"/>
        <v>0.46846569548624672</v>
      </c>
      <c r="K51" s="63"/>
    </row>
    <row r="52" spans="1:11" ht="15.6" x14ac:dyDescent="0.3">
      <c r="A52" s="23">
        <v>2014</v>
      </c>
      <c r="B52" s="24">
        <v>317.519206</v>
      </c>
      <c r="C52" s="31">
        <v>505165.87677725125</v>
      </c>
      <c r="D52" s="31">
        <v>21166.488741499998</v>
      </c>
      <c r="E52" s="31">
        <v>34325.197674418603</v>
      </c>
      <c r="F52" s="31">
        <f t="shared" si="1"/>
        <v>560657.56319316977</v>
      </c>
      <c r="G52" s="31">
        <v>355701.29443329386</v>
      </c>
      <c r="H52" s="31">
        <v>73991.950236966819</v>
      </c>
      <c r="I52" s="31">
        <f t="shared" si="2"/>
        <v>130964.31852290907</v>
      </c>
      <c r="J52" s="34">
        <f t="shared" si="3"/>
        <v>0.412461092268255</v>
      </c>
      <c r="K52" s="63"/>
    </row>
    <row r="53" spans="1:11" ht="15.6" x14ac:dyDescent="0.3">
      <c r="A53" s="25">
        <v>2015</v>
      </c>
      <c r="B53" s="26">
        <v>319.83219000000003</v>
      </c>
      <c r="C53" s="31">
        <v>526086.95652173902</v>
      </c>
      <c r="D53" s="31">
        <v>10781.728580000001</v>
      </c>
      <c r="E53" s="31">
        <v>73991.950236966819</v>
      </c>
      <c r="F53" s="31">
        <f t="shared" si="1"/>
        <v>610860.63533870585</v>
      </c>
      <c r="G53" s="31">
        <v>427263.46323173912</v>
      </c>
      <c r="H53" s="31">
        <v>56570.695652173912</v>
      </c>
      <c r="I53" s="31">
        <f t="shared" si="2"/>
        <v>127026.47645479284</v>
      </c>
      <c r="J53" s="34">
        <f t="shared" si="3"/>
        <v>0.39716601526191853</v>
      </c>
      <c r="K53" s="63"/>
    </row>
    <row r="54" spans="1:11" ht="15.6" x14ac:dyDescent="0.3">
      <c r="A54" s="23">
        <v>2016</v>
      </c>
      <c r="B54" s="24">
        <v>322.11409400000002</v>
      </c>
      <c r="C54" s="31">
        <v>607548.38709677418</v>
      </c>
      <c r="D54" s="31">
        <v>15731.148069499999</v>
      </c>
      <c r="E54" s="31">
        <v>56570.695652173912</v>
      </c>
      <c r="F54" s="31">
        <f t="shared" si="1"/>
        <v>679850.23081844812</v>
      </c>
      <c r="G54" s="31">
        <v>446957.26286070567</v>
      </c>
      <c r="H54" s="31">
        <v>49372.165322580644</v>
      </c>
      <c r="I54" s="31">
        <f t="shared" si="2"/>
        <v>183520.80263516179</v>
      </c>
      <c r="J54" s="34">
        <f t="shared" si="3"/>
        <v>0.56973850586979213</v>
      </c>
      <c r="K54" s="63"/>
    </row>
    <row r="55" spans="1:11" ht="15.6" x14ac:dyDescent="0.3">
      <c r="A55" s="25">
        <v>2017</v>
      </c>
      <c r="B55" s="26">
        <v>324.29674599999998</v>
      </c>
      <c r="C55" s="31">
        <v>556258.50340136059</v>
      </c>
      <c r="D55" s="31">
        <v>12739.691413500001</v>
      </c>
      <c r="E55" s="31">
        <v>49372.165322580644</v>
      </c>
      <c r="F55" s="31">
        <f t="shared" si="1"/>
        <v>618370.3601374412</v>
      </c>
      <c r="G55" s="31">
        <v>399256.17456190474</v>
      </c>
      <c r="H55" s="31">
        <v>56046.068027210888</v>
      </c>
      <c r="I55" s="31">
        <f t="shared" si="2"/>
        <v>163068.11754832556</v>
      </c>
      <c r="J55" s="34">
        <f t="shared" si="3"/>
        <v>0.5028361201882845</v>
      </c>
      <c r="K55" s="63"/>
    </row>
    <row r="56" spans="1:11" ht="15.6" x14ac:dyDescent="0.3">
      <c r="A56" s="23">
        <v>2018</v>
      </c>
      <c r="B56" s="24">
        <v>326.16326299999997</v>
      </c>
      <c r="C56" s="31">
        <v>600587.08414872806</v>
      </c>
      <c r="D56" s="31">
        <v>2555.5424355448399</v>
      </c>
      <c r="E56" s="31">
        <v>56046.068027210902</v>
      </c>
      <c r="F56" s="31">
        <f t="shared" si="1"/>
        <v>659188.69461148384</v>
      </c>
      <c r="G56" s="31">
        <v>418460.46480046603</v>
      </c>
      <c r="H56" s="31">
        <v>58497.583170254402</v>
      </c>
      <c r="I56" s="31">
        <f t="shared" si="2"/>
        <v>182230.64664076339</v>
      </c>
      <c r="J56" s="34">
        <f t="shared" si="3"/>
        <v>0.55870990792964748</v>
      </c>
      <c r="K56" s="63"/>
    </row>
    <row r="57" spans="1:11" ht="15.6" x14ac:dyDescent="0.3">
      <c r="A57" s="25">
        <v>2019</v>
      </c>
      <c r="B57" s="26">
        <v>327.77654100000001</v>
      </c>
      <c r="C57" s="31">
        <v>559003.89105058403</v>
      </c>
      <c r="D57" s="31">
        <v>2679.48995696976</v>
      </c>
      <c r="E57" s="31">
        <v>58497.583170254402</v>
      </c>
      <c r="F57" s="31">
        <f t="shared" si="1"/>
        <v>620180.96417780814</v>
      </c>
      <c r="G57" s="31">
        <v>387604.76891369501</v>
      </c>
      <c r="H57" s="31">
        <v>27258.517509727601</v>
      </c>
      <c r="I57" s="31">
        <f t="shared" si="2"/>
        <v>205317.67775438551</v>
      </c>
      <c r="J57" s="34">
        <f t="shared" si="3"/>
        <v>0.62639527871027689</v>
      </c>
      <c r="K57" s="63"/>
    </row>
    <row r="58" spans="1:11" ht="15.6" x14ac:dyDescent="0.3">
      <c r="A58" s="23">
        <v>2020</v>
      </c>
      <c r="B58" s="24">
        <v>329.37155899999999</v>
      </c>
      <c r="C58" s="31">
        <v>703382.55033557105</v>
      </c>
      <c r="D58" s="31">
        <v>2049.87696327306</v>
      </c>
      <c r="E58" s="31">
        <v>27258.517509727601</v>
      </c>
      <c r="F58" s="31">
        <f t="shared" si="1"/>
        <v>732690.94480857172</v>
      </c>
      <c r="G58" s="31">
        <v>479413.290097864</v>
      </c>
      <c r="H58" s="31">
        <v>43829.110738255004</v>
      </c>
      <c r="I58" s="31">
        <f t="shared" si="2"/>
        <v>209448.5439724527</v>
      </c>
      <c r="J58" s="34">
        <f t="shared" si="3"/>
        <v>0.63590355101805474</v>
      </c>
      <c r="K58" s="63"/>
    </row>
    <row r="59" spans="1:11" ht="15.6" x14ac:dyDescent="0.3">
      <c r="A59" s="25">
        <v>2021</v>
      </c>
      <c r="B59" s="26">
        <v>332.09034100000002</v>
      </c>
      <c r="C59" s="31">
        <v>642096.82804674399</v>
      </c>
      <c r="D59" s="31">
        <v>3077.2902991492501</v>
      </c>
      <c r="E59" s="31">
        <v>43829.110738255004</v>
      </c>
      <c r="F59" s="31">
        <f t="shared" si="1"/>
        <v>689003.22908414819</v>
      </c>
      <c r="G59" s="31">
        <v>486448.92768319597</v>
      </c>
      <c r="H59" s="31">
        <v>60558.3856427379</v>
      </c>
      <c r="I59" s="31">
        <f t="shared" si="2"/>
        <v>141995.91575821431</v>
      </c>
      <c r="J59" s="34">
        <f t="shared" si="3"/>
        <v>0.42758219143210285</v>
      </c>
      <c r="K59" s="63"/>
    </row>
    <row r="60" spans="1:11" ht="15.6" x14ac:dyDescent="0.3">
      <c r="A60" s="23">
        <v>2022</v>
      </c>
      <c r="B60" s="24">
        <v>333.32687199999998</v>
      </c>
      <c r="C60" s="31">
        <v>605424.52830188698</v>
      </c>
      <c r="D60" s="31">
        <v>1203.7633040165999</v>
      </c>
      <c r="E60" s="31">
        <v>60558.3856427379</v>
      </c>
      <c r="F60" s="31">
        <f t="shared" si="1"/>
        <v>667186.67724864138</v>
      </c>
      <c r="G60" s="31">
        <v>379854.23461581598</v>
      </c>
      <c r="H60" s="31">
        <v>56461.9669811321</v>
      </c>
      <c r="I60" s="31">
        <f t="shared" si="2"/>
        <v>230870.4756516933</v>
      </c>
      <c r="J60" s="34">
        <f t="shared" si="3"/>
        <v>0.69262485279522645</v>
      </c>
      <c r="K60" s="63"/>
    </row>
    <row r="61" spans="1:11" ht="16.2" thickBot="1" x14ac:dyDescent="0.35">
      <c r="A61" s="27">
        <v>2023</v>
      </c>
      <c r="B61" s="28">
        <v>335.70648399999999</v>
      </c>
      <c r="C61" s="38">
        <v>659917.05069124396</v>
      </c>
      <c r="D61" s="38">
        <v>3078.2449007444902</v>
      </c>
      <c r="E61" s="38">
        <v>56461.9669811321</v>
      </c>
      <c r="F61" s="38">
        <f t="shared" si="1"/>
        <v>719457.26257312053</v>
      </c>
      <c r="G61" s="38">
        <v>448591.95523583301</v>
      </c>
      <c r="H61" s="38">
        <v>39728.6728110599</v>
      </c>
      <c r="I61" s="38">
        <f t="shared" si="2"/>
        <v>231136.6345262276</v>
      </c>
      <c r="J61" s="40">
        <f t="shared" si="3"/>
        <v>0.68850810318643596</v>
      </c>
      <c r="K61" s="63"/>
    </row>
    <row r="62" spans="1:11" ht="18" customHeight="1" thickTop="1" x14ac:dyDescent="0.3">
      <c r="A62" s="57" t="s">
        <v>110</v>
      </c>
    </row>
    <row r="63" spans="1:11" ht="18" customHeight="1" x14ac:dyDescent="0.3">
      <c r="A63" s="57" t="s">
        <v>64</v>
      </c>
    </row>
    <row r="64" spans="1:11" ht="18" customHeight="1" x14ac:dyDescent="0.3">
      <c r="A64" s="57" t="s">
        <v>126</v>
      </c>
    </row>
    <row r="65" spans="1:1" ht="18" customHeight="1" x14ac:dyDescent="0.3">
      <c r="A65" s="57" t="s">
        <v>59</v>
      </c>
    </row>
    <row r="66" spans="1:1" ht="18" customHeight="1" x14ac:dyDescent="0.3">
      <c r="A66" s="57" t="s">
        <v>47</v>
      </c>
    </row>
    <row r="67" spans="1:1" ht="18" customHeight="1" x14ac:dyDescent="0.3">
      <c r="A67" s="18" t="s">
        <v>38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0066-90BF-4D03-97F5-CD33210AFBC6}">
  <dimension ref="A1:K6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5" customWidth="1"/>
    <col min="2" max="10" width="22.21875" customWidth="1"/>
  </cols>
  <sheetData>
    <row r="1" spans="1:11" ht="24" customHeight="1" x14ac:dyDescent="0.4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</row>
    <row r="2" spans="1:11" ht="66" customHeight="1" x14ac:dyDescent="0.3">
      <c r="A2" s="35" t="s">
        <v>0</v>
      </c>
      <c r="B2" s="36" t="s">
        <v>14</v>
      </c>
      <c r="C2" s="29" t="s">
        <v>92</v>
      </c>
      <c r="D2" s="29" t="s">
        <v>93</v>
      </c>
      <c r="E2" s="30" t="s">
        <v>94</v>
      </c>
      <c r="F2" s="29" t="s">
        <v>95</v>
      </c>
      <c r="G2" s="29" t="s">
        <v>96</v>
      </c>
      <c r="H2" s="29" t="s">
        <v>97</v>
      </c>
      <c r="I2" s="29" t="s">
        <v>104</v>
      </c>
      <c r="J2" s="29" t="s">
        <v>13</v>
      </c>
      <c r="K2" s="63"/>
    </row>
    <row r="3" spans="1:11" ht="15.6" x14ac:dyDescent="0.3">
      <c r="A3" s="25">
        <v>1965</v>
      </c>
      <c r="B3" s="26">
        <v>193.22300000000001</v>
      </c>
      <c r="C3" s="31">
        <v>6050</v>
      </c>
      <c r="D3" s="31">
        <v>5480</v>
      </c>
      <c r="E3" s="31">
        <v>1020</v>
      </c>
      <c r="F3" s="31">
        <f>SUM(C3,D3,E3)</f>
        <v>12550</v>
      </c>
      <c r="G3" s="31">
        <v>410</v>
      </c>
      <c r="H3" s="31">
        <v>660</v>
      </c>
      <c r="I3" s="31">
        <f>F3-SUM(G3,H3)</f>
        <v>11480</v>
      </c>
      <c r="J3" s="41">
        <f>I3/B3/1000</f>
        <v>5.9413216853066136E-2</v>
      </c>
      <c r="K3" s="63"/>
    </row>
    <row r="4" spans="1:11" ht="15.6" x14ac:dyDescent="0.3">
      <c r="A4" s="23">
        <v>1966</v>
      </c>
      <c r="B4" s="24">
        <v>195.53899999999999</v>
      </c>
      <c r="C4" s="31">
        <v>9640</v>
      </c>
      <c r="D4" s="31">
        <v>3970</v>
      </c>
      <c r="E4" s="31">
        <v>660</v>
      </c>
      <c r="F4" s="31">
        <f t="shared" ref="F4:F61" si="0">SUM(C4,D4,E4)</f>
        <v>14270</v>
      </c>
      <c r="G4" s="31">
        <v>750</v>
      </c>
      <c r="H4" s="31">
        <v>870</v>
      </c>
      <c r="I4" s="31">
        <f t="shared" ref="I4:I61" si="1">F4-SUM(G4,H4)</f>
        <v>12650</v>
      </c>
      <c r="J4" s="41">
        <f t="shared" ref="J4:J61" si="2">I4/B4/1000</f>
        <v>6.4692976848608211E-2</v>
      </c>
      <c r="K4" s="63"/>
    </row>
    <row r="5" spans="1:11" ht="15.6" x14ac:dyDescent="0.3">
      <c r="A5" s="25">
        <v>1967</v>
      </c>
      <c r="B5" s="26">
        <v>197.73599999999999</v>
      </c>
      <c r="C5" s="31">
        <v>5920</v>
      </c>
      <c r="D5" s="31">
        <v>7640</v>
      </c>
      <c r="E5" s="31">
        <v>870</v>
      </c>
      <c r="F5" s="31">
        <f t="shared" si="0"/>
        <v>14430</v>
      </c>
      <c r="G5" s="31">
        <v>510</v>
      </c>
      <c r="H5" s="31">
        <v>580</v>
      </c>
      <c r="I5" s="31">
        <f t="shared" si="1"/>
        <v>13340</v>
      </c>
      <c r="J5" s="41">
        <f t="shared" si="2"/>
        <v>6.7463688959016069E-2</v>
      </c>
      <c r="K5" s="63"/>
    </row>
    <row r="6" spans="1:11" ht="15.6" x14ac:dyDescent="0.3">
      <c r="A6" s="23">
        <v>1968</v>
      </c>
      <c r="B6" s="24">
        <v>199.80799999999999</v>
      </c>
      <c r="C6" s="31">
        <v>5790</v>
      </c>
      <c r="D6" s="31">
        <v>8480</v>
      </c>
      <c r="E6" s="31">
        <v>580</v>
      </c>
      <c r="F6" s="31">
        <f t="shared" si="0"/>
        <v>14850</v>
      </c>
      <c r="G6" s="31">
        <v>780</v>
      </c>
      <c r="H6" s="31">
        <v>430</v>
      </c>
      <c r="I6" s="31">
        <f t="shared" si="1"/>
        <v>13640</v>
      </c>
      <c r="J6" s="41">
        <f t="shared" si="2"/>
        <v>6.8265534913516973E-2</v>
      </c>
      <c r="K6" s="63"/>
    </row>
    <row r="7" spans="1:11" ht="15.6" x14ac:dyDescent="0.3">
      <c r="A7" s="25">
        <v>1969</v>
      </c>
      <c r="B7" s="26">
        <v>201.76</v>
      </c>
      <c r="C7" s="31">
        <v>5780</v>
      </c>
      <c r="D7" s="31">
        <v>4320</v>
      </c>
      <c r="E7" s="31">
        <v>430</v>
      </c>
      <c r="F7" s="31">
        <f t="shared" si="0"/>
        <v>10530</v>
      </c>
      <c r="G7" s="31">
        <v>650</v>
      </c>
      <c r="H7" s="31">
        <v>351</v>
      </c>
      <c r="I7" s="31">
        <f t="shared" si="1"/>
        <v>9529</v>
      </c>
      <c r="J7" s="41">
        <f t="shared" si="2"/>
        <v>4.7229381443298968E-2</v>
      </c>
      <c r="K7" s="63"/>
    </row>
    <row r="8" spans="1:11" ht="15.6" x14ac:dyDescent="0.3">
      <c r="A8" s="23">
        <v>1970</v>
      </c>
      <c r="B8" s="24">
        <v>203.84899999999999</v>
      </c>
      <c r="C8" s="31">
        <v>6757.884</v>
      </c>
      <c r="D8" s="31">
        <v>6111</v>
      </c>
      <c r="E8" s="31">
        <v>351.05399999999997</v>
      </c>
      <c r="F8" s="31">
        <f t="shared" si="0"/>
        <v>13219.938</v>
      </c>
      <c r="G8" s="31">
        <v>615.35599999999999</v>
      </c>
      <c r="H8" s="31">
        <v>1590.624</v>
      </c>
      <c r="I8" s="31">
        <f t="shared" si="1"/>
        <v>11013.958000000001</v>
      </c>
      <c r="J8" s="41">
        <f t="shared" si="2"/>
        <v>5.4029982977596168E-2</v>
      </c>
      <c r="K8" s="63"/>
    </row>
    <row r="9" spans="1:11" ht="15.6" x14ac:dyDescent="0.3">
      <c r="A9" s="25">
        <v>1971</v>
      </c>
      <c r="B9" s="26">
        <v>206.46599999999998</v>
      </c>
      <c r="C9" s="31">
        <v>8048.25</v>
      </c>
      <c r="D9" s="31">
        <v>4491.1499999999996</v>
      </c>
      <c r="E9" s="31">
        <v>1590.624</v>
      </c>
      <c r="F9" s="31">
        <f t="shared" si="0"/>
        <v>14130.023999999999</v>
      </c>
      <c r="G9" s="31">
        <v>565.79999999999995</v>
      </c>
      <c r="H9" s="31">
        <v>410.26</v>
      </c>
      <c r="I9" s="31">
        <f t="shared" si="1"/>
        <v>13153.964</v>
      </c>
      <c r="J9" s="41">
        <f t="shared" si="2"/>
        <v>6.3710073329264871E-2</v>
      </c>
      <c r="K9" s="63"/>
    </row>
    <row r="10" spans="1:11" ht="15.6" x14ac:dyDescent="0.3">
      <c r="A10" s="23">
        <v>1972</v>
      </c>
      <c r="B10" s="24">
        <v>208.917</v>
      </c>
      <c r="C10" s="31">
        <v>8243.8040000000001</v>
      </c>
      <c r="D10" s="31">
        <v>7210.75</v>
      </c>
      <c r="E10" s="31">
        <v>410.26</v>
      </c>
      <c r="F10" s="31">
        <f t="shared" si="0"/>
        <v>15864.814</v>
      </c>
      <c r="G10" s="31">
        <v>655.30200000000002</v>
      </c>
      <c r="H10" s="31">
        <v>683.84800000000007</v>
      </c>
      <c r="I10" s="31">
        <f t="shared" si="1"/>
        <v>14525.664000000001</v>
      </c>
      <c r="J10" s="41">
        <f t="shared" si="2"/>
        <v>6.9528396444521037E-2</v>
      </c>
      <c r="K10" s="63"/>
    </row>
    <row r="11" spans="1:11" ht="15.6" x14ac:dyDescent="0.3">
      <c r="A11" s="25">
        <v>1973</v>
      </c>
      <c r="B11" s="26">
        <v>210.98500000000001</v>
      </c>
      <c r="C11" s="31">
        <v>9429.44</v>
      </c>
      <c r="D11" s="31">
        <v>13813</v>
      </c>
      <c r="E11" s="31">
        <v>683.84800000000007</v>
      </c>
      <c r="F11" s="31">
        <f t="shared" si="0"/>
        <v>23926.288000000004</v>
      </c>
      <c r="G11" s="31">
        <v>547.35500000000002</v>
      </c>
      <c r="H11" s="31">
        <v>1528.65</v>
      </c>
      <c r="I11" s="31">
        <f t="shared" si="1"/>
        <v>21850.283000000003</v>
      </c>
      <c r="J11" s="41">
        <f t="shared" si="2"/>
        <v>0.10356320591511246</v>
      </c>
      <c r="K11" s="63"/>
    </row>
    <row r="12" spans="1:11" ht="15.6" x14ac:dyDescent="0.3">
      <c r="A12" s="23">
        <v>1974</v>
      </c>
      <c r="B12" s="24">
        <v>212.93199999999999</v>
      </c>
      <c r="C12" s="31">
        <v>4424.08</v>
      </c>
      <c r="D12" s="31">
        <v>4013.15</v>
      </c>
      <c r="E12" s="31">
        <v>1528.65</v>
      </c>
      <c r="F12" s="31">
        <f t="shared" si="0"/>
        <v>9965.8799999999992</v>
      </c>
      <c r="G12" s="31">
        <v>549.48</v>
      </c>
      <c r="H12" s="31">
        <v>106.76</v>
      </c>
      <c r="I12" s="31">
        <f t="shared" si="1"/>
        <v>9309.64</v>
      </c>
      <c r="J12" s="41">
        <f t="shared" si="2"/>
        <v>4.372118798489659E-2</v>
      </c>
      <c r="K12" s="63"/>
    </row>
    <row r="13" spans="1:11" ht="15.6" x14ac:dyDescent="0.3">
      <c r="A13" s="25">
        <v>1975</v>
      </c>
      <c r="B13" s="26">
        <v>214.93100000000001</v>
      </c>
      <c r="C13" s="31">
        <v>9102.3780000000006</v>
      </c>
      <c r="D13" s="31">
        <v>9589.85</v>
      </c>
      <c r="E13" s="31">
        <v>106.76</v>
      </c>
      <c r="F13" s="31">
        <f t="shared" si="0"/>
        <v>18798.988000000001</v>
      </c>
      <c r="G13" s="31">
        <v>719.73099999999999</v>
      </c>
      <c r="H13" s="31">
        <v>775.19200000000001</v>
      </c>
      <c r="I13" s="31">
        <f t="shared" si="1"/>
        <v>17304.065000000002</v>
      </c>
      <c r="J13" s="41">
        <f t="shared" si="2"/>
        <v>8.0509861304325581E-2</v>
      </c>
      <c r="K13" s="63"/>
    </row>
    <row r="14" spans="1:11" ht="15.6" x14ac:dyDescent="0.3">
      <c r="A14" s="23">
        <v>1976</v>
      </c>
      <c r="B14" s="24">
        <v>217.095</v>
      </c>
      <c r="C14" s="31">
        <v>5361.7760000000007</v>
      </c>
      <c r="D14" s="31">
        <v>10940.55</v>
      </c>
      <c r="E14" s="31">
        <v>775.19200000000001</v>
      </c>
      <c r="F14" s="31">
        <f t="shared" si="0"/>
        <v>17077.518</v>
      </c>
      <c r="G14" s="31">
        <v>1143.576</v>
      </c>
      <c r="H14" s="31">
        <v>566.048</v>
      </c>
      <c r="I14" s="31">
        <f t="shared" si="1"/>
        <v>15367.894</v>
      </c>
      <c r="J14" s="41">
        <f t="shared" si="2"/>
        <v>7.07887975310348E-2</v>
      </c>
      <c r="K14" s="63"/>
    </row>
    <row r="15" spans="1:11" ht="15.6" x14ac:dyDescent="0.3">
      <c r="A15" s="25">
        <v>1977</v>
      </c>
      <c r="B15" s="26">
        <v>219.179</v>
      </c>
      <c r="C15" s="31">
        <v>8578.2279999999992</v>
      </c>
      <c r="D15" s="31">
        <v>7742.6</v>
      </c>
      <c r="E15" s="31">
        <v>566.048</v>
      </c>
      <c r="F15" s="31">
        <f t="shared" si="0"/>
        <v>16886.876</v>
      </c>
      <c r="G15" s="31">
        <v>1716.528</v>
      </c>
      <c r="H15" s="31">
        <v>865.91399999999999</v>
      </c>
      <c r="I15" s="31">
        <f t="shared" si="1"/>
        <v>14304.434000000001</v>
      </c>
      <c r="J15" s="41">
        <f t="shared" si="2"/>
        <v>6.5263706833227644E-2</v>
      </c>
      <c r="K15" s="63"/>
    </row>
    <row r="16" spans="1:11" ht="15.6" x14ac:dyDescent="0.3">
      <c r="A16" s="23">
        <v>1978</v>
      </c>
      <c r="B16" s="24">
        <v>221.47699999999998</v>
      </c>
      <c r="C16" s="31">
        <v>10383.359999999999</v>
      </c>
      <c r="D16" s="31">
        <v>10329</v>
      </c>
      <c r="E16" s="31">
        <v>865.91399999999999</v>
      </c>
      <c r="F16" s="31">
        <f t="shared" si="0"/>
        <v>21578.274000000001</v>
      </c>
      <c r="G16" s="31">
        <v>2874.384</v>
      </c>
      <c r="H16" s="31">
        <v>1344</v>
      </c>
      <c r="I16" s="31">
        <f t="shared" si="1"/>
        <v>17359.89</v>
      </c>
      <c r="J16" s="41">
        <f t="shared" si="2"/>
        <v>7.8382360245081883E-2</v>
      </c>
      <c r="K16" s="63"/>
    </row>
    <row r="17" spans="1:11" ht="15.6" x14ac:dyDescent="0.3">
      <c r="A17" s="25">
        <v>1979</v>
      </c>
      <c r="B17" s="26">
        <v>223.86500000000001</v>
      </c>
      <c r="C17" s="31">
        <v>10304.219999999999</v>
      </c>
      <c r="D17" s="31">
        <v>4513</v>
      </c>
      <c r="E17" s="31">
        <v>1344</v>
      </c>
      <c r="F17" s="31">
        <f t="shared" si="0"/>
        <v>16161.22</v>
      </c>
      <c r="G17" s="31">
        <v>6650.8220000000001</v>
      </c>
      <c r="H17" s="31">
        <v>1045.944</v>
      </c>
      <c r="I17" s="31">
        <f t="shared" si="1"/>
        <v>8464.4539999999997</v>
      </c>
      <c r="J17" s="41">
        <f t="shared" si="2"/>
        <v>3.7810528666830448E-2</v>
      </c>
      <c r="K17" s="63"/>
    </row>
    <row r="18" spans="1:11" ht="15.6" x14ac:dyDescent="0.3">
      <c r="A18" s="23">
        <v>1980</v>
      </c>
      <c r="B18" s="24">
        <v>226.45099999999999</v>
      </c>
      <c r="C18" s="31">
        <v>11773.6</v>
      </c>
      <c r="D18" s="31">
        <v>4001.05</v>
      </c>
      <c r="E18" s="31">
        <v>1045.944</v>
      </c>
      <c r="F18" s="31">
        <f t="shared" si="0"/>
        <v>16820.594000000001</v>
      </c>
      <c r="G18" s="31">
        <v>4729</v>
      </c>
      <c r="H18" s="31">
        <v>1123.6000000000001</v>
      </c>
      <c r="I18" s="31">
        <f t="shared" si="1"/>
        <v>10967.994000000001</v>
      </c>
      <c r="J18" s="41">
        <f t="shared" si="2"/>
        <v>4.8434292628427342E-2</v>
      </c>
      <c r="K18" s="63"/>
    </row>
    <row r="19" spans="1:11" ht="15.6" x14ac:dyDescent="0.3">
      <c r="A19" s="25">
        <v>1981</v>
      </c>
      <c r="B19" s="26">
        <v>228.93700000000001</v>
      </c>
      <c r="C19" s="31">
        <v>10556.182000000001</v>
      </c>
      <c r="D19" s="31">
        <v>3953.45</v>
      </c>
      <c r="E19" s="31">
        <v>1123.6000000000001</v>
      </c>
      <c r="F19" s="31">
        <f t="shared" si="0"/>
        <v>15633.232000000002</v>
      </c>
      <c r="G19" s="31">
        <v>3948.7620000000002</v>
      </c>
      <c r="H19" s="31">
        <v>964.78200000000004</v>
      </c>
      <c r="I19" s="31">
        <f t="shared" si="1"/>
        <v>10719.688000000002</v>
      </c>
      <c r="J19" s="41">
        <f t="shared" si="2"/>
        <v>4.6823746270808132E-2</v>
      </c>
      <c r="K19" s="63"/>
    </row>
    <row r="20" spans="1:11" ht="15.6" x14ac:dyDescent="0.3">
      <c r="A20" s="23">
        <v>1982</v>
      </c>
      <c r="B20" s="24">
        <v>231.15700000000001</v>
      </c>
      <c r="C20" s="31">
        <v>14497.548000000001</v>
      </c>
      <c r="D20" s="31">
        <v>6777.75</v>
      </c>
      <c r="E20" s="31">
        <v>964.78200000000004</v>
      </c>
      <c r="F20" s="31">
        <f t="shared" si="0"/>
        <v>22240.080000000002</v>
      </c>
      <c r="G20" s="31">
        <v>3422.5820000000003</v>
      </c>
      <c r="H20" s="31">
        <v>2922.116</v>
      </c>
      <c r="I20" s="31">
        <f t="shared" si="1"/>
        <v>15895.382000000001</v>
      </c>
      <c r="J20" s="41">
        <f t="shared" si="2"/>
        <v>6.8764441483493907E-2</v>
      </c>
      <c r="K20" s="63"/>
    </row>
    <row r="21" spans="1:11" ht="15.6" x14ac:dyDescent="0.3">
      <c r="A21" s="25">
        <v>1983</v>
      </c>
      <c r="B21" s="26">
        <v>233.322</v>
      </c>
      <c r="C21" s="31">
        <v>5188.6560000000009</v>
      </c>
      <c r="D21" s="31">
        <v>7155.55</v>
      </c>
      <c r="E21" s="31">
        <v>2922.116</v>
      </c>
      <c r="F21" s="31">
        <f t="shared" si="0"/>
        <v>15266.322000000002</v>
      </c>
      <c r="G21" s="31">
        <v>3011.8760000000002</v>
      </c>
      <c r="H21" s="31">
        <v>642.44400000000007</v>
      </c>
      <c r="I21" s="31">
        <f t="shared" si="1"/>
        <v>11612.002000000002</v>
      </c>
      <c r="J21" s="41">
        <f t="shared" si="2"/>
        <v>4.9768140166808111E-2</v>
      </c>
      <c r="K21" s="63"/>
    </row>
    <row r="22" spans="1:11" ht="15.6" x14ac:dyDescent="0.3">
      <c r="A22" s="23">
        <v>1984</v>
      </c>
      <c r="B22" s="24">
        <v>235.38499999999999</v>
      </c>
      <c r="C22" s="31">
        <v>8467.007999999998</v>
      </c>
      <c r="D22" s="31">
        <v>9011.15</v>
      </c>
      <c r="E22" s="31">
        <v>642.44400000000007</v>
      </c>
      <c r="F22" s="31">
        <f t="shared" si="0"/>
        <v>18120.601999999995</v>
      </c>
      <c r="G22" s="31">
        <v>2643.6639999999998</v>
      </c>
      <c r="H22" s="31">
        <v>544.19200000000001</v>
      </c>
      <c r="I22" s="31">
        <f t="shared" si="1"/>
        <v>14932.745999999996</v>
      </c>
      <c r="J22" s="41">
        <f t="shared" si="2"/>
        <v>6.3439666928648789E-2</v>
      </c>
      <c r="K22" s="63"/>
    </row>
    <row r="23" spans="1:11" ht="15.6" x14ac:dyDescent="0.3">
      <c r="A23" s="25">
        <v>1985</v>
      </c>
      <c r="B23" s="26">
        <v>237.46799999999999</v>
      </c>
      <c r="C23" s="31">
        <v>18843.240000000002</v>
      </c>
      <c r="D23" s="31">
        <v>4194.8999999999996</v>
      </c>
      <c r="E23" s="31">
        <v>544.19200000000001</v>
      </c>
      <c r="F23" s="31">
        <f t="shared" si="0"/>
        <v>23582.331999999999</v>
      </c>
      <c r="G23" s="31">
        <v>6640.14</v>
      </c>
      <c r="H23" s="31">
        <v>1254.24</v>
      </c>
      <c r="I23" s="31">
        <f t="shared" si="1"/>
        <v>15687.951999999997</v>
      </c>
      <c r="J23" s="41">
        <f t="shared" si="2"/>
        <v>6.606343591557598E-2</v>
      </c>
      <c r="K23" s="63"/>
    </row>
    <row r="24" spans="1:11" ht="15.6" x14ac:dyDescent="0.3">
      <c r="A24" s="23">
        <v>1986</v>
      </c>
      <c r="B24" s="24">
        <v>239.63800000000001</v>
      </c>
      <c r="C24" s="31">
        <v>10611.12</v>
      </c>
      <c r="D24" s="31">
        <v>3721</v>
      </c>
      <c r="E24" s="31">
        <v>1254.24</v>
      </c>
      <c r="F24" s="31">
        <f t="shared" si="0"/>
        <v>15586.36</v>
      </c>
      <c r="G24" s="31">
        <v>7130.08</v>
      </c>
      <c r="H24" s="31">
        <v>399</v>
      </c>
      <c r="I24" s="31">
        <f t="shared" si="1"/>
        <v>8057.2800000000007</v>
      </c>
      <c r="J24" s="41">
        <f t="shared" si="2"/>
        <v>3.3622714260676527E-2</v>
      </c>
      <c r="K24" s="63"/>
    </row>
    <row r="25" spans="1:11" ht="15.6" x14ac:dyDescent="0.3">
      <c r="A25" s="25">
        <v>1987</v>
      </c>
      <c r="B25" s="26">
        <v>241.78399999999999</v>
      </c>
      <c r="C25" s="31">
        <v>17471.965000000004</v>
      </c>
      <c r="D25" s="31">
        <v>3863.1</v>
      </c>
      <c r="E25" s="31">
        <v>399</v>
      </c>
      <c r="F25" s="31">
        <f t="shared" si="0"/>
        <v>21734.065000000002</v>
      </c>
      <c r="G25" s="31">
        <v>5962.1210000000001</v>
      </c>
      <c r="H25" s="31">
        <v>947.42200000000003</v>
      </c>
      <c r="I25" s="31">
        <f t="shared" si="1"/>
        <v>14824.522000000003</v>
      </c>
      <c r="J25" s="41">
        <f t="shared" si="2"/>
        <v>6.131308109717766E-2</v>
      </c>
      <c r="K25" s="63"/>
    </row>
    <row r="26" spans="1:11" ht="15.6" x14ac:dyDescent="0.3">
      <c r="A26" s="23">
        <v>1988</v>
      </c>
      <c r="B26" s="24">
        <v>243.98099999999999</v>
      </c>
      <c r="C26" s="31">
        <v>12692.618</v>
      </c>
      <c r="D26" s="31">
        <v>8164.7</v>
      </c>
      <c r="E26" s="31">
        <v>947.42200000000003</v>
      </c>
      <c r="F26" s="31">
        <f t="shared" si="0"/>
        <v>21804.739999999998</v>
      </c>
      <c r="G26" s="31">
        <v>3777.6800000000003</v>
      </c>
      <c r="H26" s="31">
        <v>686.15200000000004</v>
      </c>
      <c r="I26" s="31">
        <f t="shared" si="1"/>
        <v>17340.907999999996</v>
      </c>
      <c r="J26" s="41">
        <f t="shared" si="2"/>
        <v>7.1074829597386674E-2</v>
      </c>
      <c r="K26" s="63"/>
    </row>
    <row r="27" spans="1:11" ht="15.6" x14ac:dyDescent="0.3">
      <c r="A27" s="25">
        <v>1989</v>
      </c>
      <c r="B27" s="26">
        <v>246.22399999999999</v>
      </c>
      <c r="C27" s="31">
        <v>9794.7999999999993</v>
      </c>
      <c r="D27" s="31">
        <v>7156.8643986000006</v>
      </c>
      <c r="E27" s="31">
        <v>686.15200000000004</v>
      </c>
      <c r="F27" s="31">
        <f t="shared" si="0"/>
        <v>17637.8163986</v>
      </c>
      <c r="G27" s="31">
        <v>4640</v>
      </c>
      <c r="H27" s="31">
        <v>579.20000000000005</v>
      </c>
      <c r="I27" s="31">
        <f t="shared" si="1"/>
        <v>12418.616398599999</v>
      </c>
      <c r="J27" s="41">
        <f t="shared" si="2"/>
        <v>5.043625478669829E-2</v>
      </c>
      <c r="K27" s="63"/>
    </row>
    <row r="28" spans="1:11" ht="15.6" x14ac:dyDescent="0.3">
      <c r="A28" s="23">
        <v>1990</v>
      </c>
      <c r="B28" s="24">
        <v>248.65899999999999</v>
      </c>
      <c r="C28" s="31">
        <v>13668.081999999999</v>
      </c>
      <c r="D28" s="31">
        <v>10116.238740300001</v>
      </c>
      <c r="E28" s="31">
        <v>579.20000000000005</v>
      </c>
      <c r="F28" s="31">
        <f t="shared" si="0"/>
        <v>24363.520740299999</v>
      </c>
      <c r="G28" s="31">
        <v>5618.2979999999998</v>
      </c>
      <c r="H28" s="31">
        <v>1098.3440000000001</v>
      </c>
      <c r="I28" s="31">
        <f t="shared" si="1"/>
        <v>17646.878740299999</v>
      </c>
      <c r="J28" s="41">
        <f t="shared" si="2"/>
        <v>7.0968188323366529E-2</v>
      </c>
      <c r="K28" s="63"/>
    </row>
    <row r="29" spans="1:11" ht="15.6" x14ac:dyDescent="0.3">
      <c r="A29" s="25">
        <v>1991</v>
      </c>
      <c r="B29" s="26">
        <v>251.88900000000001</v>
      </c>
      <c r="C29" s="31">
        <v>18922.588339999998</v>
      </c>
      <c r="D29" s="31">
        <v>6172.7211378000002</v>
      </c>
      <c r="E29" s="31">
        <v>1098.3440000000001</v>
      </c>
      <c r="F29" s="31">
        <f t="shared" si="0"/>
        <v>26193.653477799999</v>
      </c>
      <c r="G29" s="31">
        <v>8212.7481599999992</v>
      </c>
      <c r="H29" s="31">
        <v>3025.86904</v>
      </c>
      <c r="I29" s="31">
        <f t="shared" si="1"/>
        <v>14955.0362778</v>
      </c>
      <c r="J29" s="41">
        <f t="shared" si="2"/>
        <v>5.9371533801793649E-2</v>
      </c>
      <c r="K29" s="63"/>
    </row>
    <row r="30" spans="1:11" ht="15.6" x14ac:dyDescent="0.3">
      <c r="A30" s="23">
        <v>1992</v>
      </c>
      <c r="B30" s="24">
        <v>255.214</v>
      </c>
      <c r="C30" s="31">
        <v>21058.843500000003</v>
      </c>
      <c r="D30" s="31">
        <v>8807.7955832999996</v>
      </c>
      <c r="E30" s="31">
        <v>3025.86904</v>
      </c>
      <c r="F30" s="31">
        <f t="shared" si="0"/>
        <v>32892.508123300002</v>
      </c>
      <c r="G30" s="31">
        <v>9289.2119999999995</v>
      </c>
      <c r="H30" s="31">
        <v>2955.5010000000002</v>
      </c>
      <c r="I30" s="31">
        <f t="shared" si="1"/>
        <v>20647.795123300002</v>
      </c>
      <c r="J30" s="41">
        <f t="shared" si="2"/>
        <v>8.0903849801735025E-2</v>
      </c>
      <c r="K30" s="63"/>
    </row>
    <row r="31" spans="1:11" ht="15.6" x14ac:dyDescent="0.3">
      <c r="A31" s="25">
        <v>1993</v>
      </c>
      <c r="B31" s="26">
        <v>258.67899999999997</v>
      </c>
      <c r="C31" s="31">
        <v>30993.031500000001</v>
      </c>
      <c r="D31" s="31">
        <v>7835.2265880000004</v>
      </c>
      <c r="E31" s="31">
        <v>2955.5010000000002</v>
      </c>
      <c r="F31" s="31">
        <f t="shared" si="0"/>
        <v>41783.759088000006</v>
      </c>
      <c r="G31" s="31">
        <v>14353.649600000001</v>
      </c>
      <c r="H31" s="31">
        <v>1686.5340000000001</v>
      </c>
      <c r="I31" s="31">
        <f t="shared" si="1"/>
        <v>25743.575488000006</v>
      </c>
      <c r="J31" s="41">
        <f t="shared" si="2"/>
        <v>9.951938691583008E-2</v>
      </c>
      <c r="K31" s="63"/>
    </row>
    <row r="32" spans="1:11" ht="15.6" x14ac:dyDescent="0.3">
      <c r="A32" s="23">
        <v>1994</v>
      </c>
      <c r="B32" s="24">
        <v>261.91899999999998</v>
      </c>
      <c r="C32" s="31">
        <v>15894.32</v>
      </c>
      <c r="D32" s="31">
        <v>12284</v>
      </c>
      <c r="E32" s="31">
        <v>1686.5339999999999</v>
      </c>
      <c r="F32" s="31">
        <f t="shared" si="0"/>
        <v>29864.853999999999</v>
      </c>
      <c r="G32" s="31">
        <v>10423.400000000001</v>
      </c>
      <c r="H32" s="31">
        <v>343.44000000000005</v>
      </c>
      <c r="I32" s="31">
        <f t="shared" si="1"/>
        <v>19098.013999999996</v>
      </c>
      <c r="J32" s="41">
        <f t="shared" si="2"/>
        <v>7.2915725854176272E-2</v>
      </c>
      <c r="K32" s="63"/>
    </row>
    <row r="33" spans="1:11" ht="15.6" x14ac:dyDescent="0.3">
      <c r="A33" s="25">
        <v>1995</v>
      </c>
      <c r="B33" s="26">
        <v>265.04399999999998</v>
      </c>
      <c r="C33" s="31">
        <v>28594.501199999999</v>
      </c>
      <c r="D33" s="31">
        <v>11182</v>
      </c>
      <c r="E33" s="31">
        <v>343.44000000000005</v>
      </c>
      <c r="F33" s="31">
        <f t="shared" si="0"/>
        <v>40119.941200000001</v>
      </c>
      <c r="G33" s="31">
        <v>13267.565999999999</v>
      </c>
      <c r="H33" s="31">
        <v>1725.2460000000001</v>
      </c>
      <c r="I33" s="31">
        <f t="shared" si="1"/>
        <v>25127.129200000003</v>
      </c>
      <c r="J33" s="41">
        <f t="shared" si="2"/>
        <v>9.4803614494197205E-2</v>
      </c>
      <c r="K33" s="63"/>
    </row>
    <row r="34" spans="1:11" ht="15.6" x14ac:dyDescent="0.3">
      <c r="A34" s="23">
        <v>1996</v>
      </c>
      <c r="B34" s="24">
        <v>268.15100000000001</v>
      </c>
      <c r="C34" s="31">
        <v>13803.322482</v>
      </c>
      <c r="D34" s="31">
        <v>3165.3500000000004</v>
      </c>
      <c r="E34" s="31">
        <v>1725.2460000000001</v>
      </c>
      <c r="F34" s="31">
        <f t="shared" si="0"/>
        <v>18693.918482000001</v>
      </c>
      <c r="G34" s="31">
        <v>13923.42945</v>
      </c>
      <c r="H34" s="31">
        <v>397.77339600000005</v>
      </c>
      <c r="I34" s="31">
        <f t="shared" si="1"/>
        <v>4372.7156360000008</v>
      </c>
      <c r="J34" s="41">
        <f t="shared" si="2"/>
        <v>1.6306915267890108E-2</v>
      </c>
      <c r="K34" s="63"/>
    </row>
    <row r="35" spans="1:11" ht="15.6" x14ac:dyDescent="0.3">
      <c r="A35" s="25">
        <v>1997</v>
      </c>
      <c r="B35" s="26">
        <v>271.36</v>
      </c>
      <c r="C35" s="31">
        <v>31423.101612903221</v>
      </c>
      <c r="D35" s="31">
        <v>8627.65</v>
      </c>
      <c r="E35" s="31">
        <v>397.77339600000005</v>
      </c>
      <c r="F35" s="31">
        <f t="shared" si="0"/>
        <v>40448.52500890322</v>
      </c>
      <c r="G35" s="31">
        <v>20308.301612903226</v>
      </c>
      <c r="H35" s="31">
        <v>1379.9832258064516</v>
      </c>
      <c r="I35" s="31">
        <f t="shared" si="1"/>
        <v>18760.240170193541</v>
      </c>
      <c r="J35" s="41">
        <f t="shared" si="2"/>
        <v>6.9134139778130668E-2</v>
      </c>
      <c r="K35" s="63"/>
    </row>
    <row r="36" spans="1:11" ht="15.6" x14ac:dyDescent="0.3">
      <c r="A36" s="23">
        <v>1998</v>
      </c>
      <c r="B36" s="24">
        <v>274.62599999999998</v>
      </c>
      <c r="C36" s="31">
        <v>11732.729806451614</v>
      </c>
      <c r="D36" s="31">
        <v>12465.89235</v>
      </c>
      <c r="E36" s="31">
        <v>1379.9832258064516</v>
      </c>
      <c r="F36" s="31">
        <f t="shared" si="0"/>
        <v>25578.605382258069</v>
      </c>
      <c r="G36" s="31">
        <v>10167.446536774194</v>
      </c>
      <c r="H36" s="31">
        <v>91.224774193548384</v>
      </c>
      <c r="I36" s="31">
        <f t="shared" si="1"/>
        <v>15319.934071290327</v>
      </c>
      <c r="J36" s="41">
        <f t="shared" si="2"/>
        <v>5.578471838533252E-2</v>
      </c>
      <c r="K36" s="63"/>
    </row>
    <row r="37" spans="1:11" ht="15.6" x14ac:dyDescent="0.3">
      <c r="A37" s="25">
        <v>1999</v>
      </c>
      <c r="B37" s="26">
        <v>277.79000000000002</v>
      </c>
      <c r="C37" s="31">
        <v>30520.257662337666</v>
      </c>
      <c r="D37" s="31">
        <v>12712.896650000001</v>
      </c>
      <c r="E37" s="31">
        <v>91.224774193548384</v>
      </c>
      <c r="F37" s="31">
        <f t="shared" si="0"/>
        <v>43324.379086531218</v>
      </c>
      <c r="G37" s="31">
        <v>11326.536574025975</v>
      </c>
      <c r="H37" s="31">
        <v>5608.8394805194812</v>
      </c>
      <c r="I37" s="31">
        <f t="shared" si="1"/>
        <v>26389.003031985761</v>
      </c>
      <c r="J37" s="41">
        <f t="shared" si="2"/>
        <v>9.4996231080981181E-2</v>
      </c>
      <c r="K37" s="63"/>
    </row>
    <row r="38" spans="1:11" ht="15.6" x14ac:dyDescent="0.3">
      <c r="A38" s="23">
        <v>2000</v>
      </c>
      <c r="B38" s="24">
        <v>280.976</v>
      </c>
      <c r="C38" s="31">
        <v>17413.82157434402</v>
      </c>
      <c r="D38" s="31">
        <v>11650.17835</v>
      </c>
      <c r="E38" s="31">
        <v>5608.8394805194812</v>
      </c>
      <c r="F38" s="31">
        <f t="shared" si="0"/>
        <v>34672.839404863502</v>
      </c>
      <c r="G38" s="31">
        <v>14701.496432069971</v>
      </c>
      <c r="H38" s="31">
        <v>1883.3949854227405</v>
      </c>
      <c r="I38" s="31">
        <f t="shared" si="1"/>
        <v>18087.94798737079</v>
      </c>
      <c r="J38" s="41">
        <f t="shared" si="2"/>
        <v>6.4375419919746851E-2</v>
      </c>
      <c r="K38" s="63"/>
    </row>
    <row r="39" spans="1:11" ht="15.6" x14ac:dyDescent="0.3">
      <c r="A39" s="25">
        <v>2001</v>
      </c>
      <c r="B39" s="26">
        <v>283.92040200000002</v>
      </c>
      <c r="C39" s="31">
        <v>38088.400000000001</v>
      </c>
      <c r="D39" s="31">
        <v>15195.092500000001</v>
      </c>
      <c r="E39" s="31">
        <v>1883.3949854227405</v>
      </c>
      <c r="F39" s="31">
        <f t="shared" si="0"/>
        <v>55166.88748542274</v>
      </c>
      <c r="G39" s="31">
        <v>22529.294000000005</v>
      </c>
      <c r="H39" s="31">
        <v>6764.72</v>
      </c>
      <c r="I39" s="31">
        <f t="shared" si="1"/>
        <v>25872.873485422733</v>
      </c>
      <c r="J39" s="41">
        <f t="shared" si="2"/>
        <v>9.1127207848285346E-2</v>
      </c>
      <c r="K39" s="63"/>
    </row>
    <row r="40" spans="1:11" ht="15.6" x14ac:dyDescent="0.3">
      <c r="A40" s="23">
        <v>2002</v>
      </c>
      <c r="B40" s="24">
        <v>286.78755999999998</v>
      </c>
      <c r="C40" s="31">
        <v>15262.32</v>
      </c>
      <c r="D40" s="31">
        <v>16386.8125</v>
      </c>
      <c r="E40" s="31">
        <v>6764.72</v>
      </c>
      <c r="F40" s="31">
        <f t="shared" si="0"/>
        <v>38413.852500000001</v>
      </c>
      <c r="G40" s="31">
        <v>9929.384</v>
      </c>
      <c r="H40" s="31">
        <v>5929.6</v>
      </c>
      <c r="I40" s="31">
        <f t="shared" si="1"/>
        <v>22554.8685</v>
      </c>
      <c r="J40" s="41">
        <f t="shared" si="2"/>
        <v>7.8646606916980638E-2</v>
      </c>
      <c r="K40" s="63"/>
    </row>
    <row r="41" spans="1:11" ht="15.6" x14ac:dyDescent="0.3">
      <c r="A41" s="25">
        <v>2003</v>
      </c>
      <c r="B41" s="26">
        <v>289.51758100000001</v>
      </c>
      <c r="C41" s="31">
        <v>29489.582278481012</v>
      </c>
      <c r="D41" s="31">
        <v>10901.5255</v>
      </c>
      <c r="E41" s="31">
        <v>5929.6</v>
      </c>
      <c r="F41" s="31">
        <f t="shared" si="0"/>
        <v>46320.70777848101</v>
      </c>
      <c r="G41" s="31">
        <v>25588.728101265828</v>
      </c>
      <c r="H41" s="31">
        <v>3621.7025316455697</v>
      </c>
      <c r="I41" s="31">
        <f t="shared" si="1"/>
        <v>17110.277145569613</v>
      </c>
      <c r="J41" s="41">
        <f t="shared" si="2"/>
        <v>5.9099268122061337E-2</v>
      </c>
      <c r="K41" s="63"/>
    </row>
    <row r="42" spans="1:11" ht="15.6" x14ac:dyDescent="0.3">
      <c r="A42" s="23">
        <v>2004</v>
      </c>
      <c r="B42" s="24">
        <v>292.19189</v>
      </c>
      <c r="C42" s="31">
        <v>27189.407741935484</v>
      </c>
      <c r="D42" s="31">
        <v>12768.2415</v>
      </c>
      <c r="E42" s="31">
        <v>3621.7025316455697</v>
      </c>
      <c r="F42" s="31">
        <f t="shared" si="0"/>
        <v>43579.351773581053</v>
      </c>
      <c r="G42" s="31">
        <v>21686.824258064516</v>
      </c>
      <c r="H42" s="31">
        <v>1063.1419354838708</v>
      </c>
      <c r="I42" s="31">
        <f t="shared" si="1"/>
        <v>20829.385580032664</v>
      </c>
      <c r="J42" s="41">
        <f t="shared" si="2"/>
        <v>7.1286665690935724E-2</v>
      </c>
      <c r="K42" s="63"/>
    </row>
    <row r="43" spans="1:11" ht="15.6" x14ac:dyDescent="0.3">
      <c r="A43" s="25">
        <v>2005</v>
      </c>
      <c r="B43" s="26">
        <v>294.914085</v>
      </c>
      <c r="C43" s="31">
        <v>20022.983076923079</v>
      </c>
      <c r="D43" s="31">
        <v>12081.6265</v>
      </c>
      <c r="E43" s="31">
        <v>1063.1419354838708</v>
      </c>
      <c r="F43" s="31">
        <f t="shared" si="0"/>
        <v>33167.751512406954</v>
      </c>
      <c r="G43" s="31">
        <v>26034.895118367567</v>
      </c>
      <c r="H43" s="31">
        <v>535.00461538461536</v>
      </c>
      <c r="I43" s="31">
        <f t="shared" si="1"/>
        <v>6597.8517786547709</v>
      </c>
      <c r="J43" s="41">
        <f t="shared" si="2"/>
        <v>2.237211484373414E-2</v>
      </c>
      <c r="K43" s="63"/>
    </row>
    <row r="44" spans="1:11" ht="15.6" x14ac:dyDescent="0.3">
      <c r="A44" s="23">
        <v>2006</v>
      </c>
      <c r="B44" s="24">
        <v>297.64655699999997</v>
      </c>
      <c r="C44" s="31">
        <v>36445.202105263161</v>
      </c>
      <c r="D44" s="31">
        <v>13534.477500000001</v>
      </c>
      <c r="E44" s="31">
        <v>535.00461538461536</v>
      </c>
      <c r="F44" s="31">
        <f t="shared" si="0"/>
        <v>50514.684220647774</v>
      </c>
      <c r="G44" s="31">
        <v>25202.817810526318</v>
      </c>
      <c r="H44" s="31">
        <v>2631.423157894737</v>
      </c>
      <c r="I44" s="31">
        <f t="shared" si="1"/>
        <v>22680.44325222672</v>
      </c>
      <c r="J44" s="41">
        <f t="shared" si="2"/>
        <v>7.6199246115340485E-2</v>
      </c>
      <c r="K44" s="63"/>
    </row>
    <row r="45" spans="1:11" ht="15.6" x14ac:dyDescent="0.3">
      <c r="A45" s="25">
        <v>2007</v>
      </c>
      <c r="B45" s="26">
        <v>300.57448099999999</v>
      </c>
      <c r="C45" s="31">
        <v>28567.854545454549</v>
      </c>
      <c r="D45" s="31">
        <v>13427.939499999999</v>
      </c>
      <c r="E45" s="31">
        <v>2631.423157894737</v>
      </c>
      <c r="F45" s="31">
        <f t="shared" si="0"/>
        <v>44627.217203349282</v>
      </c>
      <c r="G45" s="31">
        <v>27014.067785123967</v>
      </c>
      <c r="H45" s="31">
        <v>1933.9636363636364</v>
      </c>
      <c r="I45" s="31">
        <f t="shared" si="1"/>
        <v>15679.185781861677</v>
      </c>
      <c r="J45" s="41">
        <f t="shared" si="2"/>
        <v>5.2164061731713271E-2</v>
      </c>
      <c r="K45" s="63"/>
    </row>
    <row r="46" spans="1:11" ht="15.6" x14ac:dyDescent="0.3">
      <c r="A46" s="23">
        <v>2008</v>
      </c>
      <c r="B46" s="24">
        <v>303.50646899999998</v>
      </c>
      <c r="C46" s="31">
        <v>26173.083333333336</v>
      </c>
      <c r="D46" s="31">
        <v>10010.0535</v>
      </c>
      <c r="E46" s="31">
        <v>1933.9636363636364</v>
      </c>
      <c r="F46" s="31">
        <f t="shared" si="0"/>
        <v>38117.100469696976</v>
      </c>
      <c r="G46" s="31">
        <v>22267.222583333332</v>
      </c>
      <c r="H46" s="31">
        <v>1183.6666666666667</v>
      </c>
      <c r="I46" s="31">
        <f t="shared" si="1"/>
        <v>14666.211219696976</v>
      </c>
      <c r="J46" s="41">
        <f t="shared" si="2"/>
        <v>4.8322565472886103E-2</v>
      </c>
      <c r="K46" s="63"/>
    </row>
    <row r="47" spans="1:11" ht="15.6" x14ac:dyDescent="0.3">
      <c r="A47" s="25">
        <v>2009</v>
      </c>
      <c r="B47" s="26">
        <v>306.207719</v>
      </c>
      <c r="C47" s="31">
        <v>36766.921739130441</v>
      </c>
      <c r="D47" s="31">
        <v>8107.9819000000007</v>
      </c>
      <c r="E47" s="31">
        <v>1183.6666666666667</v>
      </c>
      <c r="F47" s="31">
        <f t="shared" si="0"/>
        <v>46058.570305797104</v>
      </c>
      <c r="G47" s="31">
        <v>30644.09986956522</v>
      </c>
      <c r="H47" s="31">
        <v>2307.0376811594206</v>
      </c>
      <c r="I47" s="31">
        <f t="shared" si="1"/>
        <v>13107.432755072463</v>
      </c>
      <c r="J47" s="41">
        <f t="shared" si="2"/>
        <v>4.2805690195786554E-2</v>
      </c>
      <c r="K47" s="63"/>
    </row>
    <row r="48" spans="1:11" ht="15.6" x14ac:dyDescent="0.3">
      <c r="A48" s="23">
        <v>2010</v>
      </c>
      <c r="B48" s="24">
        <v>308.83326399999999</v>
      </c>
      <c r="C48" s="31">
        <v>20808.369811320757</v>
      </c>
      <c r="D48" s="31">
        <v>10883.404037999999</v>
      </c>
      <c r="E48" s="31">
        <v>2307.0376811594206</v>
      </c>
      <c r="F48" s="31">
        <f t="shared" si="0"/>
        <v>33998.811530480176</v>
      </c>
      <c r="G48" s="31">
        <v>16837.790094339623</v>
      </c>
      <c r="H48" s="31">
        <v>2283.3937106918243</v>
      </c>
      <c r="I48" s="31">
        <f t="shared" si="1"/>
        <v>14877.627725448729</v>
      </c>
      <c r="J48" s="41">
        <f t="shared" si="2"/>
        <v>4.8173656984853583E-2</v>
      </c>
      <c r="K48" s="63"/>
    </row>
    <row r="49" spans="1:11" ht="15.6" x14ac:dyDescent="0.3">
      <c r="A49" s="25">
        <v>2011</v>
      </c>
      <c r="B49" s="26">
        <v>310.94696199999998</v>
      </c>
      <c r="C49" s="31">
        <v>29084.918260869563</v>
      </c>
      <c r="D49" s="31">
        <v>9616.8498130000007</v>
      </c>
      <c r="E49" s="31">
        <v>2283.3937106918243</v>
      </c>
      <c r="F49" s="31">
        <f t="shared" si="0"/>
        <v>40985.161784561387</v>
      </c>
      <c r="G49" s="31">
        <v>20851.004905217389</v>
      </c>
      <c r="H49" s="31">
        <v>2969.4043478260869</v>
      </c>
      <c r="I49" s="31">
        <f t="shared" si="1"/>
        <v>17164.752531517912</v>
      </c>
      <c r="J49" s="41">
        <f t="shared" si="2"/>
        <v>5.5201544408457384E-2</v>
      </c>
      <c r="K49" s="63"/>
    </row>
    <row r="50" spans="1:11" ht="15.6" x14ac:dyDescent="0.3">
      <c r="A50" s="23">
        <v>2012</v>
      </c>
      <c r="B50" s="24">
        <v>313.14999699999998</v>
      </c>
      <c r="C50" s="31">
        <v>27690.560000000001</v>
      </c>
      <c r="D50" s="31">
        <v>15235.476078500002</v>
      </c>
      <c r="E50" s="31">
        <v>2969.4043478260869</v>
      </c>
      <c r="F50" s="31">
        <f t="shared" si="0"/>
        <v>45895.440426326088</v>
      </c>
      <c r="G50" s="31">
        <v>26519.304122000001</v>
      </c>
      <c r="H50" s="31">
        <v>870.40000000000009</v>
      </c>
      <c r="I50" s="31">
        <f t="shared" si="1"/>
        <v>18505.736304326085</v>
      </c>
      <c r="J50" s="41">
        <f t="shared" si="2"/>
        <v>5.9095438229642028E-2</v>
      </c>
      <c r="K50" s="63"/>
    </row>
    <row r="51" spans="1:11" ht="15.6" x14ac:dyDescent="0.3">
      <c r="A51" s="25">
        <v>2013</v>
      </c>
      <c r="B51" s="26">
        <v>315.33597600000002</v>
      </c>
      <c r="C51" s="31">
        <v>36673.066666666666</v>
      </c>
      <c r="D51" s="31">
        <v>14533.2498445</v>
      </c>
      <c r="E51" s="31">
        <v>870.40000000000009</v>
      </c>
      <c r="F51" s="31">
        <f t="shared" si="0"/>
        <v>52076.716511166669</v>
      </c>
      <c r="G51" s="31">
        <v>32030.77977948718</v>
      </c>
      <c r="H51" s="31">
        <v>4022.8923076923074</v>
      </c>
      <c r="I51" s="31">
        <f t="shared" si="1"/>
        <v>16023.044423987179</v>
      </c>
      <c r="J51" s="41">
        <f t="shared" si="2"/>
        <v>5.0812611447756853E-2</v>
      </c>
      <c r="K51" s="63"/>
    </row>
    <row r="52" spans="1:11" ht="15.6" x14ac:dyDescent="0.3">
      <c r="A52" s="23">
        <v>2014</v>
      </c>
      <c r="B52" s="24">
        <v>317.519206</v>
      </c>
      <c r="C52" s="31">
        <v>26058.674999999999</v>
      </c>
      <c r="D52" s="31">
        <v>10861.323923</v>
      </c>
      <c r="E52" s="31">
        <v>4022.8923076923074</v>
      </c>
      <c r="F52" s="31">
        <f t="shared" si="0"/>
        <v>40942.891230692308</v>
      </c>
      <c r="G52" s="31">
        <v>16001.64674</v>
      </c>
      <c r="H52" s="31">
        <v>1289.2674999999999</v>
      </c>
      <c r="I52" s="31">
        <f t="shared" si="1"/>
        <v>23651.97699069231</v>
      </c>
      <c r="J52" s="41">
        <f t="shared" si="2"/>
        <v>7.4489909724365796E-2</v>
      </c>
      <c r="K52" s="63"/>
    </row>
    <row r="53" spans="1:11" ht="15.6" x14ac:dyDescent="0.3">
      <c r="A53" s="25">
        <v>2015</v>
      </c>
      <c r="B53" s="26">
        <v>319.83219000000003</v>
      </c>
      <c r="C53" s="31">
        <v>22760.784</v>
      </c>
      <c r="D53" s="31">
        <v>9224.0498255000002</v>
      </c>
      <c r="E53" s="31">
        <v>1289.2674999999999</v>
      </c>
      <c r="F53" s="31">
        <f t="shared" si="0"/>
        <v>33274.1013255</v>
      </c>
      <c r="G53" s="31">
        <v>19298.449416719999</v>
      </c>
      <c r="H53" s="31">
        <v>210.86079999999998</v>
      </c>
      <c r="I53" s="31">
        <f t="shared" si="1"/>
        <v>13764.791108780002</v>
      </c>
      <c r="J53" s="41">
        <f t="shared" si="2"/>
        <v>4.3037541370616883E-2</v>
      </c>
      <c r="K53" s="63"/>
    </row>
    <row r="54" spans="1:11" ht="15.6" x14ac:dyDescent="0.3">
      <c r="A54" s="23">
        <v>2016</v>
      </c>
      <c r="B54" s="24">
        <v>322.11409400000002</v>
      </c>
      <c r="C54" s="31">
        <v>34365</v>
      </c>
      <c r="D54" s="31">
        <v>11508.0665455</v>
      </c>
      <c r="E54" s="31">
        <v>210.86079999999998</v>
      </c>
      <c r="F54" s="31">
        <f t="shared" si="0"/>
        <v>46083.9273455</v>
      </c>
      <c r="G54" s="31">
        <v>25372.086953670208</v>
      </c>
      <c r="H54" s="31">
        <v>3106.3563829787236</v>
      </c>
      <c r="I54" s="31">
        <f t="shared" si="1"/>
        <v>17605.484008851068</v>
      </c>
      <c r="J54" s="41">
        <f t="shared" si="2"/>
        <v>5.4656049942512192E-2</v>
      </c>
      <c r="K54" s="63"/>
    </row>
    <row r="55" spans="1:11" ht="15.6" x14ac:dyDescent="0.3">
      <c r="A55" s="25">
        <v>2017</v>
      </c>
      <c r="B55" s="26">
        <v>324.29674599999998</v>
      </c>
      <c r="C55" s="31">
        <v>25514.639999999999</v>
      </c>
      <c r="D55" s="31">
        <v>13773.8868932109</v>
      </c>
      <c r="E55" s="31">
        <v>3106.3563829787236</v>
      </c>
      <c r="F55" s="31">
        <f t="shared" si="0"/>
        <v>42394.883276189626</v>
      </c>
      <c r="G55" s="31">
        <v>20039.446430734817</v>
      </c>
      <c r="H55" s="31">
        <v>1401.04</v>
      </c>
      <c r="I55" s="31">
        <f t="shared" si="1"/>
        <v>20954.396845454808</v>
      </c>
      <c r="J55" s="41">
        <f t="shared" si="2"/>
        <v>6.4614884681743964E-2</v>
      </c>
      <c r="K55" s="63"/>
    </row>
    <row r="56" spans="1:11" ht="15.6" x14ac:dyDescent="0.3">
      <c r="A56" s="23">
        <v>2018</v>
      </c>
      <c r="B56" s="24">
        <v>326.16326299999997</v>
      </c>
      <c r="C56" s="31">
        <v>40619.120000000003</v>
      </c>
      <c r="D56" s="31">
        <v>16780.892941396316</v>
      </c>
      <c r="E56" s="31">
        <v>1401.04</v>
      </c>
      <c r="F56" s="31">
        <f t="shared" si="0"/>
        <v>58801.052941396316</v>
      </c>
      <c r="G56" s="31">
        <v>20644.438970622898</v>
      </c>
      <c r="H56" s="31">
        <v>6524.16</v>
      </c>
      <c r="I56" s="31">
        <f t="shared" si="1"/>
        <v>31632.453970773418</v>
      </c>
      <c r="J56" s="41">
        <f t="shared" si="2"/>
        <v>9.69834974050202E-2</v>
      </c>
      <c r="K56" s="63"/>
    </row>
    <row r="57" spans="1:11" ht="15.6" x14ac:dyDescent="0.3">
      <c r="A57" s="25">
        <v>2019</v>
      </c>
      <c r="B57" s="26">
        <v>327.77654100000001</v>
      </c>
      <c r="C57" s="31">
        <v>36041.839999999997</v>
      </c>
      <c r="D57" s="31">
        <v>13522.041828003867</v>
      </c>
      <c r="E57" s="31">
        <v>6524.16</v>
      </c>
      <c r="F57" s="31">
        <f t="shared" si="0"/>
        <v>56088.041828003858</v>
      </c>
      <c r="G57" s="31">
        <v>21785.639824597332</v>
      </c>
      <c r="H57" s="31">
        <v>3724.0800000000004</v>
      </c>
      <c r="I57" s="31">
        <f t="shared" si="1"/>
        <v>30578.322003406523</v>
      </c>
      <c r="J57" s="41">
        <f t="shared" si="2"/>
        <v>9.3290147946879828E-2</v>
      </c>
      <c r="K57" s="63"/>
    </row>
    <row r="58" spans="1:11" ht="15.6" x14ac:dyDescent="0.3">
      <c r="A58" s="23">
        <v>2020</v>
      </c>
      <c r="B58" s="24">
        <v>329.37155899999999</v>
      </c>
      <c r="C58" s="31">
        <v>49429.318160377356</v>
      </c>
      <c r="D58" s="31">
        <v>10583.257826851597</v>
      </c>
      <c r="E58" s="31">
        <v>3724.0800000000004</v>
      </c>
      <c r="F58" s="31">
        <f t="shared" si="0"/>
        <v>63736.655987228951</v>
      </c>
      <c r="G58" s="31">
        <v>27006.538464795281</v>
      </c>
      <c r="H58" s="31">
        <v>7161.2950471698114</v>
      </c>
      <c r="I58" s="31">
        <f t="shared" si="1"/>
        <v>29568.822475263856</v>
      </c>
      <c r="J58" s="41">
        <f t="shared" si="2"/>
        <v>8.9773453922485924E-2</v>
      </c>
      <c r="K58" s="63"/>
    </row>
    <row r="59" spans="1:11" ht="15.6" x14ac:dyDescent="0.3">
      <c r="A59" s="25">
        <v>2021</v>
      </c>
      <c r="B59" s="26">
        <v>332.09034100000002</v>
      </c>
      <c r="C59" s="31">
        <v>61798.329099019611</v>
      </c>
      <c r="D59" s="31">
        <v>10261.427016513933</v>
      </c>
      <c r="E59" s="31">
        <v>7161.2950471698114</v>
      </c>
      <c r="F59" s="31">
        <f t="shared" si="0"/>
        <v>79221.051162703356</v>
      </c>
      <c r="G59" s="31">
        <v>34148.810748312637</v>
      </c>
      <c r="H59" s="31">
        <v>5804.5866666666661</v>
      </c>
      <c r="I59" s="31">
        <f t="shared" si="1"/>
        <v>39267.653747724049</v>
      </c>
      <c r="J59" s="41">
        <f t="shared" si="2"/>
        <v>0.11824388998933288</v>
      </c>
      <c r="K59" s="63"/>
    </row>
    <row r="60" spans="1:11" ht="15.6" x14ac:dyDescent="0.3">
      <c r="A60" s="23">
        <v>2022</v>
      </c>
      <c r="B60" s="24">
        <v>333.32687199999998</v>
      </c>
      <c r="C60" s="31">
        <v>61706.699056211655</v>
      </c>
      <c r="D60" s="31">
        <v>6620.4155947368945</v>
      </c>
      <c r="E60" s="31">
        <v>5804.5866666666661</v>
      </c>
      <c r="F60" s="31">
        <f t="shared" si="0"/>
        <v>74131.701317615225</v>
      </c>
      <c r="G60" s="31">
        <v>36173.05963769323</v>
      </c>
      <c r="H60" s="31">
        <v>5570.8172137126185</v>
      </c>
      <c r="I60" s="31">
        <f t="shared" si="1"/>
        <v>32387.824466209378</v>
      </c>
      <c r="J60" s="41">
        <f t="shared" si="2"/>
        <v>9.716535685190536E-2</v>
      </c>
      <c r="K60" s="63"/>
    </row>
    <row r="61" spans="1:11" ht="16.2" thickBot="1" x14ac:dyDescent="0.35">
      <c r="A61" s="27">
        <v>2023</v>
      </c>
      <c r="B61" s="28">
        <v>335.70648399999999</v>
      </c>
      <c r="C61" s="38">
        <v>74921.526398039219</v>
      </c>
      <c r="D61" s="38">
        <v>7402.4283080464165</v>
      </c>
      <c r="E61" s="38">
        <v>5570.8172137126185</v>
      </c>
      <c r="F61" s="38">
        <f t="shared" si="0"/>
        <v>87894.771919798266</v>
      </c>
      <c r="G61" s="38">
        <v>45024.037772088937</v>
      </c>
      <c r="H61" s="38">
        <v>6178.2785185185185</v>
      </c>
      <c r="I61" s="38">
        <f t="shared" si="1"/>
        <v>36692.455629190808</v>
      </c>
      <c r="J61" s="42">
        <f t="shared" si="2"/>
        <v>0.10929921636303817</v>
      </c>
      <c r="K61" s="63"/>
    </row>
    <row r="62" spans="1:11" ht="18" customHeight="1" thickTop="1" x14ac:dyDescent="0.3">
      <c r="A62" s="57" t="s">
        <v>60</v>
      </c>
    </row>
    <row r="63" spans="1:11" ht="18" customHeight="1" x14ac:dyDescent="0.3">
      <c r="A63" s="57" t="s">
        <v>65</v>
      </c>
    </row>
    <row r="64" spans="1:11" ht="18" customHeight="1" x14ac:dyDescent="0.3">
      <c r="A64" s="57" t="s">
        <v>126</v>
      </c>
    </row>
    <row r="65" spans="1:1" ht="18" customHeight="1" x14ac:dyDescent="0.3">
      <c r="A65" s="57" t="s">
        <v>59</v>
      </c>
    </row>
    <row r="66" spans="1:1" ht="18" customHeight="1" x14ac:dyDescent="0.3">
      <c r="A66" s="57" t="s">
        <v>66</v>
      </c>
    </row>
    <row r="67" spans="1:1" ht="18" customHeight="1" x14ac:dyDescent="0.3">
      <c r="A67" s="57" t="s">
        <v>67</v>
      </c>
    </row>
    <row r="68" spans="1:1" ht="18" customHeight="1" x14ac:dyDescent="0.3">
      <c r="A68" s="18" t="s">
        <v>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TableOfContents</vt:lpstr>
      <vt:lpstr>PeanutPcc</vt:lpstr>
      <vt:lpstr>Peanuts Supply and Use</vt:lpstr>
      <vt:lpstr>PeanutUse</vt:lpstr>
      <vt:lpstr>TreeNutsPcc</vt:lpstr>
      <vt:lpstr>TreeNuts</vt:lpstr>
      <vt:lpstr>Almonds</vt:lpstr>
      <vt:lpstr>Walnuts</vt:lpstr>
      <vt:lpstr>Hazelnuts</vt:lpstr>
      <vt:lpstr>Pecans</vt:lpstr>
      <vt:lpstr>Pistachios</vt:lpstr>
      <vt:lpstr>Macadamias</vt:lpstr>
      <vt:lpstr>Other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Peanuts and tree nuts</dc:title>
  <dc:subject>Agricultural Economics</dc:subject>
  <dc:creator>Andrzej Blazejczyk; Linda Kantor</dc:creator>
  <cp:keywords>Tree nuts, peanuts, food consumption, food availability, per capita</cp:keywords>
  <dc:description/>
  <cp:lastModifiedBy>Blazejczyk, Andrzej - REE-ERS</cp:lastModifiedBy>
  <dcterms:created xsi:type="dcterms:W3CDTF">2025-01-22T14:40:20Z</dcterms:created>
  <dcterms:modified xsi:type="dcterms:W3CDTF">2025-06-24T19:33:24Z</dcterms:modified>
  <cp:category>Food Availability</cp:category>
</cp:coreProperties>
</file>