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J:\FADS\2010\2020\FINAL FILES\Fruits_21\"/>
    </mc:Choice>
  </mc:AlternateContent>
  <xr:revisionPtr revIDLastSave="0" documentId="13_ncr:1_{2B863221-E9AE-4876-A197-0A47CF865189}" xr6:coauthVersionLast="47" xr6:coauthVersionMax="47" xr10:uidLastSave="{00000000-0000-0000-0000-000000000000}"/>
  <bookViews>
    <workbookView xWindow="-108" yWindow="-108" windowWidth="23256" windowHeight="13176" tabRatio="853" xr2:uid="{00000000-000D-0000-FFFF-FFFF00000000}"/>
  </bookViews>
  <sheets>
    <sheet name="TableOfContents" sheetId="98" r:id="rId1"/>
    <sheet name="PccProc" sheetId="73" r:id="rId2"/>
    <sheet name="PccFresh" sheetId="96" r:id="rId3"/>
    <sheet name="Apples" sheetId="82" r:id="rId4"/>
    <sheet name="Apricots" sheetId="86" r:id="rId5"/>
    <sheet name="SwCherries" sheetId="87" r:id="rId6"/>
    <sheet name="TartCherries" sheetId="88" r:id="rId7"/>
    <sheet name="Olives" sheetId="89" r:id="rId8"/>
    <sheet name="Peaches" sheetId="90" r:id="rId9"/>
    <sheet name="Pears" sheetId="91" r:id="rId10"/>
    <sheet name="Pineapples" sheetId="93" r:id="rId11"/>
    <sheet name="Plums" sheetId="92" r:id="rId12"/>
  </sheets>
  <definedNames>
    <definedName name="_xlnm.Print_Area" localSheetId="3">Apples!$A$1:$K$70</definedName>
    <definedName name="_xlnm.Print_Area" localSheetId="4">Apricots!$A$1:$K$70</definedName>
    <definedName name="_xlnm.Print_Area" localSheetId="7">Olives!$A$1:$K$68</definedName>
    <definedName name="_xlnm.Print_Area" localSheetId="8">Peaches!$A$1:$K$69</definedName>
    <definedName name="_xlnm.Print_Area" localSheetId="9">Pears!$A$1:$K$68</definedName>
    <definedName name="_xlnm.Print_Area" localSheetId="10">Pineapples!$A$1:$K$69</definedName>
    <definedName name="_xlnm.Print_Area" localSheetId="11">Plums!$A$1:$K$68</definedName>
    <definedName name="_xlnm.Print_Area" localSheetId="5">SwCherries!$A$1:$K$69</definedName>
    <definedName name="_xlnm.Print_Area" localSheetId="6">TartCherries!$A$1:$K$70</definedName>
    <definedName name="_xlnm.Print_Titles" localSheetId="2">PccFresh!$A:$A,PccFresh!$1:$3</definedName>
    <definedName name="_xlnm.Print_Titles" localSheetId="1">PccProc!$A:$A,PccProc!$1:$3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73" l="1"/>
  <c r="I55" i="73"/>
  <c r="H54" i="73"/>
  <c r="H55" i="73"/>
  <c r="G54" i="73"/>
  <c r="G55" i="73"/>
  <c r="F54" i="73"/>
  <c r="F55" i="73"/>
  <c r="E54" i="73"/>
  <c r="E55" i="73"/>
  <c r="D54" i="73"/>
  <c r="D55" i="73"/>
  <c r="C54" i="73"/>
  <c r="C55" i="73"/>
  <c r="B54" i="73"/>
  <c r="B55" i="73"/>
  <c r="J54" i="96"/>
  <c r="J55" i="96"/>
  <c r="I54" i="96"/>
  <c r="I55" i="96"/>
  <c r="H54" i="96"/>
  <c r="H55" i="96"/>
  <c r="G54" i="96"/>
  <c r="G55" i="96"/>
  <c r="F54" i="96"/>
  <c r="F55" i="96"/>
  <c r="B54" i="96"/>
  <c r="B55" i="96"/>
  <c r="C54" i="96"/>
  <c r="C55" i="96"/>
  <c r="D54" i="96"/>
  <c r="D55" i="96"/>
  <c r="K58" i="92"/>
  <c r="J58" i="92"/>
  <c r="I58" i="92"/>
  <c r="F57" i="92"/>
  <c r="I57" i="92" s="1"/>
  <c r="J57" i="92" s="1"/>
  <c r="K57" i="92" s="1"/>
  <c r="F58" i="92"/>
  <c r="K58" i="93"/>
  <c r="J58" i="93"/>
  <c r="I58" i="93"/>
  <c r="F57" i="93"/>
  <c r="I57" i="93" s="1"/>
  <c r="J57" i="93" s="1"/>
  <c r="K57" i="93" s="1"/>
  <c r="F58" i="93"/>
  <c r="J55" i="73" l="1"/>
  <c r="J54" i="73"/>
  <c r="K54" i="96"/>
  <c r="K55" i="96"/>
  <c r="K58" i="91"/>
  <c r="J58" i="91"/>
  <c r="I58" i="91"/>
  <c r="F57" i="91"/>
  <c r="I57" i="91" s="1"/>
  <c r="J57" i="91" s="1"/>
  <c r="K57" i="91" s="1"/>
  <c r="F58" i="91"/>
  <c r="F56" i="91"/>
  <c r="I56" i="91" s="1"/>
  <c r="F55" i="91"/>
  <c r="F54" i="91"/>
  <c r="F53" i="91"/>
  <c r="F38" i="91"/>
  <c r="F39" i="91"/>
  <c r="F40" i="91"/>
  <c r="F41" i="91"/>
  <c r="F42" i="91"/>
  <c r="F43" i="91"/>
  <c r="F44" i="91"/>
  <c r="F45" i="91"/>
  <c r="F46" i="91"/>
  <c r="F47" i="91"/>
  <c r="F48" i="91"/>
  <c r="F49" i="91"/>
  <c r="F50" i="91"/>
  <c r="F51" i="91"/>
  <c r="F52" i="91"/>
  <c r="F28" i="91"/>
  <c r="F29" i="91"/>
  <c r="F30" i="91"/>
  <c r="F31" i="91"/>
  <c r="F32" i="91"/>
  <c r="F33" i="91"/>
  <c r="F34" i="91"/>
  <c r="F35" i="91"/>
  <c r="F36" i="91"/>
  <c r="F37" i="91"/>
  <c r="F18" i="91"/>
  <c r="F19" i="91"/>
  <c r="F20" i="91"/>
  <c r="F21" i="91"/>
  <c r="F22" i="91"/>
  <c r="F23" i="91"/>
  <c r="F24" i="91"/>
  <c r="F25" i="91"/>
  <c r="F26" i="91"/>
  <c r="F27" i="91"/>
  <c r="F12" i="91"/>
  <c r="F13" i="91"/>
  <c r="F14" i="91"/>
  <c r="F15" i="91"/>
  <c r="F16" i="91"/>
  <c r="F17" i="91"/>
  <c r="K58" i="90"/>
  <c r="J58" i="90"/>
  <c r="I58" i="90"/>
  <c r="F57" i="90"/>
  <c r="I57" i="90" s="1"/>
  <c r="J57" i="90" s="1"/>
  <c r="K57" i="90" s="1"/>
  <c r="F58" i="90"/>
  <c r="F57" i="89"/>
  <c r="I57" i="89" s="1"/>
  <c r="J57" i="89" s="1"/>
  <c r="K57" i="89" s="1"/>
  <c r="F58" i="89"/>
  <c r="I58" i="89" s="1"/>
  <c r="J58" i="89" s="1"/>
  <c r="K58" i="89" s="1"/>
  <c r="F57" i="88"/>
  <c r="I57" i="88" s="1"/>
  <c r="J57" i="88" s="1"/>
  <c r="K57" i="88" s="1"/>
  <c r="F58" i="88"/>
  <c r="I58" i="88" s="1"/>
  <c r="J58" i="88" s="1"/>
  <c r="K58" i="88" s="1"/>
  <c r="K58" i="87"/>
  <c r="J58" i="87"/>
  <c r="I58" i="87"/>
  <c r="F56" i="87"/>
  <c r="I56" i="87" s="1"/>
  <c r="J56" i="87" s="1"/>
  <c r="K56" i="87" s="1"/>
  <c r="F57" i="87"/>
  <c r="I57" i="87" s="1"/>
  <c r="J57" i="87" s="1"/>
  <c r="K57" i="87" s="1"/>
  <c r="F58" i="87"/>
  <c r="F56" i="86"/>
  <c r="I56" i="86" s="1"/>
  <c r="J56" i="86" s="1"/>
  <c r="K56" i="86" s="1"/>
  <c r="F57" i="86"/>
  <c r="I57" i="86" s="1"/>
  <c r="J57" i="86" s="1"/>
  <c r="K57" i="86" s="1"/>
  <c r="F58" i="86"/>
  <c r="I58" i="86" s="1"/>
  <c r="J58" i="86" s="1"/>
  <c r="K58" i="86" s="1"/>
  <c r="F56" i="82" l="1"/>
  <c r="F57" i="82"/>
  <c r="I57" i="82" s="1"/>
  <c r="J57" i="82" s="1"/>
  <c r="K57" i="82" s="1"/>
  <c r="F58" i="82"/>
  <c r="I58" i="82" s="1"/>
  <c r="J58" i="82" s="1"/>
  <c r="K58" i="82" s="1"/>
  <c r="F56" i="92" l="1"/>
  <c r="I56" i="92" s="1"/>
  <c r="J56" i="92" s="1"/>
  <c r="K56" i="92" s="1"/>
  <c r="F56" i="93"/>
  <c r="I56" i="93" s="1"/>
  <c r="J56" i="93" s="1"/>
  <c r="J56" i="91"/>
  <c r="K56" i="91" s="1"/>
  <c r="H53" i="96" s="1"/>
  <c r="F56" i="90"/>
  <c r="I56" i="90" s="1"/>
  <c r="J56" i="90" s="1"/>
  <c r="K56" i="90" s="1"/>
  <c r="F56" i="89"/>
  <c r="F56" i="88"/>
  <c r="I56" i="88" s="1"/>
  <c r="J56" i="88" s="1"/>
  <c r="K56" i="88" s="1"/>
  <c r="C53" i="73"/>
  <c r="I56" i="82"/>
  <c r="F55" i="93"/>
  <c r="I55" i="93" s="1"/>
  <c r="J55" i="93" s="1"/>
  <c r="F55" i="92"/>
  <c r="I55" i="92" s="1"/>
  <c r="J55" i="92" s="1"/>
  <c r="I52" i="73" s="1"/>
  <c r="I55" i="91"/>
  <c r="J55" i="91" s="1"/>
  <c r="K55" i="91" s="1"/>
  <c r="H52" i="96" s="1"/>
  <c r="I12" i="91"/>
  <c r="J12" i="91" s="1"/>
  <c r="K12" i="91" s="1"/>
  <c r="H9" i="96" s="1"/>
  <c r="F55" i="90"/>
  <c r="I55" i="90" s="1"/>
  <c r="J55" i="90" s="1"/>
  <c r="F52" i="73" s="1"/>
  <c r="F55" i="89"/>
  <c r="I55" i="89" s="1"/>
  <c r="J55" i="89" s="1"/>
  <c r="F55" i="88"/>
  <c r="I55" i="88" s="1"/>
  <c r="J55" i="88" s="1"/>
  <c r="K55" i="88" s="1"/>
  <c r="F55" i="87"/>
  <c r="I55" i="87" s="1"/>
  <c r="J55" i="87" s="1"/>
  <c r="K55" i="87" s="1"/>
  <c r="F55" i="86"/>
  <c r="I55" i="86" s="1"/>
  <c r="J55" i="86" s="1"/>
  <c r="C52" i="73" s="1"/>
  <c r="F55" i="82"/>
  <c r="I55" i="82" s="1"/>
  <c r="J55" i="82" s="1"/>
  <c r="F54" i="92"/>
  <c r="I54" i="92" s="1"/>
  <c r="J54" i="92" s="1"/>
  <c r="F54" i="93"/>
  <c r="I54" i="93"/>
  <c r="J54" i="93" s="1"/>
  <c r="H51" i="73" s="1"/>
  <c r="I54" i="91"/>
  <c r="J54" i="91" s="1"/>
  <c r="F54" i="90"/>
  <c r="I54" i="90" s="1"/>
  <c r="J54" i="90" s="1"/>
  <c r="F54" i="89"/>
  <c r="I54" i="89" s="1"/>
  <c r="J54" i="89" s="1"/>
  <c r="E51" i="73" s="1"/>
  <c r="F54" i="88"/>
  <c r="I54" i="88" s="1"/>
  <c r="J54" i="88" s="1"/>
  <c r="K54" i="88" s="1"/>
  <c r="F54" i="87"/>
  <c r="I54" i="87" s="1"/>
  <c r="J54" i="87" s="1"/>
  <c r="F54" i="86"/>
  <c r="I54" i="86" s="1"/>
  <c r="J54" i="86" s="1"/>
  <c r="F54" i="82"/>
  <c r="I54" i="82" s="1"/>
  <c r="J54" i="82" s="1"/>
  <c r="K54" i="82" s="1"/>
  <c r="B51" i="96" s="1"/>
  <c r="F53" i="93"/>
  <c r="F53" i="82"/>
  <c r="I53" i="82" s="1"/>
  <c r="J53" i="82" s="1"/>
  <c r="F53" i="92"/>
  <c r="I53" i="92" s="1"/>
  <c r="J53" i="92" s="1"/>
  <c r="I53" i="91"/>
  <c r="J53" i="91" s="1"/>
  <c r="F53" i="90"/>
  <c r="I53" i="90" s="1"/>
  <c r="J53" i="90" s="1"/>
  <c r="F53" i="89"/>
  <c r="I53" i="89" s="1"/>
  <c r="J53" i="89" s="1"/>
  <c r="K53" i="89" s="1"/>
  <c r="F50" i="96" s="1"/>
  <c r="F53" i="88"/>
  <c r="I53" i="88" s="1"/>
  <c r="J53" i="88" s="1"/>
  <c r="F53" i="87"/>
  <c r="I53" i="87" s="1"/>
  <c r="J53" i="87" s="1"/>
  <c r="K53" i="87" s="1"/>
  <c r="F53" i="86"/>
  <c r="I53" i="86" s="1"/>
  <c r="J53" i="86" s="1"/>
  <c r="K53" i="86" s="1"/>
  <c r="F52" i="92"/>
  <c r="I52" i="92" s="1"/>
  <c r="J52" i="92" s="1"/>
  <c r="F52" i="93"/>
  <c r="I52" i="91"/>
  <c r="J52" i="91" s="1"/>
  <c r="K52" i="91" s="1"/>
  <c r="H49" i="96" s="1"/>
  <c r="F52" i="90"/>
  <c r="I52" i="90" s="1"/>
  <c r="J52" i="90" s="1"/>
  <c r="K52" i="90" s="1"/>
  <c r="F52" i="89"/>
  <c r="I52" i="89" s="1"/>
  <c r="J52" i="89" s="1"/>
  <c r="F52" i="88"/>
  <c r="I52" i="88" s="1"/>
  <c r="J52" i="88" s="1"/>
  <c r="F52" i="87"/>
  <c r="I52" i="87" s="1"/>
  <c r="J52" i="87" s="1"/>
  <c r="K52" i="87" s="1"/>
  <c r="F52" i="86"/>
  <c r="I52" i="86" s="1"/>
  <c r="J52" i="86" s="1"/>
  <c r="F52" i="82"/>
  <c r="I52" i="82" s="1"/>
  <c r="J52" i="82" s="1"/>
  <c r="K52" i="82" s="1"/>
  <c r="B49" i="96" s="1"/>
  <c r="F17" i="82"/>
  <c r="I17" i="82" s="1"/>
  <c r="J17" i="82" s="1"/>
  <c r="F18" i="82"/>
  <c r="F19" i="82"/>
  <c r="F20" i="82"/>
  <c r="I20" i="82" s="1"/>
  <c r="F21" i="82"/>
  <c r="F22" i="82"/>
  <c r="I22" i="82" s="1"/>
  <c r="J22" i="82" s="1"/>
  <c r="F23" i="82"/>
  <c r="I23" i="82" s="1"/>
  <c r="J23" i="82" s="1"/>
  <c r="F24" i="82"/>
  <c r="I24" i="82" s="1"/>
  <c r="J24" i="82" s="1"/>
  <c r="F25" i="82"/>
  <c r="I25" i="82" s="1"/>
  <c r="J25" i="82" s="1"/>
  <c r="F26" i="82"/>
  <c r="I26" i="82" s="1"/>
  <c r="J26" i="82" s="1"/>
  <c r="F27" i="82"/>
  <c r="I27" i="82" s="1"/>
  <c r="J27" i="82" s="1"/>
  <c r="B24" i="73" s="1"/>
  <c r="F28" i="82"/>
  <c r="I28" i="82" s="1"/>
  <c r="J28" i="82" s="1"/>
  <c r="F29" i="82"/>
  <c r="F30" i="82"/>
  <c r="I30" i="82" s="1"/>
  <c r="J30" i="82" s="1"/>
  <c r="F31" i="82"/>
  <c r="I31" i="82" s="1"/>
  <c r="J31" i="82" s="1"/>
  <c r="B28" i="73" s="1"/>
  <c r="F32" i="82"/>
  <c r="I32" i="82" s="1"/>
  <c r="J32" i="82" s="1"/>
  <c r="K32" i="82" s="1"/>
  <c r="F33" i="82"/>
  <c r="I33" i="82" s="1"/>
  <c r="J33" i="82" s="1"/>
  <c r="K33" i="82" s="1"/>
  <c r="B30" i="96" s="1"/>
  <c r="F34" i="82"/>
  <c r="I34" i="82" s="1"/>
  <c r="J34" i="82" s="1"/>
  <c r="B31" i="73" s="1"/>
  <c r="F35" i="82"/>
  <c r="I35" i="82" s="1"/>
  <c r="J35" i="82" s="1"/>
  <c r="F36" i="82"/>
  <c r="I36" i="82" s="1"/>
  <c r="J36" i="82" s="1"/>
  <c r="F37" i="82"/>
  <c r="I37" i="82" s="1"/>
  <c r="J37" i="82" s="1"/>
  <c r="B34" i="73" s="1"/>
  <c r="F38" i="82"/>
  <c r="I38" i="82" s="1"/>
  <c r="J38" i="82" s="1"/>
  <c r="F39" i="82"/>
  <c r="I39" i="82" s="1"/>
  <c r="J39" i="82" s="1"/>
  <c r="K39" i="82" s="1"/>
  <c r="B36" i="96" s="1"/>
  <c r="F40" i="82"/>
  <c r="I40" i="82" s="1"/>
  <c r="J40" i="82" s="1"/>
  <c r="F41" i="82"/>
  <c r="I41" i="82" s="1"/>
  <c r="J41" i="82" s="1"/>
  <c r="B38" i="73" s="1"/>
  <c r="F42" i="82"/>
  <c r="I42" i="82" s="1"/>
  <c r="F43" i="82"/>
  <c r="I43" i="82" s="1"/>
  <c r="J43" i="82" s="1"/>
  <c r="F44" i="82"/>
  <c r="F45" i="82"/>
  <c r="I45" i="82" s="1"/>
  <c r="J45" i="82" s="1"/>
  <c r="F46" i="82"/>
  <c r="I46" i="82" s="1"/>
  <c r="J46" i="82" s="1"/>
  <c r="F47" i="82"/>
  <c r="I47" i="82" s="1"/>
  <c r="J47" i="82" s="1"/>
  <c r="B44" i="73" s="1"/>
  <c r="F48" i="82"/>
  <c r="I48" i="82" s="1"/>
  <c r="J48" i="82" s="1"/>
  <c r="F49" i="82"/>
  <c r="I49" i="82" s="1"/>
  <c r="J49" i="82" s="1"/>
  <c r="F50" i="82"/>
  <c r="I50" i="82" s="1"/>
  <c r="J50" i="82" s="1"/>
  <c r="K50" i="82" s="1"/>
  <c r="B47" i="96" s="1"/>
  <c r="F51" i="82"/>
  <c r="I51" i="82" s="1"/>
  <c r="J51" i="82" s="1"/>
  <c r="B48" i="73" s="1"/>
  <c r="F51" i="92"/>
  <c r="I51" i="92" s="1"/>
  <c r="J51" i="92" s="1"/>
  <c r="F51" i="93"/>
  <c r="I51" i="93" s="1"/>
  <c r="J51" i="93" s="1"/>
  <c r="I51" i="91"/>
  <c r="J51" i="91" s="1"/>
  <c r="K51" i="91" s="1"/>
  <c r="H48" i="96" s="1"/>
  <c r="F51" i="90"/>
  <c r="I51" i="90" s="1"/>
  <c r="J51" i="90" s="1"/>
  <c r="F51" i="89"/>
  <c r="I51" i="89" s="1"/>
  <c r="J51" i="89" s="1"/>
  <c r="K51" i="89" s="1"/>
  <c r="F48" i="96" s="1"/>
  <c r="F51" i="88"/>
  <c r="I51" i="88" s="1"/>
  <c r="J51" i="88" s="1"/>
  <c r="F51" i="87"/>
  <c r="I51" i="87" s="1"/>
  <c r="J51" i="87" s="1"/>
  <c r="K51" i="87" s="1"/>
  <c r="F51" i="86"/>
  <c r="I51" i="86" s="1"/>
  <c r="J51" i="86" s="1"/>
  <c r="F50" i="93"/>
  <c r="I50" i="93" s="1"/>
  <c r="J50" i="93" s="1"/>
  <c r="F50" i="92"/>
  <c r="I50" i="92" s="1"/>
  <c r="J50" i="92" s="1"/>
  <c r="I50" i="91"/>
  <c r="J50" i="91" s="1"/>
  <c r="F50" i="90"/>
  <c r="I50" i="90" s="1"/>
  <c r="J50" i="90" s="1"/>
  <c r="F50" i="89"/>
  <c r="I50" i="89" s="1"/>
  <c r="J50" i="89" s="1"/>
  <c r="E47" i="73" s="1"/>
  <c r="F50" i="88"/>
  <c r="I50" i="88" s="1"/>
  <c r="J50" i="88" s="1"/>
  <c r="K50" i="88" s="1"/>
  <c r="F50" i="87"/>
  <c r="I50" i="87" s="1"/>
  <c r="J50" i="87" s="1"/>
  <c r="F50" i="86"/>
  <c r="I50" i="86" s="1"/>
  <c r="J50" i="86" s="1"/>
  <c r="K50" i="86" s="1"/>
  <c r="C47" i="96" s="1"/>
  <c r="F49" i="93"/>
  <c r="I49" i="93" s="1"/>
  <c r="J49" i="93" s="1"/>
  <c r="F49" i="92"/>
  <c r="I49" i="92" s="1"/>
  <c r="J49" i="92" s="1"/>
  <c r="K49" i="92" s="1"/>
  <c r="J46" i="96" s="1"/>
  <c r="I49" i="91"/>
  <c r="J49" i="91" s="1"/>
  <c r="K49" i="91" s="1"/>
  <c r="H46" i="96" s="1"/>
  <c r="F49" i="90"/>
  <c r="I49" i="90" s="1"/>
  <c r="J49" i="90" s="1"/>
  <c r="F49" i="89"/>
  <c r="I49" i="89" s="1"/>
  <c r="J49" i="89" s="1"/>
  <c r="E46" i="73" s="1"/>
  <c r="F49" i="88"/>
  <c r="J49" i="88"/>
  <c r="K49" i="88" s="1"/>
  <c r="F49" i="87"/>
  <c r="I49" i="87" s="1"/>
  <c r="J49" i="87" s="1"/>
  <c r="F49" i="86"/>
  <c r="I49" i="86" s="1"/>
  <c r="J49" i="86" s="1"/>
  <c r="C46" i="73" s="1"/>
  <c r="F7" i="92"/>
  <c r="I7" i="92" s="1"/>
  <c r="J7" i="92" s="1"/>
  <c r="I4" i="73" s="1"/>
  <c r="F8" i="92"/>
  <c r="I8" i="92" s="1"/>
  <c r="J8" i="92" s="1"/>
  <c r="F9" i="92"/>
  <c r="I9" i="92" s="1"/>
  <c r="J9" i="92" s="1"/>
  <c r="K9" i="92" s="1"/>
  <c r="J6" i="96" s="1"/>
  <c r="F10" i="92"/>
  <c r="I10" i="92" s="1"/>
  <c r="J10" i="92" s="1"/>
  <c r="F11" i="92"/>
  <c r="I11" i="92" s="1"/>
  <c r="J11" i="92" s="1"/>
  <c r="I8" i="73" s="1"/>
  <c r="F12" i="92"/>
  <c r="I12" i="92" s="1"/>
  <c r="J12" i="92" s="1"/>
  <c r="I9" i="73" s="1"/>
  <c r="F13" i="92"/>
  <c r="I13" i="92" s="1"/>
  <c r="J13" i="92" s="1"/>
  <c r="F14" i="92"/>
  <c r="I14" i="92" s="1"/>
  <c r="J14" i="92" s="1"/>
  <c r="K14" i="92" s="1"/>
  <c r="J11" i="96" s="1"/>
  <c r="F15" i="92"/>
  <c r="I15" i="92" s="1"/>
  <c r="J15" i="92" s="1"/>
  <c r="I12" i="73" s="1"/>
  <c r="F16" i="92"/>
  <c r="I16" i="92" s="1"/>
  <c r="J16" i="92" s="1"/>
  <c r="I13" i="73" s="1"/>
  <c r="F17" i="92"/>
  <c r="I17" i="92" s="1"/>
  <c r="J17" i="92" s="1"/>
  <c r="K17" i="92" s="1"/>
  <c r="J14" i="96" s="1"/>
  <c r="F18" i="92"/>
  <c r="I18" i="92" s="1"/>
  <c r="J18" i="92" s="1"/>
  <c r="F19" i="92"/>
  <c r="I19" i="92" s="1"/>
  <c r="J19" i="92" s="1"/>
  <c r="K19" i="92" s="1"/>
  <c r="J16" i="96" s="1"/>
  <c r="F20" i="92"/>
  <c r="I20" i="92" s="1"/>
  <c r="J20" i="92" s="1"/>
  <c r="K20" i="92" s="1"/>
  <c r="J17" i="96" s="1"/>
  <c r="F21" i="92"/>
  <c r="I21" i="92" s="1"/>
  <c r="J21" i="92" s="1"/>
  <c r="K21" i="92" s="1"/>
  <c r="J18" i="96" s="1"/>
  <c r="F22" i="92"/>
  <c r="I22" i="92" s="1"/>
  <c r="J22" i="92" s="1"/>
  <c r="F23" i="92"/>
  <c r="I23" i="92" s="1"/>
  <c r="J23" i="92" s="1"/>
  <c r="F24" i="92"/>
  <c r="I24" i="92" s="1"/>
  <c r="J24" i="92" s="1"/>
  <c r="F25" i="92"/>
  <c r="I25" i="92" s="1"/>
  <c r="J25" i="92" s="1"/>
  <c r="F26" i="92"/>
  <c r="I26" i="92" s="1"/>
  <c r="J26" i="92" s="1"/>
  <c r="K26" i="92" s="1"/>
  <c r="J23" i="96" s="1"/>
  <c r="F27" i="92"/>
  <c r="I27" i="92" s="1"/>
  <c r="J27" i="92" s="1"/>
  <c r="I24" i="73" s="1"/>
  <c r="F28" i="92"/>
  <c r="I28" i="92" s="1"/>
  <c r="J28" i="92" s="1"/>
  <c r="F29" i="92"/>
  <c r="I29" i="92" s="1"/>
  <c r="J29" i="92" s="1"/>
  <c r="F30" i="92"/>
  <c r="I30" i="92" s="1"/>
  <c r="J30" i="92" s="1"/>
  <c r="F31" i="92"/>
  <c r="I31" i="92" s="1"/>
  <c r="J31" i="92" s="1"/>
  <c r="F32" i="92"/>
  <c r="I32" i="92" s="1"/>
  <c r="J32" i="92" s="1"/>
  <c r="F33" i="92"/>
  <c r="I33" i="92" s="1"/>
  <c r="J33" i="92" s="1"/>
  <c r="I30" i="73" s="1"/>
  <c r="F34" i="92"/>
  <c r="I34" i="92" s="1"/>
  <c r="J34" i="92" s="1"/>
  <c r="F35" i="92"/>
  <c r="I35" i="92" s="1"/>
  <c r="J35" i="92" s="1"/>
  <c r="I32" i="73" s="1"/>
  <c r="F36" i="92"/>
  <c r="I36" i="92" s="1"/>
  <c r="J36" i="92" s="1"/>
  <c r="I33" i="73" s="1"/>
  <c r="F37" i="92"/>
  <c r="I37" i="92" s="1"/>
  <c r="J37" i="92" s="1"/>
  <c r="F38" i="92"/>
  <c r="I38" i="92" s="1"/>
  <c r="J38" i="92" s="1"/>
  <c r="F39" i="92"/>
  <c r="I39" i="92" s="1"/>
  <c r="J39" i="92" s="1"/>
  <c r="K39" i="92" s="1"/>
  <c r="J36" i="96" s="1"/>
  <c r="F40" i="92"/>
  <c r="I40" i="92" s="1"/>
  <c r="J40" i="92" s="1"/>
  <c r="K40" i="92" s="1"/>
  <c r="J37" i="96" s="1"/>
  <c r="F41" i="92"/>
  <c r="I41" i="92" s="1"/>
  <c r="J41" i="92" s="1"/>
  <c r="F42" i="92"/>
  <c r="I42" i="92" s="1"/>
  <c r="J42" i="92" s="1"/>
  <c r="F43" i="92"/>
  <c r="I43" i="92" s="1"/>
  <c r="J43" i="92" s="1"/>
  <c r="F44" i="92"/>
  <c r="I44" i="92" s="1"/>
  <c r="J44" i="92" s="1"/>
  <c r="F45" i="92"/>
  <c r="I45" i="92" s="1"/>
  <c r="J45" i="92" s="1"/>
  <c r="F46" i="92"/>
  <c r="I46" i="92" s="1"/>
  <c r="J46" i="92" s="1"/>
  <c r="K46" i="92" s="1"/>
  <c r="J43" i="96" s="1"/>
  <c r="F47" i="92"/>
  <c r="I47" i="92" s="1"/>
  <c r="J47" i="92" s="1"/>
  <c r="F48" i="92"/>
  <c r="I48" i="92" s="1"/>
  <c r="J48" i="92" s="1"/>
  <c r="I45" i="73" s="1"/>
  <c r="F7" i="93"/>
  <c r="I7" i="93" s="1"/>
  <c r="J7" i="93" s="1"/>
  <c r="F8" i="93"/>
  <c r="I8" i="93" s="1"/>
  <c r="J8" i="93" s="1"/>
  <c r="K8" i="93" s="1"/>
  <c r="I5" i="96" s="1"/>
  <c r="F9" i="93"/>
  <c r="I9" i="93" s="1"/>
  <c r="J9" i="93" s="1"/>
  <c r="K9" i="93" s="1"/>
  <c r="I6" i="96" s="1"/>
  <c r="F10" i="93"/>
  <c r="I10" i="93" s="1"/>
  <c r="J10" i="93" s="1"/>
  <c r="F11" i="93"/>
  <c r="I11" i="93" s="1"/>
  <c r="J11" i="93" s="1"/>
  <c r="K11" i="93" s="1"/>
  <c r="I8" i="96" s="1"/>
  <c r="F12" i="93"/>
  <c r="I12" i="93" s="1"/>
  <c r="J12" i="93" s="1"/>
  <c r="F13" i="93"/>
  <c r="I13" i="93" s="1"/>
  <c r="J13" i="93" s="1"/>
  <c r="F14" i="93"/>
  <c r="I14" i="93" s="1"/>
  <c r="J14" i="93" s="1"/>
  <c r="F15" i="93"/>
  <c r="I15" i="93" s="1"/>
  <c r="J15" i="93" s="1"/>
  <c r="F16" i="93"/>
  <c r="I16" i="93" s="1"/>
  <c r="J16" i="93" s="1"/>
  <c r="F17" i="93"/>
  <c r="I17" i="93" s="1"/>
  <c r="J17" i="93" s="1"/>
  <c r="F18" i="93"/>
  <c r="I18" i="93" s="1"/>
  <c r="J18" i="93" s="1"/>
  <c r="F19" i="93"/>
  <c r="I19" i="93"/>
  <c r="J19" i="93" s="1"/>
  <c r="F20" i="93"/>
  <c r="I20" i="93" s="1"/>
  <c r="J20" i="93" s="1"/>
  <c r="F21" i="93"/>
  <c r="I21" i="93" s="1"/>
  <c r="J21" i="93" s="1"/>
  <c r="K21" i="93" s="1"/>
  <c r="I18" i="96" s="1"/>
  <c r="F22" i="93"/>
  <c r="I22" i="93" s="1"/>
  <c r="J22" i="93" s="1"/>
  <c r="K22" i="93" s="1"/>
  <c r="I19" i="96" s="1"/>
  <c r="F23" i="93"/>
  <c r="I23" i="93" s="1"/>
  <c r="J23" i="93" s="1"/>
  <c r="F24" i="93"/>
  <c r="I24" i="93" s="1"/>
  <c r="J24" i="93" s="1"/>
  <c r="F25" i="93"/>
  <c r="I25" i="93" s="1"/>
  <c r="J25" i="93" s="1"/>
  <c r="F26" i="93"/>
  <c r="I26" i="93" s="1"/>
  <c r="J26" i="93" s="1"/>
  <c r="K26" i="93" s="1"/>
  <c r="I23" i="96" s="1"/>
  <c r="F27" i="93"/>
  <c r="I27" i="93" s="1"/>
  <c r="J27" i="93" s="1"/>
  <c r="F28" i="93"/>
  <c r="I28" i="93" s="1"/>
  <c r="J28" i="93" s="1"/>
  <c r="F29" i="93"/>
  <c r="I29" i="93" s="1"/>
  <c r="J29" i="93" s="1"/>
  <c r="F30" i="93"/>
  <c r="I30" i="93" s="1"/>
  <c r="J30" i="93" s="1"/>
  <c r="K30" i="93" s="1"/>
  <c r="I27" i="96" s="1"/>
  <c r="F31" i="93"/>
  <c r="I31" i="93" s="1"/>
  <c r="J31" i="93" s="1"/>
  <c r="K31" i="93" s="1"/>
  <c r="I28" i="96" s="1"/>
  <c r="F32" i="93"/>
  <c r="I32" i="93" s="1"/>
  <c r="J32" i="93" s="1"/>
  <c r="F33" i="93"/>
  <c r="I33" i="93" s="1"/>
  <c r="J33" i="93" s="1"/>
  <c r="F34" i="93"/>
  <c r="I34" i="93" s="1"/>
  <c r="J34" i="93" s="1"/>
  <c r="H31" i="73" s="1"/>
  <c r="F35" i="93"/>
  <c r="I35" i="93" s="1"/>
  <c r="J35" i="93" s="1"/>
  <c r="F36" i="93"/>
  <c r="I36" i="93" s="1"/>
  <c r="J36" i="93" s="1"/>
  <c r="F37" i="93"/>
  <c r="I37" i="93" s="1"/>
  <c r="J37" i="93" s="1"/>
  <c r="F38" i="93"/>
  <c r="I38" i="93" s="1"/>
  <c r="J38" i="93" s="1"/>
  <c r="F39" i="93"/>
  <c r="I39" i="93" s="1"/>
  <c r="J39" i="93" s="1"/>
  <c r="H36" i="73" s="1"/>
  <c r="F40" i="93"/>
  <c r="I40" i="93" s="1"/>
  <c r="J40" i="93" s="1"/>
  <c r="F41" i="93"/>
  <c r="I41" i="93" s="1"/>
  <c r="J41" i="93" s="1"/>
  <c r="F42" i="93"/>
  <c r="I42" i="93" s="1"/>
  <c r="J42" i="93" s="1"/>
  <c r="F43" i="93"/>
  <c r="I43" i="93" s="1"/>
  <c r="J43" i="93" s="1"/>
  <c r="F44" i="93"/>
  <c r="I44" i="93" s="1"/>
  <c r="J44" i="93" s="1"/>
  <c r="K44" i="93" s="1"/>
  <c r="I41" i="96" s="1"/>
  <c r="F45" i="93"/>
  <c r="I45" i="93" s="1"/>
  <c r="J45" i="93" s="1"/>
  <c r="F46" i="93"/>
  <c r="I46" i="93" s="1"/>
  <c r="J46" i="93" s="1"/>
  <c r="H43" i="73" s="1"/>
  <c r="F47" i="93"/>
  <c r="I47" i="93" s="1"/>
  <c r="J47" i="93" s="1"/>
  <c r="F48" i="93"/>
  <c r="I48" i="93" s="1"/>
  <c r="J48" i="93" s="1"/>
  <c r="F7" i="91"/>
  <c r="I7" i="91" s="1"/>
  <c r="J7" i="91" s="1"/>
  <c r="G4" i="73" s="1"/>
  <c r="F8" i="91"/>
  <c r="I8" i="91" s="1"/>
  <c r="J8" i="91" s="1"/>
  <c r="F9" i="91"/>
  <c r="I9" i="91" s="1"/>
  <c r="J9" i="91" s="1"/>
  <c r="K9" i="91" s="1"/>
  <c r="H6" i="96" s="1"/>
  <c r="F10" i="91"/>
  <c r="I10" i="91" s="1"/>
  <c r="J10" i="91" s="1"/>
  <c r="K10" i="91" s="1"/>
  <c r="H7" i="96" s="1"/>
  <c r="F11" i="91"/>
  <c r="I11" i="91" s="1"/>
  <c r="J11" i="91" s="1"/>
  <c r="G8" i="73" s="1"/>
  <c r="I13" i="91"/>
  <c r="J13" i="91" s="1"/>
  <c r="I14" i="91"/>
  <c r="J14" i="91" s="1"/>
  <c r="G11" i="73" s="1"/>
  <c r="I15" i="91"/>
  <c r="J15" i="91" s="1"/>
  <c r="I16" i="91"/>
  <c r="J16" i="91" s="1"/>
  <c r="I17" i="91"/>
  <c r="J17" i="91" s="1"/>
  <c r="I18" i="91"/>
  <c r="J18" i="91" s="1"/>
  <c r="K18" i="91" s="1"/>
  <c r="H15" i="96" s="1"/>
  <c r="I19" i="91"/>
  <c r="J19" i="91" s="1"/>
  <c r="K19" i="91" s="1"/>
  <c r="H16" i="96" s="1"/>
  <c r="I20" i="91"/>
  <c r="J20" i="91" s="1"/>
  <c r="I21" i="91"/>
  <c r="I22" i="91"/>
  <c r="J22" i="91" s="1"/>
  <c r="G19" i="73" s="1"/>
  <c r="I23" i="91"/>
  <c r="I24" i="91"/>
  <c r="J24" i="91" s="1"/>
  <c r="G21" i="73" s="1"/>
  <c r="I25" i="91"/>
  <c r="J25" i="91" s="1"/>
  <c r="I26" i="91"/>
  <c r="J26" i="91" s="1"/>
  <c r="K26" i="91" s="1"/>
  <c r="H23" i="96" s="1"/>
  <c r="I27" i="91"/>
  <c r="J27" i="91" s="1"/>
  <c r="I28" i="91"/>
  <c r="J28" i="91" s="1"/>
  <c r="I29" i="91"/>
  <c r="J29" i="91" s="1"/>
  <c r="K29" i="91" s="1"/>
  <c r="H26" i="96" s="1"/>
  <c r="I30" i="91"/>
  <c r="J30" i="91" s="1"/>
  <c r="K30" i="91" s="1"/>
  <c r="H27" i="96" s="1"/>
  <c r="I31" i="91"/>
  <c r="J31" i="91" s="1"/>
  <c r="K31" i="91" s="1"/>
  <c r="H28" i="96" s="1"/>
  <c r="I32" i="91"/>
  <c r="J32" i="91" s="1"/>
  <c r="I33" i="91"/>
  <c r="I34" i="91"/>
  <c r="J34" i="91" s="1"/>
  <c r="I35" i="91"/>
  <c r="J35" i="91" s="1"/>
  <c r="G32" i="73" s="1"/>
  <c r="I36" i="91"/>
  <c r="J36" i="91" s="1"/>
  <c r="I37" i="91"/>
  <c r="J37" i="91" s="1"/>
  <c r="K37" i="91" s="1"/>
  <c r="H34" i="96" s="1"/>
  <c r="I38" i="91"/>
  <c r="J38" i="91" s="1"/>
  <c r="K38" i="91" s="1"/>
  <c r="H35" i="96" s="1"/>
  <c r="I39" i="91"/>
  <c r="J39" i="91" s="1"/>
  <c r="K39" i="91" s="1"/>
  <c r="H36" i="96" s="1"/>
  <c r="I40" i="91"/>
  <c r="J40" i="91" s="1"/>
  <c r="K40" i="91" s="1"/>
  <c r="H37" i="96" s="1"/>
  <c r="I41" i="91"/>
  <c r="J41" i="91" s="1"/>
  <c r="G38" i="73" s="1"/>
  <c r="I42" i="91"/>
  <c r="J42" i="91" s="1"/>
  <c r="G39" i="73" s="1"/>
  <c r="I43" i="91"/>
  <c r="J43" i="91" s="1"/>
  <c r="I44" i="91"/>
  <c r="J44" i="91" s="1"/>
  <c r="I45" i="91"/>
  <c r="J45" i="91" s="1"/>
  <c r="I46" i="91"/>
  <c r="J46" i="91" s="1"/>
  <c r="K46" i="91" s="1"/>
  <c r="H43" i="96" s="1"/>
  <c r="I47" i="91"/>
  <c r="J47" i="91" s="1"/>
  <c r="G44" i="73" s="1"/>
  <c r="I48" i="91"/>
  <c r="J48" i="91" s="1"/>
  <c r="G45" i="73" s="1"/>
  <c r="F7" i="90"/>
  <c r="I7" i="90" s="1"/>
  <c r="J7" i="90" s="1"/>
  <c r="F8" i="90"/>
  <c r="I8" i="90" s="1"/>
  <c r="J8" i="90" s="1"/>
  <c r="F5" i="73" s="1"/>
  <c r="F9" i="90"/>
  <c r="I9" i="90" s="1"/>
  <c r="J9" i="90" s="1"/>
  <c r="K9" i="90" s="1"/>
  <c r="G6" i="96" s="1"/>
  <c r="F10" i="90"/>
  <c r="I10" i="90" s="1"/>
  <c r="J10" i="90" s="1"/>
  <c r="F11" i="90"/>
  <c r="I11" i="90" s="1"/>
  <c r="J11" i="90" s="1"/>
  <c r="F8" i="73" s="1"/>
  <c r="F12" i="90"/>
  <c r="I12" i="90" s="1"/>
  <c r="J12" i="90" s="1"/>
  <c r="F13" i="90"/>
  <c r="I13" i="90" s="1"/>
  <c r="J13" i="90" s="1"/>
  <c r="F14" i="90"/>
  <c r="I14" i="90" s="1"/>
  <c r="J14" i="90" s="1"/>
  <c r="F15" i="90"/>
  <c r="I15" i="90" s="1"/>
  <c r="J15" i="90" s="1"/>
  <c r="K15" i="90" s="1"/>
  <c r="G12" i="96" s="1"/>
  <c r="F16" i="90"/>
  <c r="I16" i="90" s="1"/>
  <c r="J16" i="90" s="1"/>
  <c r="F13" i="73" s="1"/>
  <c r="F17" i="90"/>
  <c r="I17" i="90" s="1"/>
  <c r="J17" i="90" s="1"/>
  <c r="F18" i="90"/>
  <c r="I18" i="90" s="1"/>
  <c r="J18" i="90" s="1"/>
  <c r="F19" i="90"/>
  <c r="I19" i="90" s="1"/>
  <c r="J19" i="90" s="1"/>
  <c r="F16" i="73" s="1"/>
  <c r="F20" i="90"/>
  <c r="I20" i="90" s="1"/>
  <c r="J20" i="90" s="1"/>
  <c r="K20" i="90" s="1"/>
  <c r="G17" i="96" s="1"/>
  <c r="F21" i="90"/>
  <c r="I21" i="90" s="1"/>
  <c r="J21" i="90" s="1"/>
  <c r="F22" i="90"/>
  <c r="I22" i="90" s="1"/>
  <c r="J22" i="90" s="1"/>
  <c r="F23" i="90"/>
  <c r="I23" i="90" s="1"/>
  <c r="J23" i="90" s="1"/>
  <c r="F24" i="90"/>
  <c r="I24" i="90" s="1"/>
  <c r="J24" i="90" s="1"/>
  <c r="F21" i="73" s="1"/>
  <c r="F25" i="90"/>
  <c r="I25" i="90" s="1"/>
  <c r="J25" i="90" s="1"/>
  <c r="F26" i="90"/>
  <c r="I26" i="90" s="1"/>
  <c r="J26" i="90" s="1"/>
  <c r="F23" i="73" s="1"/>
  <c r="F27" i="90"/>
  <c r="I27" i="90" s="1"/>
  <c r="J27" i="90" s="1"/>
  <c r="F28" i="90"/>
  <c r="I28" i="90" s="1"/>
  <c r="J28" i="90" s="1"/>
  <c r="F29" i="90"/>
  <c r="I29" i="90" s="1"/>
  <c r="J29" i="90" s="1"/>
  <c r="F30" i="90"/>
  <c r="I30" i="90" s="1"/>
  <c r="J30" i="90" s="1"/>
  <c r="K30" i="90" s="1"/>
  <c r="G27" i="96" s="1"/>
  <c r="F31" i="90"/>
  <c r="I31" i="90" s="1"/>
  <c r="J31" i="90" s="1"/>
  <c r="F32" i="90"/>
  <c r="I32" i="90" s="1"/>
  <c r="J32" i="90" s="1"/>
  <c r="F33" i="90"/>
  <c r="I33" i="90" s="1"/>
  <c r="J33" i="90" s="1"/>
  <c r="F34" i="90"/>
  <c r="F35" i="90"/>
  <c r="I35" i="90" s="1"/>
  <c r="J35" i="90" s="1"/>
  <c r="F32" i="73" s="1"/>
  <c r="F36" i="90"/>
  <c r="I36" i="90" s="1"/>
  <c r="J36" i="90" s="1"/>
  <c r="F33" i="73" s="1"/>
  <c r="F37" i="90"/>
  <c r="I37" i="90" s="1"/>
  <c r="J37" i="90" s="1"/>
  <c r="F38" i="90"/>
  <c r="I38" i="90" s="1"/>
  <c r="J38" i="90" s="1"/>
  <c r="K38" i="90" s="1"/>
  <c r="G35" i="96" s="1"/>
  <c r="F39" i="90"/>
  <c r="I39" i="90" s="1"/>
  <c r="J39" i="90" s="1"/>
  <c r="F40" i="90"/>
  <c r="I40" i="90" s="1"/>
  <c r="J40" i="90" s="1"/>
  <c r="F41" i="90"/>
  <c r="I41" i="90" s="1"/>
  <c r="J41" i="90" s="1"/>
  <c r="F38" i="73" s="1"/>
  <c r="F42" i="90"/>
  <c r="I42" i="90" s="1"/>
  <c r="J42" i="90" s="1"/>
  <c r="F43" i="90"/>
  <c r="I43" i="90" s="1"/>
  <c r="J43" i="90" s="1"/>
  <c r="F44" i="90"/>
  <c r="I44" i="90" s="1"/>
  <c r="J44" i="90" s="1"/>
  <c r="F45" i="90"/>
  <c r="I45" i="90" s="1"/>
  <c r="J45" i="90" s="1"/>
  <c r="F46" i="90"/>
  <c r="I46" i="90" s="1"/>
  <c r="J46" i="90" s="1"/>
  <c r="F47" i="90"/>
  <c r="I47" i="90" s="1"/>
  <c r="J47" i="90" s="1"/>
  <c r="F48" i="90"/>
  <c r="I48" i="90" s="1"/>
  <c r="J48" i="90" s="1"/>
  <c r="F7" i="89"/>
  <c r="I7" i="89" s="1"/>
  <c r="J7" i="89" s="1"/>
  <c r="F8" i="89"/>
  <c r="I8" i="89" s="1"/>
  <c r="J8" i="89" s="1"/>
  <c r="F9" i="89"/>
  <c r="I9" i="89" s="1"/>
  <c r="J9" i="89" s="1"/>
  <c r="F10" i="89"/>
  <c r="I10" i="89" s="1"/>
  <c r="J10" i="89" s="1"/>
  <c r="F11" i="89"/>
  <c r="I11" i="89" s="1"/>
  <c r="J11" i="89" s="1"/>
  <c r="F12" i="89"/>
  <c r="I12" i="89" s="1"/>
  <c r="J12" i="89" s="1"/>
  <c r="F13" i="89"/>
  <c r="I13" i="89" s="1"/>
  <c r="J13" i="89" s="1"/>
  <c r="F14" i="89"/>
  <c r="I14" i="89" s="1"/>
  <c r="J14" i="89" s="1"/>
  <c r="F15" i="89"/>
  <c r="I15" i="89" s="1"/>
  <c r="J15" i="89" s="1"/>
  <c r="F16" i="89"/>
  <c r="I16" i="89" s="1"/>
  <c r="J16" i="89" s="1"/>
  <c r="F17" i="89"/>
  <c r="I17" i="89" s="1"/>
  <c r="J17" i="89" s="1"/>
  <c r="K17" i="89" s="1"/>
  <c r="F14" i="96" s="1"/>
  <c r="F18" i="89"/>
  <c r="I18" i="89" s="1"/>
  <c r="J18" i="89" s="1"/>
  <c r="F19" i="89"/>
  <c r="I19" i="89" s="1"/>
  <c r="J19" i="89" s="1"/>
  <c r="F20" i="89"/>
  <c r="I20" i="89" s="1"/>
  <c r="J20" i="89" s="1"/>
  <c r="E17" i="73" s="1"/>
  <c r="F21" i="89"/>
  <c r="I21" i="89" s="1"/>
  <c r="J21" i="89" s="1"/>
  <c r="E18" i="73" s="1"/>
  <c r="F22" i="89"/>
  <c r="I22" i="89" s="1"/>
  <c r="J22" i="89" s="1"/>
  <c r="F23" i="89"/>
  <c r="I23" i="89" s="1"/>
  <c r="J23" i="89" s="1"/>
  <c r="E20" i="73" s="1"/>
  <c r="F24" i="89"/>
  <c r="I24" i="89" s="1"/>
  <c r="J24" i="89" s="1"/>
  <c r="F25" i="89"/>
  <c r="I25" i="89" s="1"/>
  <c r="J25" i="89" s="1"/>
  <c r="E22" i="73" s="1"/>
  <c r="F26" i="89"/>
  <c r="I26" i="89" s="1"/>
  <c r="J26" i="89" s="1"/>
  <c r="F27" i="89"/>
  <c r="I27" i="89" s="1"/>
  <c r="J27" i="89" s="1"/>
  <c r="F28" i="89"/>
  <c r="I28" i="89" s="1"/>
  <c r="J28" i="89" s="1"/>
  <c r="F29" i="89"/>
  <c r="I29" i="89" s="1"/>
  <c r="J29" i="89" s="1"/>
  <c r="E26" i="73" s="1"/>
  <c r="F30" i="89"/>
  <c r="I30" i="89" s="1"/>
  <c r="J30" i="89" s="1"/>
  <c r="E27" i="73" s="1"/>
  <c r="F31" i="89"/>
  <c r="I31" i="89" s="1"/>
  <c r="J31" i="89" s="1"/>
  <c r="F32" i="89"/>
  <c r="I32" i="89" s="1"/>
  <c r="J32" i="89" s="1"/>
  <c r="E29" i="73" s="1"/>
  <c r="F33" i="89"/>
  <c r="I33" i="89" s="1"/>
  <c r="J33" i="89" s="1"/>
  <c r="E30" i="73" s="1"/>
  <c r="F34" i="89"/>
  <c r="I34" i="89" s="1"/>
  <c r="J34" i="89" s="1"/>
  <c r="F35" i="89"/>
  <c r="I35" i="89" s="1"/>
  <c r="J35" i="89" s="1"/>
  <c r="E32" i="73" s="1"/>
  <c r="F36" i="89"/>
  <c r="I36" i="89" s="1"/>
  <c r="J36" i="89" s="1"/>
  <c r="F37" i="89"/>
  <c r="I37" i="89" s="1"/>
  <c r="J37" i="89" s="1"/>
  <c r="F38" i="89"/>
  <c r="I38" i="89" s="1"/>
  <c r="J38" i="89" s="1"/>
  <c r="E35" i="73" s="1"/>
  <c r="F39" i="89"/>
  <c r="I39" i="89" s="1"/>
  <c r="J39" i="89" s="1"/>
  <c r="F40" i="89"/>
  <c r="I40" i="89" s="1"/>
  <c r="J40" i="89" s="1"/>
  <c r="K40" i="89" s="1"/>
  <c r="F37" i="96" s="1"/>
  <c r="F41" i="89"/>
  <c r="I41" i="89" s="1"/>
  <c r="J41" i="89" s="1"/>
  <c r="F42" i="89"/>
  <c r="I42" i="89" s="1"/>
  <c r="J42" i="89" s="1"/>
  <c r="K42" i="89" s="1"/>
  <c r="F39" i="96" s="1"/>
  <c r="F43" i="89"/>
  <c r="I43" i="89" s="1"/>
  <c r="J43" i="89" s="1"/>
  <c r="F44" i="89"/>
  <c r="I44" i="89" s="1"/>
  <c r="J44" i="89" s="1"/>
  <c r="F45" i="89"/>
  <c r="I45" i="89" s="1"/>
  <c r="J45" i="89" s="1"/>
  <c r="F46" i="89"/>
  <c r="I46" i="89" s="1"/>
  <c r="J46" i="89" s="1"/>
  <c r="F47" i="89"/>
  <c r="I47" i="89" s="1"/>
  <c r="J47" i="89" s="1"/>
  <c r="F48" i="89"/>
  <c r="I48" i="89" s="1"/>
  <c r="J48" i="89" s="1"/>
  <c r="E45" i="73" s="1"/>
  <c r="F7" i="88"/>
  <c r="I7" i="88" s="1"/>
  <c r="F8" i="88"/>
  <c r="I8" i="88" s="1"/>
  <c r="J8" i="88" s="1"/>
  <c r="K8" i="88" s="1"/>
  <c r="F9" i="88"/>
  <c r="I9" i="88" s="1"/>
  <c r="J9" i="88" s="1"/>
  <c r="K9" i="88" s="1"/>
  <c r="F10" i="88"/>
  <c r="I10" i="88" s="1"/>
  <c r="J10" i="88" s="1"/>
  <c r="F11" i="88"/>
  <c r="I11" i="88" s="1"/>
  <c r="J11" i="88" s="1"/>
  <c r="K11" i="88" s="1"/>
  <c r="F12" i="88"/>
  <c r="I12" i="88" s="1"/>
  <c r="J12" i="88" s="1"/>
  <c r="K12" i="88" s="1"/>
  <c r="F13" i="88"/>
  <c r="I13" i="88" s="1"/>
  <c r="J13" i="88" s="1"/>
  <c r="F14" i="88"/>
  <c r="I14" i="88" s="1"/>
  <c r="J14" i="88" s="1"/>
  <c r="K14" i="88" s="1"/>
  <c r="F15" i="88"/>
  <c r="I15" i="88" s="1"/>
  <c r="J15" i="88" s="1"/>
  <c r="F16" i="88"/>
  <c r="I16" i="88" s="1"/>
  <c r="J16" i="88" s="1"/>
  <c r="K16" i="88" s="1"/>
  <c r="F17" i="88"/>
  <c r="I17" i="88" s="1"/>
  <c r="J17" i="88" s="1"/>
  <c r="F18" i="88"/>
  <c r="I18" i="88" s="1"/>
  <c r="J18" i="88" s="1"/>
  <c r="K18" i="88" s="1"/>
  <c r="F19" i="88"/>
  <c r="I19" i="88" s="1"/>
  <c r="J19" i="88" s="1"/>
  <c r="K19" i="88" s="1"/>
  <c r="F20" i="88"/>
  <c r="I20" i="88" s="1"/>
  <c r="J20" i="88" s="1"/>
  <c r="K20" i="88" s="1"/>
  <c r="F21" i="88"/>
  <c r="I21" i="88" s="1"/>
  <c r="J21" i="88" s="1"/>
  <c r="K21" i="88" s="1"/>
  <c r="F22" i="88"/>
  <c r="I22" i="88" s="1"/>
  <c r="J22" i="88" s="1"/>
  <c r="K22" i="88" s="1"/>
  <c r="F23" i="88"/>
  <c r="I23" i="88" s="1"/>
  <c r="J23" i="88" s="1"/>
  <c r="K23" i="88" s="1"/>
  <c r="F24" i="88"/>
  <c r="I24" i="88" s="1"/>
  <c r="J24" i="88" s="1"/>
  <c r="F25" i="88"/>
  <c r="I25" i="88" s="1"/>
  <c r="J25" i="88" s="1"/>
  <c r="K25" i="88" s="1"/>
  <c r="F26" i="88"/>
  <c r="I26" i="88" s="1"/>
  <c r="J26" i="88" s="1"/>
  <c r="K26" i="88" s="1"/>
  <c r="F27" i="88"/>
  <c r="I27" i="88" s="1"/>
  <c r="J27" i="88" s="1"/>
  <c r="K27" i="88" s="1"/>
  <c r="F28" i="88"/>
  <c r="I28" i="88" s="1"/>
  <c r="J28" i="88" s="1"/>
  <c r="K28" i="88" s="1"/>
  <c r="F29" i="88"/>
  <c r="I29" i="88" s="1"/>
  <c r="J29" i="88" s="1"/>
  <c r="K29" i="88" s="1"/>
  <c r="F30" i="88"/>
  <c r="I30" i="88" s="1"/>
  <c r="J30" i="88" s="1"/>
  <c r="K30" i="88" s="1"/>
  <c r="F31" i="88"/>
  <c r="I31" i="88" s="1"/>
  <c r="J31" i="88" s="1"/>
  <c r="F32" i="88"/>
  <c r="I32" i="88" s="1"/>
  <c r="J32" i="88" s="1"/>
  <c r="K32" i="88" s="1"/>
  <c r="F33" i="88"/>
  <c r="I33" i="88" s="1"/>
  <c r="J33" i="88" s="1"/>
  <c r="K33" i="88" s="1"/>
  <c r="F34" i="88"/>
  <c r="I34" i="88" s="1"/>
  <c r="J34" i="88" s="1"/>
  <c r="K34" i="88" s="1"/>
  <c r="F35" i="88"/>
  <c r="I35" i="88" s="1"/>
  <c r="J35" i="88" s="1"/>
  <c r="K35" i="88" s="1"/>
  <c r="F36" i="88"/>
  <c r="I36" i="88" s="1"/>
  <c r="J36" i="88" s="1"/>
  <c r="K36" i="88" s="1"/>
  <c r="F37" i="88"/>
  <c r="I37" i="88" s="1"/>
  <c r="J37" i="88" s="1"/>
  <c r="K37" i="88" s="1"/>
  <c r="F38" i="88"/>
  <c r="I38" i="88" s="1"/>
  <c r="J38" i="88" s="1"/>
  <c r="K38" i="88" s="1"/>
  <c r="F39" i="88"/>
  <c r="I39" i="88" s="1"/>
  <c r="J39" i="88" s="1"/>
  <c r="K39" i="88" s="1"/>
  <c r="F40" i="88"/>
  <c r="I40" i="88" s="1"/>
  <c r="J40" i="88" s="1"/>
  <c r="K40" i="88" s="1"/>
  <c r="F41" i="88"/>
  <c r="I41" i="88" s="1"/>
  <c r="J41" i="88" s="1"/>
  <c r="F42" i="88"/>
  <c r="I42" i="88" s="1"/>
  <c r="J42" i="88" s="1"/>
  <c r="K42" i="88" s="1"/>
  <c r="F43" i="88"/>
  <c r="I43" i="88" s="1"/>
  <c r="J43" i="88" s="1"/>
  <c r="K43" i="88" s="1"/>
  <c r="F44" i="88"/>
  <c r="I44" i="88" s="1"/>
  <c r="J44" i="88" s="1"/>
  <c r="K44" i="88" s="1"/>
  <c r="F45" i="88"/>
  <c r="I45" i="88" s="1"/>
  <c r="J45" i="88" s="1"/>
  <c r="F46" i="88"/>
  <c r="I46" i="88" s="1"/>
  <c r="J46" i="88" s="1"/>
  <c r="F47" i="88"/>
  <c r="I47" i="88" s="1"/>
  <c r="J47" i="88" s="1"/>
  <c r="K47" i="88" s="1"/>
  <c r="F48" i="88"/>
  <c r="I48" i="88" s="1"/>
  <c r="J48" i="88" s="1"/>
  <c r="K48" i="88" s="1"/>
  <c r="F7" i="87"/>
  <c r="I7" i="87" s="1"/>
  <c r="J7" i="87" s="1"/>
  <c r="F8" i="87"/>
  <c r="I8" i="87" s="1"/>
  <c r="J8" i="87" s="1"/>
  <c r="K8" i="87" s="1"/>
  <c r="F9" i="87"/>
  <c r="I9" i="87" s="1"/>
  <c r="J9" i="87" s="1"/>
  <c r="K9" i="87" s="1"/>
  <c r="F10" i="87"/>
  <c r="I10" i="87" s="1"/>
  <c r="J10" i="87" s="1"/>
  <c r="F11" i="87"/>
  <c r="I11" i="87" s="1"/>
  <c r="J11" i="87" s="1"/>
  <c r="K11" i="87" s="1"/>
  <c r="F12" i="87"/>
  <c r="I12" i="87" s="1"/>
  <c r="J12" i="87" s="1"/>
  <c r="F13" i="87"/>
  <c r="I13" i="87" s="1"/>
  <c r="J13" i="87" s="1"/>
  <c r="K13" i="87" s="1"/>
  <c r="F14" i="87"/>
  <c r="I14" i="87" s="1"/>
  <c r="J14" i="87" s="1"/>
  <c r="F15" i="87"/>
  <c r="I15" i="87" s="1"/>
  <c r="J15" i="87" s="1"/>
  <c r="K15" i="87" s="1"/>
  <c r="F16" i="87"/>
  <c r="I16" i="87" s="1"/>
  <c r="F17" i="87"/>
  <c r="I17" i="87" s="1"/>
  <c r="J17" i="87" s="1"/>
  <c r="K17" i="87" s="1"/>
  <c r="F18" i="87"/>
  <c r="I18" i="87" s="1"/>
  <c r="J18" i="87" s="1"/>
  <c r="K18" i="87" s="1"/>
  <c r="F19" i="87"/>
  <c r="I19" i="87" s="1"/>
  <c r="J19" i="87" s="1"/>
  <c r="K19" i="87" s="1"/>
  <c r="F20" i="87"/>
  <c r="I20" i="87" s="1"/>
  <c r="J20" i="87" s="1"/>
  <c r="K20" i="87" s="1"/>
  <c r="F21" i="87"/>
  <c r="I21" i="87" s="1"/>
  <c r="J21" i="87" s="1"/>
  <c r="F22" i="87"/>
  <c r="I22" i="87" s="1"/>
  <c r="J22" i="87" s="1"/>
  <c r="K22" i="87" s="1"/>
  <c r="D19" i="96" s="1"/>
  <c r="F23" i="87"/>
  <c r="I23" i="87" s="1"/>
  <c r="J23" i="87" s="1"/>
  <c r="F24" i="87"/>
  <c r="I24" i="87" s="1"/>
  <c r="J24" i="87" s="1"/>
  <c r="K24" i="87" s="1"/>
  <c r="F25" i="87"/>
  <c r="I25" i="87" s="1"/>
  <c r="J25" i="87" s="1"/>
  <c r="K25" i="87" s="1"/>
  <c r="F26" i="87"/>
  <c r="I26" i="87" s="1"/>
  <c r="J26" i="87" s="1"/>
  <c r="F27" i="87"/>
  <c r="I27" i="87" s="1"/>
  <c r="J27" i="87" s="1"/>
  <c r="F28" i="87"/>
  <c r="I28" i="87" s="1"/>
  <c r="J28" i="87" s="1"/>
  <c r="K28" i="87" s="1"/>
  <c r="F29" i="87"/>
  <c r="I29" i="87" s="1"/>
  <c r="J29" i="87" s="1"/>
  <c r="K29" i="87" s="1"/>
  <c r="F30" i="87"/>
  <c r="I30" i="87" s="1"/>
  <c r="J30" i="87" s="1"/>
  <c r="F31" i="87"/>
  <c r="I31" i="87" s="1"/>
  <c r="J31" i="87" s="1"/>
  <c r="K31" i="87" s="1"/>
  <c r="F32" i="87"/>
  <c r="I32" i="87" s="1"/>
  <c r="J32" i="87" s="1"/>
  <c r="F33" i="87"/>
  <c r="I33" i="87" s="1"/>
  <c r="J33" i="87" s="1"/>
  <c r="K33" i="87" s="1"/>
  <c r="F34" i="87"/>
  <c r="I34" i="87" s="1"/>
  <c r="J34" i="87" s="1"/>
  <c r="F35" i="87"/>
  <c r="I35" i="87" s="1"/>
  <c r="J35" i="87" s="1"/>
  <c r="K35" i="87" s="1"/>
  <c r="F36" i="87"/>
  <c r="I36" i="87" s="1"/>
  <c r="J36" i="87" s="1"/>
  <c r="F37" i="87"/>
  <c r="I37" i="87" s="1"/>
  <c r="J37" i="87" s="1"/>
  <c r="K37" i="87" s="1"/>
  <c r="F38" i="87"/>
  <c r="I38" i="87" s="1"/>
  <c r="J38" i="87" s="1"/>
  <c r="K38" i="87" s="1"/>
  <c r="F39" i="87"/>
  <c r="I39" i="87" s="1"/>
  <c r="J39" i="87" s="1"/>
  <c r="F40" i="87"/>
  <c r="I40" i="87" s="1"/>
  <c r="J40" i="87" s="1"/>
  <c r="K40" i="87" s="1"/>
  <c r="F41" i="87"/>
  <c r="I41" i="87" s="1"/>
  <c r="J41" i="87" s="1"/>
  <c r="K41" i="87" s="1"/>
  <c r="F42" i="87"/>
  <c r="I42" i="87" s="1"/>
  <c r="J42" i="87" s="1"/>
  <c r="F43" i="87"/>
  <c r="I43" i="87" s="1"/>
  <c r="J43" i="87" s="1"/>
  <c r="F44" i="87"/>
  <c r="I44" i="87" s="1"/>
  <c r="J44" i="87" s="1"/>
  <c r="K44" i="87" s="1"/>
  <c r="F45" i="87"/>
  <c r="I45" i="87" s="1"/>
  <c r="J45" i="87" s="1"/>
  <c r="K45" i="87" s="1"/>
  <c r="F46" i="87"/>
  <c r="I46" i="87" s="1"/>
  <c r="J46" i="87" s="1"/>
  <c r="K46" i="87" s="1"/>
  <c r="F47" i="87"/>
  <c r="I47" i="87" s="1"/>
  <c r="J47" i="87" s="1"/>
  <c r="F48" i="87"/>
  <c r="I48" i="87" s="1"/>
  <c r="J48" i="87" s="1"/>
  <c r="K48" i="87" s="1"/>
  <c r="F7" i="86"/>
  <c r="I7" i="86" s="1"/>
  <c r="J7" i="86" s="1"/>
  <c r="F8" i="86"/>
  <c r="I8" i="86" s="1"/>
  <c r="J8" i="86" s="1"/>
  <c r="K8" i="86" s="1"/>
  <c r="C5" i="96" s="1"/>
  <c r="F9" i="86"/>
  <c r="I9" i="86" s="1"/>
  <c r="J9" i="86" s="1"/>
  <c r="F10" i="86"/>
  <c r="I10" i="86" s="1"/>
  <c r="J10" i="86" s="1"/>
  <c r="F11" i="86"/>
  <c r="I11" i="86" s="1"/>
  <c r="J11" i="86" s="1"/>
  <c r="F12" i="86"/>
  <c r="I12" i="86" s="1"/>
  <c r="J12" i="86" s="1"/>
  <c r="F13" i="86"/>
  <c r="I13" i="86" s="1"/>
  <c r="J13" i="86" s="1"/>
  <c r="F14" i="86"/>
  <c r="I14" i="86" s="1"/>
  <c r="J14" i="86" s="1"/>
  <c r="C11" i="73" s="1"/>
  <c r="F15" i="86"/>
  <c r="I15" i="86" s="1"/>
  <c r="J15" i="86" s="1"/>
  <c r="C12" i="73" s="1"/>
  <c r="F16" i="86"/>
  <c r="I16" i="86" s="1"/>
  <c r="J16" i="86" s="1"/>
  <c r="F17" i="86"/>
  <c r="I17" i="86" s="1"/>
  <c r="J17" i="86" s="1"/>
  <c r="F18" i="86"/>
  <c r="I18" i="86" s="1"/>
  <c r="J18" i="86" s="1"/>
  <c r="F19" i="86"/>
  <c r="I19" i="86" s="1"/>
  <c r="J19" i="86" s="1"/>
  <c r="F20" i="86"/>
  <c r="I20" i="86" s="1"/>
  <c r="J20" i="86" s="1"/>
  <c r="K20" i="86" s="1"/>
  <c r="C17" i="96" s="1"/>
  <c r="F21" i="86"/>
  <c r="I21" i="86" s="1"/>
  <c r="J21" i="86" s="1"/>
  <c r="F22" i="86"/>
  <c r="I22" i="86" s="1"/>
  <c r="J22" i="86" s="1"/>
  <c r="F23" i="86"/>
  <c r="I23" i="86" s="1"/>
  <c r="J23" i="86" s="1"/>
  <c r="F24" i="86"/>
  <c r="I24" i="86" s="1"/>
  <c r="J24" i="86" s="1"/>
  <c r="F25" i="86"/>
  <c r="I25" i="86" s="1"/>
  <c r="J25" i="86" s="1"/>
  <c r="F26" i="86"/>
  <c r="I26" i="86" s="1"/>
  <c r="J26" i="86" s="1"/>
  <c r="F27" i="86"/>
  <c r="I27" i="86" s="1"/>
  <c r="J27" i="86" s="1"/>
  <c r="F28" i="86"/>
  <c r="I28" i="86" s="1"/>
  <c r="J28" i="86" s="1"/>
  <c r="F29" i="86"/>
  <c r="I29" i="86" s="1"/>
  <c r="J29" i="86" s="1"/>
  <c r="F30" i="86"/>
  <c r="I30" i="86" s="1"/>
  <c r="J30" i="86" s="1"/>
  <c r="F31" i="86"/>
  <c r="I31" i="86" s="1"/>
  <c r="J31" i="86" s="1"/>
  <c r="F32" i="86"/>
  <c r="I32" i="86" s="1"/>
  <c r="J32" i="86" s="1"/>
  <c r="C29" i="73" s="1"/>
  <c r="F33" i="86"/>
  <c r="I33" i="86" s="1"/>
  <c r="J33" i="86" s="1"/>
  <c r="K33" i="86" s="1"/>
  <c r="C30" i="96" s="1"/>
  <c r="F34" i="86"/>
  <c r="I34" i="86" s="1"/>
  <c r="J34" i="86" s="1"/>
  <c r="K34" i="86" s="1"/>
  <c r="C31" i="96" s="1"/>
  <c r="F35" i="86"/>
  <c r="I35" i="86" s="1"/>
  <c r="J35" i="86" s="1"/>
  <c r="C32" i="73" s="1"/>
  <c r="F36" i="86"/>
  <c r="I36" i="86" s="1"/>
  <c r="J36" i="86" s="1"/>
  <c r="F37" i="86"/>
  <c r="I37" i="86" s="1"/>
  <c r="J37" i="86" s="1"/>
  <c r="K37" i="86" s="1"/>
  <c r="C34" i="96" s="1"/>
  <c r="F38" i="86"/>
  <c r="I38" i="86" s="1"/>
  <c r="J38" i="86" s="1"/>
  <c r="F39" i="86"/>
  <c r="I39" i="86" s="1"/>
  <c r="J39" i="86" s="1"/>
  <c r="F40" i="86"/>
  <c r="I40" i="86" s="1"/>
  <c r="J40" i="86" s="1"/>
  <c r="F41" i="86"/>
  <c r="I41" i="86" s="1"/>
  <c r="J41" i="86" s="1"/>
  <c r="F42" i="86"/>
  <c r="I42" i="86" s="1"/>
  <c r="J42" i="86" s="1"/>
  <c r="F43" i="86"/>
  <c r="I43" i="86" s="1"/>
  <c r="J43" i="86" s="1"/>
  <c r="C40" i="73" s="1"/>
  <c r="F44" i="86"/>
  <c r="I44" i="86" s="1"/>
  <c r="J44" i="86" s="1"/>
  <c r="K44" i="86" s="1"/>
  <c r="C41" i="96" s="1"/>
  <c r="F45" i="86"/>
  <c r="I45" i="86" s="1"/>
  <c r="J45" i="86" s="1"/>
  <c r="K45" i="86" s="1"/>
  <c r="C42" i="96" s="1"/>
  <c r="F46" i="86"/>
  <c r="I46" i="86" s="1"/>
  <c r="J46" i="86" s="1"/>
  <c r="C43" i="73" s="1"/>
  <c r="F47" i="86"/>
  <c r="I47" i="86" s="1"/>
  <c r="J47" i="86" s="1"/>
  <c r="K47" i="86" s="1"/>
  <c r="C44" i="96" s="1"/>
  <c r="F48" i="86"/>
  <c r="I48" i="86" s="1"/>
  <c r="J48" i="86" s="1"/>
  <c r="K48" i="86" s="1"/>
  <c r="C45" i="96" s="1"/>
  <c r="F7" i="82"/>
  <c r="I7" i="82" s="1"/>
  <c r="J7" i="82" s="1"/>
  <c r="B4" i="73" s="1"/>
  <c r="F8" i="82"/>
  <c r="I8" i="82" s="1"/>
  <c r="J8" i="82" s="1"/>
  <c r="F9" i="82"/>
  <c r="I9" i="82" s="1"/>
  <c r="J9" i="82" s="1"/>
  <c r="K9" i="82" s="1"/>
  <c r="B6" i="96" s="1"/>
  <c r="F10" i="82"/>
  <c r="I10" i="82" s="1"/>
  <c r="J10" i="82" s="1"/>
  <c r="F11" i="82"/>
  <c r="I11" i="82" s="1"/>
  <c r="J11" i="82" s="1"/>
  <c r="B8" i="73" s="1"/>
  <c r="F12" i="82"/>
  <c r="I12" i="82" s="1"/>
  <c r="J12" i="82" s="1"/>
  <c r="F13" i="82"/>
  <c r="I13" i="82" s="1"/>
  <c r="J13" i="82" s="1"/>
  <c r="F14" i="82"/>
  <c r="I14" i="82" s="1"/>
  <c r="J14" i="82" s="1"/>
  <c r="F15" i="82"/>
  <c r="I15" i="82" s="1"/>
  <c r="J15" i="82" s="1"/>
  <c r="B12" i="73" s="1"/>
  <c r="F16" i="82"/>
  <c r="I16" i="82" s="1"/>
  <c r="J16" i="82" s="1"/>
  <c r="I18" i="82"/>
  <c r="J18" i="82" s="1"/>
  <c r="K18" i="82" s="1"/>
  <c r="B15" i="96" s="1"/>
  <c r="I21" i="82"/>
  <c r="I29" i="82"/>
  <c r="J29" i="82" s="1"/>
  <c r="J42" i="82"/>
  <c r="B39" i="73" s="1"/>
  <c r="I44" i="82"/>
  <c r="J44" i="82" s="1"/>
  <c r="I53" i="93"/>
  <c r="J53" i="93" s="1"/>
  <c r="C50" i="73"/>
  <c r="G16" i="73"/>
  <c r="J23" i="91"/>
  <c r="G20" i="73" s="1"/>
  <c r="J33" i="91"/>
  <c r="K33" i="91" s="1"/>
  <c r="H30" i="96" s="1"/>
  <c r="J21" i="91"/>
  <c r="K21" i="91" s="1"/>
  <c r="H18" i="96" s="1"/>
  <c r="G49" i="96"/>
  <c r="J7" i="88"/>
  <c r="K7" i="88" s="1"/>
  <c r="J16" i="87"/>
  <c r="K10" i="87"/>
  <c r="C50" i="96"/>
  <c r="B29" i="96"/>
  <c r="J20" i="82"/>
  <c r="B17" i="73" s="1"/>
  <c r="J21" i="82"/>
  <c r="B18" i="73" s="1"/>
  <c r="I19" i="82"/>
  <c r="J19" i="82" s="1"/>
  <c r="K19" i="82" s="1"/>
  <c r="B16" i="96" s="1"/>
  <c r="I34" i="90"/>
  <c r="J34" i="90" s="1"/>
  <c r="K34" i="90" s="1"/>
  <c r="G31" i="96" s="1"/>
  <c r="I36" i="73"/>
  <c r="K21" i="82"/>
  <c r="B18" i="96" s="1"/>
  <c r="I52" i="93"/>
  <c r="J52" i="93" s="1"/>
  <c r="K52" i="93" s="1"/>
  <c r="I49" i="96" s="1"/>
  <c r="K38" i="89"/>
  <c r="F35" i="96" s="1"/>
  <c r="H46" i="73"/>
  <c r="K49" i="93"/>
  <c r="I46" i="96" s="1"/>
  <c r="I17" i="73"/>
  <c r="I46" i="73"/>
  <c r="B51" i="73"/>
  <c r="H53" i="73"/>
  <c r="K56" i="93"/>
  <c r="I53" i="96" s="1"/>
  <c r="K32" i="92"/>
  <c r="J29" i="96" s="1"/>
  <c r="I29" i="73"/>
  <c r="K32" i="86"/>
  <c r="C29" i="96" s="1"/>
  <c r="K36" i="92"/>
  <c r="J33" i="96" s="1"/>
  <c r="B29" i="73"/>
  <c r="C41" i="73" l="1"/>
  <c r="I16" i="73"/>
  <c r="K16" i="92"/>
  <c r="J13" i="96" s="1"/>
  <c r="I37" i="73"/>
  <c r="H27" i="73"/>
  <c r="K34" i="93"/>
  <c r="I31" i="96" s="1"/>
  <c r="K42" i="93"/>
  <c r="I39" i="96" s="1"/>
  <c r="H39" i="73"/>
  <c r="H29" i="73"/>
  <c r="K32" i="93"/>
  <c r="I29" i="96" s="1"/>
  <c r="G40" i="73"/>
  <c r="K43" i="91"/>
  <c r="H40" i="96" s="1"/>
  <c r="G53" i="73"/>
  <c r="G6" i="73"/>
  <c r="G7" i="73"/>
  <c r="G42" i="73"/>
  <c r="K45" i="91"/>
  <c r="H42" i="96" s="1"/>
  <c r="K13" i="91"/>
  <c r="H10" i="96" s="1"/>
  <c r="G10" i="73"/>
  <c r="G23" i="73"/>
  <c r="G9" i="73"/>
  <c r="K26" i="90"/>
  <c r="G23" i="96" s="1"/>
  <c r="K55" i="90"/>
  <c r="G52" i="96" s="1"/>
  <c r="K16" i="90"/>
  <c r="G13" i="96" s="1"/>
  <c r="K41" i="90"/>
  <c r="G38" i="96" s="1"/>
  <c r="F49" i="73"/>
  <c r="K35" i="90"/>
  <c r="G32" i="96" s="1"/>
  <c r="I56" i="89"/>
  <c r="J56" i="89" s="1"/>
  <c r="K56" i="89" s="1"/>
  <c r="E39" i="73"/>
  <c r="E37" i="73"/>
  <c r="E14" i="73"/>
  <c r="K32" i="89"/>
  <c r="F29" i="96" s="1"/>
  <c r="K29" i="89"/>
  <c r="F26" i="96" s="1"/>
  <c r="D30" i="96"/>
  <c r="D15" i="96"/>
  <c r="D21" i="73"/>
  <c r="K15" i="86"/>
  <c r="C12" i="96" s="1"/>
  <c r="K55" i="86"/>
  <c r="C52" i="96" s="1"/>
  <c r="J56" i="82"/>
  <c r="K56" i="82" s="1"/>
  <c r="B30" i="73"/>
  <c r="K51" i="82"/>
  <c r="B48" i="96" s="1"/>
  <c r="K41" i="82"/>
  <c r="B38" i="96" s="1"/>
  <c r="K42" i="82"/>
  <c r="B39" i="96" s="1"/>
  <c r="B50" i="73"/>
  <c r="K53" i="82"/>
  <c r="B50" i="96" s="1"/>
  <c r="B16" i="73"/>
  <c r="K27" i="82"/>
  <c r="B24" i="96" s="1"/>
  <c r="K14" i="82"/>
  <c r="B11" i="96" s="1"/>
  <c r="B11" i="73"/>
  <c r="K36" i="82"/>
  <c r="B33" i="96" s="1"/>
  <c r="B33" i="73"/>
  <c r="B22" i="73"/>
  <c r="K25" i="82"/>
  <c r="B22" i="96" s="1"/>
  <c r="B20" i="73"/>
  <c r="K23" i="82"/>
  <c r="B20" i="96" s="1"/>
  <c r="B23" i="73"/>
  <c r="K26" i="82"/>
  <c r="B23" i="96" s="1"/>
  <c r="K15" i="82"/>
  <c r="B12" i="96" s="1"/>
  <c r="K47" i="82"/>
  <c r="B44" i="96" s="1"/>
  <c r="B47" i="73"/>
  <c r="K11" i="82"/>
  <c r="B8" i="96" s="1"/>
  <c r="K31" i="82"/>
  <c r="B28" i="96" s="1"/>
  <c r="K48" i="92"/>
  <c r="J45" i="96" s="1"/>
  <c r="K7" i="92"/>
  <c r="J4" i="96" s="1"/>
  <c r="I5" i="73"/>
  <c r="K8" i="92"/>
  <c r="J5" i="96" s="1"/>
  <c r="I25" i="73"/>
  <c r="K28" i="92"/>
  <c r="J25" i="96" s="1"/>
  <c r="K12" i="92"/>
  <c r="J9" i="96" s="1"/>
  <c r="K33" i="92"/>
  <c r="J30" i="96" s="1"/>
  <c r="K25" i="93"/>
  <c r="I22" i="96" s="1"/>
  <c r="H22" i="73"/>
  <c r="H49" i="73"/>
  <c r="G30" i="73"/>
  <c r="K53" i="91"/>
  <c r="H50" i="96" s="1"/>
  <c r="G50" i="73"/>
  <c r="G47" i="73"/>
  <c r="K50" i="91"/>
  <c r="H47" i="96" s="1"/>
  <c r="K7" i="91"/>
  <c r="H4" i="96" s="1"/>
  <c r="G15" i="73"/>
  <c r="G37" i="73"/>
  <c r="G26" i="73"/>
  <c r="F51" i="73"/>
  <c r="K54" i="90"/>
  <c r="G51" i="96" s="1"/>
  <c r="F34" i="73"/>
  <c r="K37" i="90"/>
  <c r="G34" i="96" s="1"/>
  <c r="F27" i="73"/>
  <c r="K19" i="90"/>
  <c r="G16" i="96" s="1"/>
  <c r="F35" i="73"/>
  <c r="E44" i="73"/>
  <c r="K47" i="89"/>
  <c r="F44" i="96" s="1"/>
  <c r="K25" i="89"/>
  <c r="F22" i="96" s="1"/>
  <c r="E48" i="73"/>
  <c r="K48" i="89"/>
  <c r="F45" i="96" s="1"/>
  <c r="K22" i="89"/>
  <c r="F19" i="96" s="1"/>
  <c r="E19" i="73"/>
  <c r="K33" i="89"/>
  <c r="F30" i="96" s="1"/>
  <c r="K20" i="89"/>
  <c r="F17" i="96" s="1"/>
  <c r="K21" i="89"/>
  <c r="F18" i="96" s="1"/>
  <c r="K24" i="88"/>
  <c r="D33" i="73"/>
  <c r="D22" i="96"/>
  <c r="D53" i="73"/>
  <c r="D6" i="96"/>
  <c r="D24" i="73"/>
  <c r="D26" i="73"/>
  <c r="D26" i="96"/>
  <c r="D6" i="73"/>
  <c r="D48" i="73"/>
  <c r="K27" i="87"/>
  <c r="D24" i="96" s="1"/>
  <c r="D53" i="96"/>
  <c r="D21" i="96"/>
  <c r="K54" i="87"/>
  <c r="D51" i="96" s="1"/>
  <c r="D51" i="73"/>
  <c r="D34" i="73"/>
  <c r="D34" i="96"/>
  <c r="D35" i="96"/>
  <c r="D42" i="73"/>
  <c r="D41" i="73"/>
  <c r="K38" i="86"/>
  <c r="C35" i="96" s="1"/>
  <c r="C35" i="73"/>
  <c r="K23" i="86"/>
  <c r="C20" i="96" s="1"/>
  <c r="C20" i="73"/>
  <c r="K49" i="86"/>
  <c r="C46" i="96" s="1"/>
  <c r="C31" i="73"/>
  <c r="K19" i="86"/>
  <c r="C16" i="96" s="1"/>
  <c r="C16" i="73"/>
  <c r="K29" i="86"/>
  <c r="C26" i="96" s="1"/>
  <c r="C26" i="73"/>
  <c r="K14" i="86"/>
  <c r="C11" i="96" s="1"/>
  <c r="I21" i="73"/>
  <c r="K24" i="92"/>
  <c r="J21" i="96" s="1"/>
  <c r="K41" i="92"/>
  <c r="J38" i="96" s="1"/>
  <c r="I38" i="73"/>
  <c r="I50" i="73"/>
  <c r="K53" i="92"/>
  <c r="J50" i="96" s="1"/>
  <c r="K35" i="92"/>
  <c r="J32" i="96" s="1"/>
  <c r="I18" i="73"/>
  <c r="I22" i="73"/>
  <c r="K25" i="92"/>
  <c r="J22" i="96" s="1"/>
  <c r="K54" i="92"/>
  <c r="J51" i="96" s="1"/>
  <c r="I51" i="73"/>
  <c r="I39" i="73"/>
  <c r="K42" i="92"/>
  <c r="J39" i="96" s="1"/>
  <c r="I19" i="73"/>
  <c r="K22" i="92"/>
  <c r="J19" i="96" s="1"/>
  <c r="K52" i="92"/>
  <c r="J49" i="96" s="1"/>
  <c r="I49" i="73"/>
  <c r="I48" i="73"/>
  <c r="K51" i="92"/>
  <c r="J48" i="96" s="1"/>
  <c r="I28" i="73"/>
  <c r="K31" i="92"/>
  <c r="J28" i="96" s="1"/>
  <c r="K23" i="92"/>
  <c r="J20" i="96" s="1"/>
  <c r="I20" i="73"/>
  <c r="I27" i="73"/>
  <c r="K30" i="92"/>
  <c r="J27" i="96" s="1"/>
  <c r="K50" i="92"/>
  <c r="J47" i="96" s="1"/>
  <c r="I47" i="73"/>
  <c r="I41" i="73"/>
  <c r="K44" i="92"/>
  <c r="J41" i="96" s="1"/>
  <c r="I26" i="73"/>
  <c r="K29" i="92"/>
  <c r="J26" i="96" s="1"/>
  <c r="K45" i="92"/>
  <c r="J42" i="96" s="1"/>
  <c r="I42" i="73"/>
  <c r="K47" i="92"/>
  <c r="J44" i="96" s="1"/>
  <c r="I44" i="73"/>
  <c r="I53" i="73"/>
  <c r="J53" i="96"/>
  <c r="I11" i="73"/>
  <c r="K27" i="92"/>
  <c r="J24" i="96" s="1"/>
  <c r="K55" i="92"/>
  <c r="J52" i="96" s="1"/>
  <c r="I43" i="73"/>
  <c r="K11" i="92"/>
  <c r="J8" i="96" s="1"/>
  <c r="I14" i="73"/>
  <c r="H35" i="73"/>
  <c r="K38" i="93"/>
  <c r="I35" i="96" s="1"/>
  <c r="H34" i="73"/>
  <c r="K37" i="93"/>
  <c r="I34" i="96" s="1"/>
  <c r="K18" i="93"/>
  <c r="I15" i="96" s="1"/>
  <c r="H15" i="73"/>
  <c r="K17" i="93"/>
  <c r="I14" i="96" s="1"/>
  <c r="H14" i="73"/>
  <c r="H45" i="73"/>
  <c r="K48" i="93"/>
  <c r="I45" i="96" s="1"/>
  <c r="H44" i="73"/>
  <c r="K47" i="93"/>
  <c r="I44" i="96" s="1"/>
  <c r="K33" i="93"/>
  <c r="I30" i="96" s="1"/>
  <c r="H30" i="73"/>
  <c r="H24" i="73"/>
  <c r="K27" i="93"/>
  <c r="I24" i="96" s="1"/>
  <c r="K45" i="93"/>
  <c r="I42" i="96" s="1"/>
  <c r="H42" i="73"/>
  <c r="K19" i="93"/>
  <c r="I16" i="96" s="1"/>
  <c r="H16" i="73"/>
  <c r="H23" i="73"/>
  <c r="H19" i="73"/>
  <c r="H18" i="73"/>
  <c r="K54" i="93"/>
  <c r="I51" i="96" s="1"/>
  <c r="K46" i="93"/>
  <c r="I43" i="96" s="1"/>
  <c r="K16" i="93"/>
  <c r="I13" i="96" s="1"/>
  <c r="H13" i="73"/>
  <c r="H33" i="73"/>
  <c r="K36" i="93"/>
  <c r="I33" i="96" s="1"/>
  <c r="K15" i="93"/>
  <c r="I12" i="96" s="1"/>
  <c r="H12" i="73"/>
  <c r="H47" i="73"/>
  <c r="K50" i="93"/>
  <c r="I47" i="96" s="1"/>
  <c r="H32" i="73"/>
  <c r="K35" i="93"/>
  <c r="I32" i="96" s="1"/>
  <c r="K24" i="93"/>
  <c r="I21" i="96" s="1"/>
  <c r="H21" i="73"/>
  <c r="H10" i="73"/>
  <c r="K13" i="93"/>
  <c r="I10" i="96" s="1"/>
  <c r="H9" i="73"/>
  <c r="K12" i="93"/>
  <c r="I9" i="96" s="1"/>
  <c r="H40" i="73"/>
  <c r="K43" i="93"/>
  <c r="I40" i="96" s="1"/>
  <c r="H52" i="73"/>
  <c r="K55" i="93"/>
  <c r="I52" i="96" s="1"/>
  <c r="H38" i="73"/>
  <c r="K41" i="93"/>
  <c r="I38" i="96" s="1"/>
  <c r="K20" i="93"/>
  <c r="I17" i="96" s="1"/>
  <c r="H17" i="73"/>
  <c r="K10" i="93"/>
  <c r="I7" i="96" s="1"/>
  <c r="H7" i="73"/>
  <c r="K29" i="93"/>
  <c r="I26" i="96" s="1"/>
  <c r="H26" i="73"/>
  <c r="H48" i="73"/>
  <c r="K51" i="93"/>
  <c r="I48" i="96" s="1"/>
  <c r="K28" i="93"/>
  <c r="I25" i="96" s="1"/>
  <c r="H25" i="73"/>
  <c r="K39" i="93"/>
  <c r="I36" i="96" s="1"/>
  <c r="G41" i="73"/>
  <c r="K44" i="91"/>
  <c r="H41" i="96" s="1"/>
  <c r="K20" i="91"/>
  <c r="H17" i="96" s="1"/>
  <c r="G17" i="73"/>
  <c r="G5" i="73"/>
  <c r="K8" i="91"/>
  <c r="H5" i="96" s="1"/>
  <c r="K34" i="91"/>
  <c r="H31" i="96" s="1"/>
  <c r="G31" i="73"/>
  <c r="G25" i="73"/>
  <c r="K28" i="91"/>
  <c r="H25" i="96" s="1"/>
  <c r="G51" i="73"/>
  <c r="K54" i="91"/>
  <c r="H51" i="96" s="1"/>
  <c r="G33" i="73"/>
  <c r="K36" i="91"/>
  <c r="H33" i="96" s="1"/>
  <c r="G14" i="73"/>
  <c r="K17" i="91"/>
  <c r="H14" i="96" s="1"/>
  <c r="K25" i="91"/>
  <c r="H22" i="96" s="1"/>
  <c r="G22" i="73"/>
  <c r="K23" i="91"/>
  <c r="H20" i="96" s="1"/>
  <c r="K48" i="91"/>
  <c r="H45" i="96" s="1"/>
  <c r="G52" i="73"/>
  <c r="G35" i="73"/>
  <c r="G36" i="73"/>
  <c r="G27" i="73"/>
  <c r="K22" i="91"/>
  <c r="H19" i="96" s="1"/>
  <c r="K35" i="91"/>
  <c r="H32" i="96" s="1"/>
  <c r="K47" i="91"/>
  <c r="H44" i="96" s="1"/>
  <c r="K42" i="91"/>
  <c r="H39" i="96" s="1"/>
  <c r="G18" i="73"/>
  <c r="G49" i="73"/>
  <c r="G43" i="73"/>
  <c r="F39" i="73"/>
  <c r="K42" i="90"/>
  <c r="G39" i="96" s="1"/>
  <c r="F20" i="73"/>
  <c r="K23" i="90"/>
  <c r="G20" i="96" s="1"/>
  <c r="K12" i="90"/>
  <c r="G9" i="96" s="1"/>
  <c r="F9" i="73"/>
  <c r="K14" i="90"/>
  <c r="G11" i="96" s="1"/>
  <c r="F11" i="73"/>
  <c r="F30" i="73"/>
  <c r="K33" i="90"/>
  <c r="G30" i="96" s="1"/>
  <c r="F29" i="73"/>
  <c r="K32" i="90"/>
  <c r="G29" i="96" s="1"/>
  <c r="K31" i="90"/>
  <c r="G28" i="96" s="1"/>
  <c r="F28" i="73"/>
  <c r="F37" i="73"/>
  <c r="K40" i="90"/>
  <c r="G37" i="96" s="1"/>
  <c r="K51" i="90"/>
  <c r="G48" i="96" s="1"/>
  <c r="F48" i="73"/>
  <c r="F50" i="73"/>
  <c r="K53" i="90"/>
  <c r="G50" i="96" s="1"/>
  <c r="K39" i="90"/>
  <c r="G36" i="96" s="1"/>
  <c r="F36" i="73"/>
  <c r="F14" i="73"/>
  <c r="K17" i="90"/>
  <c r="G14" i="96" s="1"/>
  <c r="K46" i="90"/>
  <c r="G43" i="96" s="1"/>
  <c r="F43" i="73"/>
  <c r="K18" i="90"/>
  <c r="G15" i="96" s="1"/>
  <c r="F15" i="73"/>
  <c r="K50" i="90"/>
  <c r="G47" i="96" s="1"/>
  <c r="F47" i="73"/>
  <c r="G53" i="96"/>
  <c r="F53" i="73"/>
  <c r="F44" i="73"/>
  <c r="K47" i="90"/>
  <c r="G44" i="96" s="1"/>
  <c r="K28" i="90"/>
  <c r="G25" i="96" s="1"/>
  <c r="F25" i="73"/>
  <c r="K45" i="90"/>
  <c r="G42" i="96" s="1"/>
  <c r="F42" i="73"/>
  <c r="F12" i="73"/>
  <c r="K36" i="90"/>
  <c r="G33" i="96" s="1"/>
  <c r="K8" i="90"/>
  <c r="G5" i="96" s="1"/>
  <c r="K24" i="90"/>
  <c r="G21" i="96" s="1"/>
  <c r="F6" i="73"/>
  <c r="K24" i="89"/>
  <c r="F21" i="96" s="1"/>
  <c r="E21" i="73"/>
  <c r="E41" i="73"/>
  <c r="K44" i="89"/>
  <c r="F41" i="96" s="1"/>
  <c r="E36" i="73"/>
  <c r="K39" i="89"/>
  <c r="F36" i="96" s="1"/>
  <c r="K35" i="89"/>
  <c r="F32" i="96" s="1"/>
  <c r="K7" i="89"/>
  <c r="F4" i="96" s="1"/>
  <c r="E4" i="73"/>
  <c r="K34" i="89"/>
  <c r="F31" i="96" s="1"/>
  <c r="E31" i="73"/>
  <c r="E23" i="73"/>
  <c r="K26" i="89"/>
  <c r="F23" i="96" s="1"/>
  <c r="E40" i="73"/>
  <c r="K43" i="89"/>
  <c r="F40" i="96" s="1"/>
  <c r="E12" i="73"/>
  <c r="K15" i="89"/>
  <c r="F12" i="96" s="1"/>
  <c r="K55" i="89"/>
  <c r="F52" i="96" s="1"/>
  <c r="E52" i="73"/>
  <c r="K31" i="89"/>
  <c r="F28" i="96" s="1"/>
  <c r="E28" i="73"/>
  <c r="K16" i="89"/>
  <c r="F13" i="96" s="1"/>
  <c r="E13" i="73"/>
  <c r="E9" i="73"/>
  <c r="K12" i="89"/>
  <c r="F9" i="96" s="1"/>
  <c r="E8" i="73"/>
  <c r="K11" i="89"/>
  <c r="F8" i="96" s="1"/>
  <c r="K37" i="89"/>
  <c r="F34" i="96" s="1"/>
  <c r="E34" i="73"/>
  <c r="K10" i="89"/>
  <c r="F7" i="96" s="1"/>
  <c r="E7" i="73"/>
  <c r="K9" i="89"/>
  <c r="F6" i="96" s="1"/>
  <c r="E6" i="73"/>
  <c r="K54" i="89"/>
  <c r="F51" i="96" s="1"/>
  <c r="E50" i="73"/>
  <c r="K49" i="89"/>
  <c r="F46" i="96" s="1"/>
  <c r="D7" i="73"/>
  <c r="K10" i="88"/>
  <c r="D7" i="96" s="1"/>
  <c r="K52" i="88"/>
  <c r="D49" i="96" s="1"/>
  <c r="D49" i="73"/>
  <c r="K17" i="88"/>
  <c r="D14" i="96" s="1"/>
  <c r="D14" i="73"/>
  <c r="D12" i="73"/>
  <c r="K15" i="88"/>
  <c r="D12" i="96" s="1"/>
  <c r="K41" i="88"/>
  <c r="D38" i="96" s="1"/>
  <c r="D38" i="73"/>
  <c r="K53" i="88"/>
  <c r="D50" i="96" s="1"/>
  <c r="D50" i="73"/>
  <c r="D37" i="96"/>
  <c r="K45" i="88"/>
  <c r="D42" i="96" s="1"/>
  <c r="D35" i="73"/>
  <c r="D25" i="96"/>
  <c r="D5" i="96"/>
  <c r="D32" i="96"/>
  <c r="K47" i="87"/>
  <c r="D44" i="96" s="1"/>
  <c r="D44" i="73"/>
  <c r="D23" i="73"/>
  <c r="K26" i="87"/>
  <c r="D23" i="96" s="1"/>
  <c r="K30" i="87"/>
  <c r="D27" i="96" s="1"/>
  <c r="D27" i="73"/>
  <c r="D47" i="73"/>
  <c r="K50" i="87"/>
  <c r="D47" i="96" s="1"/>
  <c r="K21" i="87"/>
  <c r="D18" i="96" s="1"/>
  <c r="D18" i="73"/>
  <c r="K43" i="87"/>
  <c r="D40" i="96" s="1"/>
  <c r="D40" i="73"/>
  <c r="K32" i="87"/>
  <c r="D29" i="96" s="1"/>
  <c r="D29" i="73"/>
  <c r="D8" i="96"/>
  <c r="D52" i="96"/>
  <c r="D45" i="96"/>
  <c r="D17" i="73"/>
  <c r="D41" i="96"/>
  <c r="C14" i="73"/>
  <c r="K17" i="86"/>
  <c r="C14" i="96" s="1"/>
  <c r="K24" i="86"/>
  <c r="C21" i="96" s="1"/>
  <c r="C21" i="73"/>
  <c r="K54" i="86"/>
  <c r="C51" i="96" s="1"/>
  <c r="K51" i="96" s="1"/>
  <c r="C51" i="73"/>
  <c r="J51" i="73" s="1"/>
  <c r="C45" i="73"/>
  <c r="C5" i="73"/>
  <c r="C33" i="73"/>
  <c r="K36" i="86"/>
  <c r="C33" i="96" s="1"/>
  <c r="C23" i="73"/>
  <c r="K26" i="86"/>
  <c r="C23" i="96" s="1"/>
  <c r="C22" i="73"/>
  <c r="K25" i="86"/>
  <c r="C22" i="96" s="1"/>
  <c r="K13" i="86"/>
  <c r="C10" i="96" s="1"/>
  <c r="C10" i="73"/>
  <c r="C28" i="73"/>
  <c r="J28" i="73" s="1"/>
  <c r="K31" i="86"/>
  <c r="C28" i="96" s="1"/>
  <c r="K51" i="86"/>
  <c r="C48" i="96" s="1"/>
  <c r="C48" i="73"/>
  <c r="K41" i="86"/>
  <c r="C38" i="96" s="1"/>
  <c r="C38" i="73"/>
  <c r="K30" i="86"/>
  <c r="C27" i="96" s="1"/>
  <c r="C27" i="73"/>
  <c r="C18" i="73"/>
  <c r="K21" i="86"/>
  <c r="C18" i="96" s="1"/>
  <c r="C6" i="73"/>
  <c r="K9" i="86"/>
  <c r="C6" i="96" s="1"/>
  <c r="C9" i="73"/>
  <c r="K12" i="86"/>
  <c r="C9" i="96" s="1"/>
  <c r="C4" i="73"/>
  <c r="K7" i="86"/>
  <c r="K18" i="86"/>
  <c r="C15" i="96" s="1"/>
  <c r="C15" i="73"/>
  <c r="C42" i="73"/>
  <c r="K35" i="86"/>
  <c r="C32" i="96" s="1"/>
  <c r="K43" i="86"/>
  <c r="C40" i="96" s="1"/>
  <c r="C44" i="73"/>
  <c r="J44" i="73" s="1"/>
  <c r="C47" i="73"/>
  <c r="K22" i="82"/>
  <c r="B19" i="96" s="1"/>
  <c r="B19" i="73"/>
  <c r="B7" i="73"/>
  <c r="K10" i="82"/>
  <c r="B7" i="96" s="1"/>
  <c r="B27" i="73"/>
  <c r="K30" i="82"/>
  <c r="B27" i="96" s="1"/>
  <c r="B35" i="73"/>
  <c r="K38" i="82"/>
  <c r="B35" i="96" s="1"/>
  <c r="B14" i="73"/>
  <c r="K17" i="82"/>
  <c r="B14" i="96" s="1"/>
  <c r="B46" i="73"/>
  <c r="K49" i="82"/>
  <c r="B46" i="96" s="1"/>
  <c r="B41" i="73"/>
  <c r="K44" i="82"/>
  <c r="B41" i="96" s="1"/>
  <c r="B13" i="73"/>
  <c r="K16" i="82"/>
  <c r="B13" i="96" s="1"/>
  <c r="B32" i="73"/>
  <c r="K35" i="82"/>
  <c r="B32" i="96" s="1"/>
  <c r="K55" i="82"/>
  <c r="B52" i="96" s="1"/>
  <c r="B52" i="73"/>
  <c r="K43" i="82"/>
  <c r="B40" i="96" s="1"/>
  <c r="B40" i="73"/>
  <c r="K13" i="82"/>
  <c r="B10" i="96" s="1"/>
  <c r="B10" i="73"/>
  <c r="B42" i="73"/>
  <c r="K45" i="82"/>
  <c r="B42" i="96" s="1"/>
  <c r="B6" i="73"/>
  <c r="B53" i="96"/>
  <c r="K20" i="82"/>
  <c r="B17" i="96" s="1"/>
  <c r="K37" i="82"/>
  <c r="B34" i="96" s="1"/>
  <c r="K16" i="86"/>
  <c r="C13" i="96" s="1"/>
  <c r="C13" i="73"/>
  <c r="D28" i="73"/>
  <c r="K31" i="88"/>
  <c r="D28" i="96" s="1"/>
  <c r="I31" i="73"/>
  <c r="K34" i="92"/>
  <c r="J31" i="96" s="1"/>
  <c r="K10" i="92"/>
  <c r="J7" i="96" s="1"/>
  <c r="I7" i="73"/>
  <c r="K42" i="87"/>
  <c r="D39" i="96" s="1"/>
  <c r="D39" i="73"/>
  <c r="K13" i="88"/>
  <c r="D10" i="96" s="1"/>
  <c r="D10" i="73"/>
  <c r="C25" i="73"/>
  <c r="K28" i="86"/>
  <c r="C25" i="96" s="1"/>
  <c r="K14" i="93"/>
  <c r="I11" i="96" s="1"/>
  <c r="H11" i="73"/>
  <c r="K36" i="89"/>
  <c r="F33" i="96" s="1"/>
  <c r="E33" i="73"/>
  <c r="K8" i="89"/>
  <c r="F5" i="96" s="1"/>
  <c r="E5" i="73"/>
  <c r="E10" i="73"/>
  <c r="K13" i="89"/>
  <c r="F10" i="96" s="1"/>
  <c r="C7" i="73"/>
  <c r="K10" i="86"/>
  <c r="C7" i="96" s="1"/>
  <c r="D46" i="73"/>
  <c r="K49" i="87"/>
  <c r="D46" i="96" s="1"/>
  <c r="F19" i="73"/>
  <c r="K22" i="90"/>
  <c r="G19" i="96" s="1"/>
  <c r="C19" i="73"/>
  <c r="K22" i="86"/>
  <c r="C19" i="96" s="1"/>
  <c r="K46" i="88"/>
  <c r="D43" i="96" s="1"/>
  <c r="D43" i="73"/>
  <c r="E38" i="73"/>
  <c r="K41" i="89"/>
  <c r="F38" i="96" s="1"/>
  <c r="H8" i="73"/>
  <c r="K30" i="89"/>
  <c r="F27" i="96" s="1"/>
  <c r="K50" i="89"/>
  <c r="F47" i="96" s="1"/>
  <c r="C53" i="96"/>
  <c r="D30" i="73"/>
  <c r="C17" i="73"/>
  <c r="D22" i="73"/>
  <c r="K34" i="82"/>
  <c r="B31" i="96" s="1"/>
  <c r="K13" i="92"/>
  <c r="J10" i="96" s="1"/>
  <c r="I10" i="73"/>
  <c r="C24" i="73"/>
  <c r="K27" i="86"/>
  <c r="C24" i="96" s="1"/>
  <c r="K34" i="87"/>
  <c r="D31" i="96" s="1"/>
  <c r="D31" i="73"/>
  <c r="K12" i="87"/>
  <c r="D9" i="96" s="1"/>
  <c r="D9" i="73"/>
  <c r="K44" i="90"/>
  <c r="G41" i="96" s="1"/>
  <c r="F41" i="73"/>
  <c r="K23" i="87"/>
  <c r="D20" i="96" s="1"/>
  <c r="D20" i="73"/>
  <c r="K43" i="92"/>
  <c r="J40" i="96" s="1"/>
  <c r="I40" i="73"/>
  <c r="K51" i="88"/>
  <c r="D48" i="96" s="1"/>
  <c r="F53" i="96"/>
  <c r="K46" i="86"/>
  <c r="C43" i="96" s="1"/>
  <c r="H6" i="73"/>
  <c r="I6" i="73"/>
  <c r="B9" i="73"/>
  <c r="K12" i="82"/>
  <c r="B9" i="96" s="1"/>
  <c r="D13" i="73"/>
  <c r="K16" i="87"/>
  <c r="D13" i="96" s="1"/>
  <c r="K53" i="93"/>
  <c r="I50" i="96" s="1"/>
  <c r="H50" i="73"/>
  <c r="D17" i="96"/>
  <c r="K28" i="89"/>
  <c r="F25" i="96" s="1"/>
  <c r="E25" i="73"/>
  <c r="K13" i="90"/>
  <c r="G10" i="96" s="1"/>
  <c r="F10" i="73"/>
  <c r="F46" i="73"/>
  <c r="K49" i="90"/>
  <c r="G46" i="96" s="1"/>
  <c r="B43" i="73"/>
  <c r="K46" i="82"/>
  <c r="B43" i="96" s="1"/>
  <c r="K14" i="87"/>
  <c r="D11" i="96" s="1"/>
  <c r="D11" i="73"/>
  <c r="F45" i="73"/>
  <c r="K48" i="90"/>
  <c r="G45" i="96" s="1"/>
  <c r="K29" i="90"/>
  <c r="G26" i="96" s="1"/>
  <c r="F26" i="73"/>
  <c r="D52" i="73"/>
  <c r="D25" i="73"/>
  <c r="F31" i="73"/>
  <c r="K7" i="87"/>
  <c r="D4" i="96" s="1"/>
  <c r="D4" i="73"/>
  <c r="K28" i="82"/>
  <c r="B25" i="96" s="1"/>
  <c r="B25" i="73"/>
  <c r="J25" i="73" s="1"/>
  <c r="G28" i="73"/>
  <c r="D32" i="73"/>
  <c r="K15" i="92"/>
  <c r="J12" i="96" s="1"/>
  <c r="C30" i="73"/>
  <c r="H4" i="73"/>
  <c r="K7" i="93"/>
  <c r="I4" i="96" s="1"/>
  <c r="K36" i="87"/>
  <c r="D33" i="96" s="1"/>
  <c r="K43" i="90"/>
  <c r="G40" i="96" s="1"/>
  <c r="F40" i="73"/>
  <c r="K27" i="91"/>
  <c r="H24" i="96" s="1"/>
  <c r="G24" i="73"/>
  <c r="F7" i="73"/>
  <c r="K10" i="90"/>
  <c r="G7" i="96" s="1"/>
  <c r="E24" i="73"/>
  <c r="K27" i="89"/>
  <c r="F24" i="96" s="1"/>
  <c r="E16" i="73"/>
  <c r="K19" i="89"/>
  <c r="F16" i="96" s="1"/>
  <c r="F24" i="73"/>
  <c r="K27" i="90"/>
  <c r="G24" i="96" s="1"/>
  <c r="K14" i="89"/>
  <c r="F11" i="96" s="1"/>
  <c r="E11" i="73"/>
  <c r="B49" i="73"/>
  <c r="H5" i="73"/>
  <c r="B36" i="73"/>
  <c r="F22" i="73"/>
  <c r="K25" i="90"/>
  <c r="G22" i="96" s="1"/>
  <c r="K29" i="82"/>
  <c r="B26" i="96" s="1"/>
  <c r="B26" i="73"/>
  <c r="C39" i="73"/>
  <c r="K42" i="86"/>
  <c r="C39" i="96" s="1"/>
  <c r="K14" i="91"/>
  <c r="H11" i="96" s="1"/>
  <c r="K39" i="87"/>
  <c r="D36" i="96" s="1"/>
  <c r="D36" i="73"/>
  <c r="K24" i="82"/>
  <c r="B21" i="96" s="1"/>
  <c r="B21" i="73"/>
  <c r="K52" i="86"/>
  <c r="C49" i="96" s="1"/>
  <c r="C49" i="73"/>
  <c r="D15" i="73"/>
  <c r="D45" i="73"/>
  <c r="K23" i="89"/>
  <c r="F20" i="96" s="1"/>
  <c r="D5" i="73"/>
  <c r="B15" i="73"/>
  <c r="H28" i="73"/>
  <c r="D8" i="73"/>
  <c r="K41" i="91"/>
  <c r="H38" i="96" s="1"/>
  <c r="G48" i="73"/>
  <c r="K16" i="91"/>
  <c r="H13" i="96" s="1"/>
  <c r="G13" i="73"/>
  <c r="K38" i="92"/>
  <c r="J35" i="96" s="1"/>
  <c r="I35" i="73"/>
  <c r="K11" i="90"/>
  <c r="G8" i="96" s="1"/>
  <c r="K24" i="91"/>
  <c r="H21" i="96" s="1"/>
  <c r="G29" i="73"/>
  <c r="K32" i="91"/>
  <c r="H29" i="96" s="1"/>
  <c r="K40" i="86"/>
  <c r="C37" i="96" s="1"/>
  <c r="C37" i="73"/>
  <c r="H37" i="73"/>
  <c r="K40" i="93"/>
  <c r="I37" i="96" s="1"/>
  <c r="K37" i="92"/>
  <c r="J34" i="96" s="1"/>
  <c r="I34" i="73"/>
  <c r="I15" i="73"/>
  <c r="K18" i="92"/>
  <c r="J15" i="96" s="1"/>
  <c r="F4" i="73"/>
  <c r="K7" i="90"/>
  <c r="G4" i="96" s="1"/>
  <c r="K48" i="82"/>
  <c r="B45" i="96" s="1"/>
  <c r="B45" i="73"/>
  <c r="C8" i="73"/>
  <c r="K11" i="86"/>
  <c r="C8" i="96" s="1"/>
  <c r="K18" i="89"/>
  <c r="F15" i="96" s="1"/>
  <c r="E15" i="73"/>
  <c r="G46" i="73"/>
  <c r="D16" i="96"/>
  <c r="D16" i="73"/>
  <c r="E43" i="73"/>
  <c r="K46" i="89"/>
  <c r="F43" i="96" s="1"/>
  <c r="B37" i="73"/>
  <c r="K40" i="82"/>
  <c r="B37" i="96" s="1"/>
  <c r="E49" i="73"/>
  <c r="K52" i="89"/>
  <c r="F49" i="96" s="1"/>
  <c r="K23" i="93"/>
  <c r="I20" i="96" s="1"/>
  <c r="H20" i="73"/>
  <c r="B5" i="73"/>
  <c r="K8" i="82"/>
  <c r="B5" i="96" s="1"/>
  <c r="F17" i="73"/>
  <c r="H41" i="73"/>
  <c r="I23" i="73"/>
  <c r="D37" i="73"/>
  <c r="K7" i="82"/>
  <c r="B4" i="96" s="1"/>
  <c r="E42" i="73"/>
  <c r="K45" i="89"/>
  <c r="F42" i="96" s="1"/>
  <c r="F18" i="73"/>
  <c r="J18" i="73" s="1"/>
  <c r="K21" i="90"/>
  <c r="G18" i="96" s="1"/>
  <c r="D19" i="73"/>
  <c r="G12" i="73"/>
  <c r="K15" i="91"/>
  <c r="H12" i="96" s="1"/>
  <c r="C34" i="73"/>
  <c r="C36" i="73"/>
  <c r="K39" i="86"/>
  <c r="C36" i="96" s="1"/>
  <c r="K11" i="91"/>
  <c r="H8" i="96" s="1"/>
  <c r="G34" i="73"/>
  <c r="J36" i="73" l="1"/>
  <c r="J34" i="73"/>
  <c r="J17" i="73"/>
  <c r="J5" i="73"/>
  <c r="J49" i="73"/>
  <c r="J43" i="73"/>
  <c r="J14" i="73"/>
  <c r="J35" i="73"/>
  <c r="J38" i="73"/>
  <c r="J31" i="73"/>
  <c r="J39" i="73"/>
  <c r="J8" i="73"/>
  <c r="J45" i="73"/>
  <c r="J48" i="73"/>
  <c r="J4" i="73"/>
  <c r="J29" i="73"/>
  <c r="J24" i="73"/>
  <c r="J12" i="73"/>
  <c r="J46" i="73"/>
  <c r="J21" i="73"/>
  <c r="J40" i="73"/>
  <c r="J23" i="73"/>
  <c r="J50" i="73"/>
  <c r="J9" i="73"/>
  <c r="J52" i="73"/>
  <c r="J20" i="73"/>
  <c r="J30" i="73"/>
  <c r="J15" i="73"/>
  <c r="J32" i="73"/>
  <c r="J27" i="73"/>
  <c r="J33" i="73"/>
  <c r="J37" i="73"/>
  <c r="J26" i="73"/>
  <c r="J6" i="73"/>
  <c r="J13" i="73"/>
  <c r="J7" i="73"/>
  <c r="J11" i="73"/>
  <c r="J19" i="73"/>
  <c r="J47" i="73"/>
  <c r="J22" i="73"/>
  <c r="J42" i="73"/>
  <c r="J41" i="73"/>
  <c r="J10" i="73"/>
  <c r="J16" i="73"/>
  <c r="K18" i="96"/>
  <c r="K7" i="96"/>
  <c r="K6" i="96"/>
  <c r="K29" i="96"/>
  <c r="K26" i="96"/>
  <c r="K41" i="96"/>
  <c r="K36" i="96"/>
  <c r="K30" i="96"/>
  <c r="K23" i="96"/>
  <c r="K35" i="96"/>
  <c r="K16" i="96"/>
  <c r="K47" i="96"/>
  <c r="K15" i="96"/>
  <c r="K17" i="96"/>
  <c r="K49" i="96"/>
  <c r="K28" i="96"/>
  <c r="K33" i="96"/>
  <c r="K8" i="96"/>
  <c r="K53" i="96"/>
  <c r="K19" i="96"/>
  <c r="K44" i="96"/>
  <c r="K24" i="96"/>
  <c r="K45" i="96"/>
  <c r="K13" i="96"/>
  <c r="K42" i="96"/>
  <c r="K11" i="96"/>
  <c r="K31" i="96"/>
  <c r="K46" i="96"/>
  <c r="K12" i="96"/>
  <c r="K10" i="96"/>
  <c r="K25" i="96"/>
  <c r="K14" i="96"/>
  <c r="K50" i="96"/>
  <c r="K5" i="96"/>
  <c r="K43" i="96"/>
  <c r="K21" i="96"/>
  <c r="K9" i="96"/>
  <c r="K40" i="96"/>
  <c r="K20" i="96"/>
  <c r="K39" i="96"/>
  <c r="K52" i="96"/>
  <c r="K22" i="96"/>
  <c r="K48" i="96"/>
  <c r="K37" i="96"/>
  <c r="K38" i="96"/>
  <c r="K34" i="96"/>
  <c r="K32" i="96"/>
  <c r="K27" i="96"/>
  <c r="E53" i="73"/>
  <c r="B53" i="73"/>
  <c r="J53" i="73" s="1"/>
  <c r="C4" i="96"/>
  <c r="K4" i="96" s="1"/>
  <c r="L8" i="86"/>
  <c r="L11" i="86" s="1"/>
</calcChain>
</file>

<file path=xl/sharedStrings.xml><?xml version="1.0" encoding="utf-8"?>
<sst xmlns="http://schemas.openxmlformats.org/spreadsheetml/2006/main" count="1177" uniqueCount="129">
  <si>
    <t>Supply</t>
  </si>
  <si>
    <t>Imports</t>
  </si>
  <si>
    <t>Total</t>
  </si>
  <si>
    <t>Exports</t>
  </si>
  <si>
    <t/>
  </si>
  <si>
    <t>Apricots</t>
  </si>
  <si>
    <t>Product weight</t>
  </si>
  <si>
    <t>FILENAME:  FRUITCAN</t>
  </si>
  <si>
    <t>NA</t>
  </si>
  <si>
    <t>Olives</t>
  </si>
  <si>
    <t>Pineapples</t>
  </si>
  <si>
    <t>Plums</t>
  </si>
  <si>
    <t>Beginning stocks</t>
  </si>
  <si>
    <t>Ending stocks</t>
  </si>
  <si>
    <t>Apples and applesauce</t>
  </si>
  <si>
    <t>Filename:</t>
  </si>
  <si>
    <t>Worksheets:</t>
  </si>
  <si>
    <t>Grapes</t>
  </si>
  <si>
    <t xml:space="preserve"> </t>
  </si>
  <si>
    <t>Per capita availability</t>
  </si>
  <si>
    <t>NA = Not available.</t>
  </si>
  <si>
    <t>---- Millions ----</t>
  </si>
  <si>
    <t>------------ Pounds ------------</t>
  </si>
  <si>
    <t>Nonfood use</t>
  </si>
  <si>
    <t>CF = 1.44</t>
  </si>
  <si>
    <t>CF = 1.25</t>
  </si>
  <si>
    <t>CF = 0.95</t>
  </si>
  <si>
    <t>CF = 1.06</t>
  </si>
  <si>
    <t>CF = 1.2</t>
  </si>
  <si>
    <t>CF = 1.709</t>
  </si>
  <si>
    <t>CF = 1.51</t>
  </si>
  <si>
    <t>CF = 1.0</t>
  </si>
  <si>
    <t>Apples for canning: Supply and use</t>
  </si>
  <si>
    <t>Apricots for canning: Supply and use</t>
  </si>
  <si>
    <t>Sweet cherries for canning: Supply and use</t>
  </si>
  <si>
    <t>Tart cherries for canning: Supply and use</t>
  </si>
  <si>
    <t>Olives for canning: Supply and use</t>
  </si>
  <si>
    <t>Peaches for canning: Supply and use</t>
  </si>
  <si>
    <t>Pears for canning: Supply and use</t>
  </si>
  <si>
    <t>Pineapples for canning: Supply and use</t>
  </si>
  <si>
    <t>Plums for canning: Supply and use</t>
  </si>
  <si>
    <r>
      <t>Fruit for canning (product weight): Per capita availability</t>
    </r>
    <r>
      <rPr>
        <b/>
        <vertAlign val="superscript"/>
        <sz val="10"/>
        <rFont val="Arial"/>
        <family val="2"/>
      </rPr>
      <t>1</t>
    </r>
  </si>
  <si>
    <r>
      <t>Year</t>
    </r>
    <r>
      <rPr>
        <vertAlign val="superscript"/>
        <sz val="10"/>
        <rFont val="Arial"/>
        <family val="2"/>
      </rPr>
      <t>2</t>
    </r>
  </si>
  <si>
    <r>
      <t>Cherries</t>
    </r>
    <r>
      <rPr>
        <vertAlign val="superscript"/>
        <sz val="10"/>
        <rFont val="Arial"/>
        <family val="2"/>
      </rPr>
      <t>3</t>
    </r>
  </si>
  <si>
    <r>
      <t>Pears</t>
    </r>
    <r>
      <rPr>
        <vertAlign val="superscript"/>
        <sz val="10"/>
        <rFont val="Arial"/>
        <family val="2"/>
      </rPr>
      <t>5</t>
    </r>
  </si>
  <si>
    <r>
      <t>Total</t>
    </r>
    <r>
      <rPr>
        <vertAlign val="superscript"/>
        <sz val="10"/>
        <rFont val="Arial"/>
        <family val="2"/>
      </rPr>
      <t>6</t>
    </r>
  </si>
  <si>
    <r>
      <rPr>
        <vertAlign val="superscript"/>
        <sz val="10"/>
        <rFont val="Arial"/>
        <family val="2"/>
      </rPr>
      <t>1</t>
    </r>
    <r>
      <rPr>
        <sz val="10"/>
        <rFont val="Arial"/>
        <family val="2"/>
      </rPr>
      <t xml:space="preserve">Canned weight. Uses U.S. resident population plus the Armed Forces overseas, January 1 for everything except pineapples which uses July 1. </t>
    </r>
  </si>
  <si>
    <r>
      <rPr>
        <vertAlign val="superscript"/>
        <sz val="10"/>
        <rFont val="Arial"/>
        <family val="2"/>
      </rPr>
      <t>5</t>
    </r>
    <r>
      <rPr>
        <sz val="10"/>
        <rFont val="Arial"/>
        <family val="2"/>
      </rPr>
      <t xml:space="preserve">Includes the peaches and pears used in fruit cocktail. </t>
    </r>
  </si>
  <si>
    <r>
      <rPr>
        <vertAlign val="superscript"/>
        <sz val="10"/>
        <rFont val="Arial"/>
        <family val="2"/>
      </rPr>
      <t>6</t>
    </r>
    <r>
      <rPr>
        <sz val="10"/>
        <rFont val="Arial"/>
        <family val="2"/>
      </rPr>
      <t>Computed from unrounded data.</t>
    </r>
  </si>
  <si>
    <r>
      <t>Fruit for canning (farm weight): Per capita availability</t>
    </r>
    <r>
      <rPr>
        <b/>
        <vertAlign val="superscript"/>
        <sz val="10"/>
        <rFont val="Arial"/>
        <family val="2"/>
      </rPr>
      <t>1</t>
    </r>
  </si>
  <si>
    <r>
      <rPr>
        <vertAlign val="superscript"/>
        <sz val="10"/>
        <rFont val="Arial"/>
        <family val="2"/>
      </rPr>
      <t>1</t>
    </r>
    <r>
      <rPr>
        <sz val="10"/>
        <rFont val="Arial"/>
        <family val="2"/>
      </rPr>
      <t xml:space="preserve">Uses U.S. resident population plus the Armed Forces overseas, January 1 for everything except pineapples which uses July 1. </t>
    </r>
  </si>
  <si>
    <r>
      <rPr>
        <vertAlign val="superscript"/>
        <sz val="10"/>
        <rFont val="Arial"/>
        <family val="2"/>
      </rPr>
      <t>3</t>
    </r>
    <r>
      <rPr>
        <sz val="10"/>
        <rFont val="Arial"/>
        <family val="2"/>
      </rPr>
      <t xml:space="preserve">Sweet and tart. </t>
    </r>
  </si>
  <si>
    <r>
      <rPr>
        <vertAlign val="superscript"/>
        <sz val="10"/>
        <rFont val="Arial"/>
        <family val="2"/>
      </rPr>
      <t>4</t>
    </r>
    <r>
      <rPr>
        <sz val="10"/>
        <rFont val="Arial"/>
        <family val="2"/>
      </rPr>
      <t xml:space="preserve">Excludes spiced peaches. </t>
    </r>
  </si>
  <si>
    <r>
      <rPr>
        <vertAlign val="superscript"/>
        <sz val="10"/>
        <rFont val="Arial"/>
        <family val="2"/>
      </rPr>
      <t>6</t>
    </r>
    <r>
      <rPr>
        <sz val="10"/>
        <rFont val="Arial"/>
        <family val="2"/>
      </rPr>
      <t xml:space="preserve">Computed from unrounded data.  </t>
    </r>
  </si>
  <si>
    <r>
      <t>Apples for canning: Supply and use</t>
    </r>
    <r>
      <rPr>
        <b/>
        <vertAlign val="superscript"/>
        <sz val="10"/>
        <color indexed="8"/>
        <rFont val="arial"/>
        <family val="2"/>
      </rPr>
      <t>1</t>
    </r>
  </si>
  <si>
    <r>
      <t>Year</t>
    </r>
    <r>
      <rPr>
        <vertAlign val="superscript"/>
        <sz val="10"/>
        <color indexed="8"/>
        <rFont val="arial"/>
        <family val="2"/>
      </rPr>
      <t>2</t>
    </r>
  </si>
  <si>
    <r>
      <t>U.S. population, January 1 of following year</t>
    </r>
    <r>
      <rPr>
        <vertAlign val="superscript"/>
        <sz val="10"/>
        <color indexed="8"/>
        <rFont val="arial"/>
        <family val="2"/>
      </rPr>
      <t>3</t>
    </r>
  </si>
  <si>
    <r>
      <t>Food availability</t>
    </r>
    <r>
      <rPr>
        <vertAlign val="superscript"/>
        <sz val="10"/>
        <color indexed="8"/>
        <rFont val="arial"/>
        <family val="2"/>
      </rPr>
      <t>5</t>
    </r>
  </si>
  <si>
    <r>
      <t>Total supply</t>
    </r>
    <r>
      <rPr>
        <vertAlign val="superscript"/>
        <sz val="10"/>
        <color indexed="8"/>
        <rFont val="arial"/>
        <family val="2"/>
      </rPr>
      <t>5</t>
    </r>
  </si>
  <si>
    <r>
      <t>Farm weight</t>
    </r>
    <r>
      <rPr>
        <vertAlign val="superscript"/>
        <sz val="10"/>
        <color indexed="8"/>
        <rFont val="arial"/>
        <family val="2"/>
      </rPr>
      <t>6</t>
    </r>
  </si>
  <si>
    <r>
      <t>2018</t>
    </r>
    <r>
      <rPr>
        <vertAlign val="superscript"/>
        <sz val="10"/>
        <color indexed="8"/>
        <rFont val="arial"/>
        <family val="2"/>
      </rPr>
      <t>7</t>
    </r>
  </si>
  <si>
    <r>
      <t>2019</t>
    </r>
    <r>
      <rPr>
        <vertAlign val="superscript"/>
        <sz val="10"/>
        <color indexed="8"/>
        <rFont val="arial"/>
        <family val="2"/>
      </rPr>
      <t>7</t>
    </r>
  </si>
  <si>
    <r>
      <rPr>
        <vertAlign val="superscript"/>
        <sz val="10"/>
        <color indexed="8"/>
        <rFont val="arial"/>
        <family val="2"/>
      </rPr>
      <t>1</t>
    </r>
    <r>
      <rPr>
        <sz val="10"/>
        <color indexed="8"/>
        <rFont val="arial"/>
        <family val="2"/>
      </rPr>
      <t xml:space="preserve">Processed weight. </t>
    </r>
  </si>
  <si>
    <r>
      <rPr>
        <vertAlign val="superscript"/>
        <sz val="10"/>
        <color rgb="FF000000"/>
        <rFont val="arial"/>
        <family val="2"/>
      </rPr>
      <t>2</t>
    </r>
    <r>
      <rPr>
        <sz val="10"/>
        <color indexed="8"/>
        <rFont val="arial"/>
        <family val="2"/>
      </rPr>
      <t xml:space="preserve">Beginning in August of year indicated. </t>
    </r>
  </si>
  <si>
    <r>
      <rPr>
        <vertAlign val="superscript"/>
        <sz val="10"/>
        <color rgb="FF000000"/>
        <rFont val="arial"/>
        <family val="2"/>
      </rPr>
      <t>3</t>
    </r>
    <r>
      <rPr>
        <sz val="10"/>
        <color indexed="8"/>
        <rFont val="arial"/>
        <family val="2"/>
      </rPr>
      <t xml:space="preserve">Resident population plus the Armed Forces overseas. </t>
    </r>
  </si>
  <si>
    <r>
      <rPr>
        <vertAlign val="superscript"/>
        <sz val="10"/>
        <color rgb="FF000000"/>
        <rFont val="arial"/>
        <family val="2"/>
      </rPr>
      <t>4</t>
    </r>
    <r>
      <rPr>
        <sz val="10"/>
        <color indexed="8"/>
        <rFont val="arial"/>
        <family val="2"/>
      </rPr>
      <t xml:space="preserve">USDA, National Agricultural Statistics Service (NASS) canned utilization estimates converted to product weight. </t>
    </r>
  </si>
  <si>
    <r>
      <rPr>
        <vertAlign val="superscript"/>
        <sz val="10"/>
        <color rgb="FF000000"/>
        <rFont val="arial"/>
        <family val="2"/>
      </rPr>
      <t>5</t>
    </r>
    <r>
      <rPr>
        <sz val="10"/>
        <color indexed="8"/>
        <rFont val="arial"/>
        <family val="2"/>
      </rPr>
      <t xml:space="preserve">Computed from unrounded data. </t>
    </r>
  </si>
  <si>
    <r>
      <t>Apricots for canning: Supply and use</t>
    </r>
    <r>
      <rPr>
        <b/>
        <vertAlign val="superscript"/>
        <sz val="10"/>
        <color indexed="8"/>
        <rFont val="arial"/>
        <family val="2"/>
      </rPr>
      <t>1</t>
    </r>
  </si>
  <si>
    <r>
      <t>Farm weight</t>
    </r>
    <r>
      <rPr>
        <vertAlign val="superscript"/>
        <sz val="10"/>
        <color indexed="8"/>
        <rFont val="arial"/>
        <family val="2"/>
      </rPr>
      <t>7</t>
    </r>
  </si>
  <si>
    <r>
      <t>2018</t>
    </r>
    <r>
      <rPr>
        <vertAlign val="superscript"/>
        <sz val="10"/>
        <color indexed="8"/>
        <rFont val="arial"/>
        <family val="2"/>
      </rPr>
      <t>8</t>
    </r>
  </si>
  <si>
    <r>
      <t>2019</t>
    </r>
    <r>
      <rPr>
        <vertAlign val="superscript"/>
        <sz val="10"/>
        <color indexed="8"/>
        <rFont val="arial"/>
        <family val="2"/>
      </rPr>
      <t>8</t>
    </r>
  </si>
  <si>
    <r>
      <rPr>
        <vertAlign val="superscript"/>
        <sz val="10"/>
        <color rgb="FF000000"/>
        <rFont val="arial"/>
        <family val="2"/>
      </rPr>
      <t>2</t>
    </r>
    <r>
      <rPr>
        <sz val="10"/>
        <color indexed="8"/>
        <rFont val="arial"/>
        <family val="2"/>
      </rPr>
      <t xml:space="preserve">Beginning in June of year indicated. </t>
    </r>
  </si>
  <si>
    <r>
      <rPr>
        <vertAlign val="superscript"/>
        <sz val="10"/>
        <color rgb="FF000000"/>
        <rFont val="arial"/>
        <family val="2"/>
      </rPr>
      <t>8</t>
    </r>
    <r>
      <rPr>
        <sz val="10"/>
        <color indexed="8"/>
        <rFont val="arial"/>
        <family val="2"/>
      </rPr>
      <t>Canned production based on 5-year average share (39 percent) of total processed production. Beginning with 2018 crop year data, USDA, NASS discontinued reporting canned production.</t>
    </r>
  </si>
  <si>
    <r>
      <t>Sweet cherries for canning: Supply and use</t>
    </r>
    <r>
      <rPr>
        <b/>
        <vertAlign val="superscript"/>
        <sz val="10"/>
        <color indexed="8"/>
        <rFont val="arial"/>
        <family val="2"/>
      </rPr>
      <t>1</t>
    </r>
  </si>
  <si>
    <r>
      <rPr>
        <vertAlign val="superscript"/>
        <sz val="10"/>
        <color rgb="FF000000"/>
        <rFont val="arial"/>
        <family val="2"/>
      </rPr>
      <t>2</t>
    </r>
    <r>
      <rPr>
        <sz val="10"/>
        <color indexed="8"/>
        <rFont val="arial"/>
        <family val="2"/>
      </rPr>
      <t xml:space="preserve">Beginning in May of year indicated. </t>
    </r>
  </si>
  <si>
    <r>
      <t>Tart cherries for canning: Supply and use</t>
    </r>
    <r>
      <rPr>
        <b/>
        <vertAlign val="superscript"/>
        <sz val="10"/>
        <color indexed="8"/>
        <rFont val="arial"/>
        <family val="2"/>
      </rPr>
      <t>1</t>
    </r>
  </si>
  <si>
    <r>
      <rPr>
        <vertAlign val="superscript"/>
        <sz val="10"/>
        <color rgb="FF000000"/>
        <rFont val="arial"/>
        <family val="2"/>
      </rPr>
      <t>6</t>
    </r>
    <r>
      <rPr>
        <sz val="10"/>
        <color indexed="8"/>
        <rFont val="arial"/>
        <family val="2"/>
      </rPr>
      <t xml:space="preserve">Conversion factor = 0.95. </t>
    </r>
  </si>
  <si>
    <r>
      <t>Olives for canning: Supply and use</t>
    </r>
    <r>
      <rPr>
        <b/>
        <vertAlign val="superscript"/>
        <sz val="10"/>
        <color indexed="8"/>
        <rFont val="arial"/>
        <family val="2"/>
      </rPr>
      <t>1</t>
    </r>
  </si>
  <si>
    <r>
      <t>Peaches for canning: Supply and use</t>
    </r>
    <r>
      <rPr>
        <b/>
        <vertAlign val="superscript"/>
        <sz val="10"/>
        <color indexed="8"/>
        <rFont val="arial"/>
        <family val="2"/>
      </rPr>
      <t>1</t>
    </r>
  </si>
  <si>
    <r>
      <t>Pears for canning: Supply and use</t>
    </r>
    <r>
      <rPr>
        <b/>
        <vertAlign val="superscript"/>
        <sz val="10"/>
        <color indexed="8"/>
        <rFont val="arial"/>
        <family val="2"/>
      </rPr>
      <t>1</t>
    </r>
  </si>
  <si>
    <r>
      <rPr>
        <vertAlign val="superscript"/>
        <sz val="10"/>
        <color rgb="FF000000"/>
        <rFont val="arial"/>
        <family val="2"/>
      </rPr>
      <t>2</t>
    </r>
    <r>
      <rPr>
        <sz val="10"/>
        <color indexed="8"/>
        <rFont val="arial"/>
        <family val="2"/>
      </rPr>
      <t xml:space="preserve">Beginning in July of year indicated. </t>
    </r>
  </si>
  <si>
    <r>
      <t>Pineapples for canning: Supply and use</t>
    </r>
    <r>
      <rPr>
        <b/>
        <vertAlign val="superscript"/>
        <sz val="10"/>
        <color indexed="8"/>
        <rFont val="arial"/>
        <family val="2"/>
      </rPr>
      <t>1</t>
    </r>
  </si>
  <si>
    <r>
      <t>U.S. population, July 1</t>
    </r>
    <r>
      <rPr>
        <vertAlign val="superscript"/>
        <sz val="10"/>
        <color indexed="8"/>
        <rFont val="arial"/>
        <family val="2"/>
      </rPr>
      <t>3</t>
    </r>
  </si>
  <si>
    <r>
      <rPr>
        <vertAlign val="superscript"/>
        <sz val="10"/>
        <color rgb="FF000000"/>
        <rFont val="arial"/>
        <family val="2"/>
      </rPr>
      <t>2</t>
    </r>
    <r>
      <rPr>
        <sz val="10"/>
        <color indexed="8"/>
        <rFont val="arial"/>
        <family val="2"/>
      </rPr>
      <t xml:space="preserve">Calendar year. </t>
    </r>
  </si>
  <si>
    <r>
      <t>Plums for canning: Supply and use</t>
    </r>
    <r>
      <rPr>
        <b/>
        <vertAlign val="superscript"/>
        <sz val="10"/>
        <color indexed="8"/>
        <rFont val="arial"/>
        <family val="2"/>
      </rPr>
      <t>1</t>
    </r>
  </si>
  <si>
    <t>----------------------------------------------------- Million pounds -----------------------------------------------------</t>
  </si>
  <si>
    <r>
      <t>2020</t>
    </r>
    <r>
      <rPr>
        <vertAlign val="superscript"/>
        <sz val="10"/>
        <color rgb="FF000000"/>
        <rFont val="arial"/>
        <family val="2"/>
      </rPr>
      <t>8</t>
    </r>
  </si>
  <si>
    <r>
      <t>2021</t>
    </r>
    <r>
      <rPr>
        <vertAlign val="superscript"/>
        <sz val="10"/>
        <color rgb="FF000000"/>
        <rFont val="arial"/>
        <family val="2"/>
      </rPr>
      <t>8</t>
    </r>
  </si>
  <si>
    <r>
      <t>2020</t>
    </r>
    <r>
      <rPr>
        <vertAlign val="superscript"/>
        <sz val="10"/>
        <color rgb="FF000000"/>
        <rFont val="arial"/>
        <family val="2"/>
      </rPr>
      <t>7</t>
    </r>
  </si>
  <si>
    <r>
      <t>2021</t>
    </r>
    <r>
      <rPr>
        <vertAlign val="superscript"/>
        <sz val="10"/>
        <color rgb="FF000000"/>
        <rFont val="arial"/>
        <family val="2"/>
      </rPr>
      <t>7</t>
    </r>
  </si>
  <si>
    <r>
      <t>Production</t>
    </r>
    <r>
      <rPr>
        <vertAlign val="superscript"/>
        <sz val="10"/>
        <color rgb="FF000000"/>
        <rFont val="arial"/>
        <family val="2"/>
      </rPr>
      <t>4</t>
    </r>
  </si>
  <si>
    <t>------------------------------------------------------------------------------- Pounds -------------------------------------------------------------------------</t>
  </si>
  <si>
    <r>
      <t>Peaches</t>
    </r>
    <r>
      <rPr>
        <vertAlign val="superscript"/>
        <sz val="10"/>
        <rFont val="Arial"/>
        <family val="2"/>
      </rPr>
      <t>4, 5</t>
    </r>
  </si>
  <si>
    <t>--------------------------------------------------------------------------------------- Pounds ---------------------------------------------------------------------------------------</t>
  </si>
  <si>
    <t>Source: USDA, Economic Research Service using data from various sources as documented on the Food Availability Data System home page.</t>
  </si>
  <si>
    <t>Table of Contents</t>
  </si>
  <si>
    <t>Contact Linda Kantor or Andrzej Blazejczyk for more information.</t>
  </si>
  <si>
    <t>fruitcan.xlsx</t>
  </si>
  <si>
    <r>
      <t>Exports</t>
    </r>
    <r>
      <rPr>
        <vertAlign val="superscript"/>
        <sz val="10"/>
        <color rgb="FF000000"/>
        <rFont val="arial"/>
        <family val="2"/>
      </rPr>
      <t>6</t>
    </r>
  </si>
  <si>
    <r>
      <rPr>
        <vertAlign val="superscript"/>
        <sz val="10"/>
        <color rgb="FF000000"/>
        <rFont val="arial"/>
        <family val="2"/>
      </rPr>
      <t>6</t>
    </r>
    <r>
      <rPr>
        <sz val="10"/>
        <color indexed="8"/>
        <rFont val="arial"/>
        <family val="2"/>
      </rPr>
      <t>Export data not available.</t>
    </r>
  </si>
  <si>
    <r>
      <rPr>
        <vertAlign val="superscript"/>
        <sz val="10"/>
        <color rgb="FF000000"/>
        <rFont val="arial"/>
        <family val="2"/>
      </rPr>
      <t>7</t>
    </r>
    <r>
      <rPr>
        <sz val="10"/>
        <color indexed="8"/>
        <rFont val="arial"/>
        <family val="2"/>
      </rPr>
      <t xml:space="preserve">Conversion factor = 1.25. </t>
    </r>
  </si>
  <si>
    <r>
      <rPr>
        <vertAlign val="superscript"/>
        <sz val="10"/>
        <color rgb="FF000000"/>
        <rFont val="arial"/>
        <family val="2"/>
      </rPr>
      <t>8</t>
    </r>
    <r>
      <rPr>
        <sz val="10"/>
        <color indexed="8"/>
        <rFont val="arial"/>
        <family val="2"/>
      </rPr>
      <t>Canned production based on 5-year average share (36 percent) of total processed production. Beginning with 2018 crop year data, USDA, NASS discontinued reporting canned production.</t>
    </r>
  </si>
  <si>
    <t>CF = 1.195</t>
  </si>
  <si>
    <r>
      <rPr>
        <vertAlign val="superscript"/>
        <sz val="10"/>
        <color rgb="FF000000"/>
        <rFont val="arial"/>
        <family val="2"/>
      </rPr>
      <t>6</t>
    </r>
    <r>
      <rPr>
        <sz val="10"/>
        <color indexed="8"/>
        <rFont val="arial"/>
        <family val="2"/>
      </rPr>
      <t xml:space="preserve">Conversion factor = 1.195. </t>
    </r>
  </si>
  <si>
    <r>
      <rPr>
        <vertAlign val="superscript"/>
        <sz val="10"/>
        <color rgb="FF000000"/>
        <rFont val="arial"/>
        <family val="2"/>
      </rPr>
      <t>7</t>
    </r>
    <r>
      <rPr>
        <sz val="10"/>
        <color indexed="8"/>
        <rFont val="arial"/>
        <family val="2"/>
      </rPr>
      <t>Canned production based on 5-year average share (4 percent) of total processed production. Beginning with 2018 crop year data, USDA, NASS discontinued reporting canned production.</t>
    </r>
  </si>
  <si>
    <r>
      <rPr>
        <vertAlign val="superscript"/>
        <sz val="10"/>
        <color rgb="FF000000"/>
        <rFont val="arial"/>
        <family val="2"/>
      </rPr>
      <t>8</t>
    </r>
    <r>
      <rPr>
        <sz val="10"/>
        <color indexed="8"/>
        <rFont val="arial"/>
        <family val="2"/>
      </rPr>
      <t>Canned production based on 5-year average share (12 percent) of total processed production. Beginning with 2018 crop year data, USDA, NASS discontinued reporting canned production.</t>
    </r>
  </si>
  <si>
    <r>
      <rPr>
        <vertAlign val="superscript"/>
        <sz val="10"/>
        <color rgb="FF000000"/>
        <rFont val="arial"/>
        <family val="2"/>
      </rPr>
      <t>4</t>
    </r>
    <r>
      <rPr>
        <sz val="10"/>
        <color indexed="8"/>
        <rFont val="arial"/>
        <family val="2"/>
      </rPr>
      <t xml:space="preserve">USDA, National Agricultural Statistics Service (NASS) limited and canned utilization estimates converted to product weight. </t>
    </r>
  </si>
  <si>
    <r>
      <rPr>
        <vertAlign val="superscript"/>
        <sz val="10"/>
        <color rgb="FF000000"/>
        <rFont val="arial"/>
        <family val="2"/>
      </rPr>
      <t>6</t>
    </r>
    <r>
      <rPr>
        <sz val="10"/>
        <color indexed="8"/>
        <rFont val="arial"/>
        <family val="2"/>
      </rPr>
      <t>Conversion factor = 1.06.</t>
    </r>
  </si>
  <si>
    <r>
      <rPr>
        <vertAlign val="superscript"/>
        <sz val="10"/>
        <color rgb="FF000000"/>
        <rFont val="arial"/>
        <family val="2"/>
      </rPr>
      <t>6</t>
    </r>
    <r>
      <rPr>
        <sz val="10"/>
        <color indexed="8"/>
        <rFont val="arial"/>
        <family val="2"/>
      </rPr>
      <t xml:space="preserve">Conversion factor = 1.2. </t>
    </r>
  </si>
  <si>
    <r>
      <rPr>
        <vertAlign val="superscript"/>
        <sz val="10"/>
        <color rgb="FF000000"/>
        <rFont val="arial"/>
        <family val="2"/>
      </rPr>
      <t>7</t>
    </r>
    <r>
      <rPr>
        <sz val="10"/>
        <color indexed="8"/>
        <rFont val="arial"/>
        <family val="2"/>
      </rPr>
      <t>Canned production based on 5-year average share (75 percent) of total processed production. Beginning with 2018 crop year data, USDA, NASS discontinued reporting canned production.</t>
    </r>
  </si>
  <si>
    <r>
      <rPr>
        <vertAlign val="superscript"/>
        <sz val="10"/>
        <color rgb="FF000000"/>
        <rFont val="arial"/>
        <family val="2"/>
      </rPr>
      <t>5</t>
    </r>
    <r>
      <rPr>
        <sz val="10"/>
        <color indexed="8"/>
        <rFont val="arial"/>
        <family val="2"/>
      </rPr>
      <t xml:space="preserve">Computed from unrounded data. Product weight is equal to farm weight. </t>
    </r>
  </si>
  <si>
    <r>
      <rPr>
        <vertAlign val="superscript"/>
        <sz val="10"/>
        <color rgb="FF000000"/>
        <rFont val="arial"/>
        <family val="2"/>
      </rPr>
      <t>6</t>
    </r>
    <r>
      <rPr>
        <sz val="10"/>
        <color indexed="8"/>
        <rFont val="arial"/>
        <family val="2"/>
      </rPr>
      <t>Conversion factor = 1.0.</t>
    </r>
  </si>
  <si>
    <r>
      <rPr>
        <vertAlign val="superscript"/>
        <sz val="10"/>
        <rFont val="Arial"/>
        <family val="2"/>
      </rPr>
      <t>4</t>
    </r>
    <r>
      <rPr>
        <sz val="10"/>
        <rFont val="Arial"/>
        <family val="2"/>
      </rPr>
      <t>Approximated from processed use reported by USDA, National Agricultural Statistics Service (NASS).</t>
    </r>
  </si>
  <si>
    <r>
      <rPr>
        <vertAlign val="superscript"/>
        <sz val="10"/>
        <color rgb="FF000000"/>
        <rFont val="arial"/>
        <family val="2"/>
      </rPr>
      <t>6</t>
    </r>
    <r>
      <rPr>
        <sz val="10"/>
        <color indexed="8"/>
        <rFont val="arial"/>
        <family val="2"/>
      </rPr>
      <t xml:space="preserve">Computed from unrounded data. </t>
    </r>
  </si>
  <si>
    <r>
      <rPr>
        <vertAlign val="superscript"/>
        <sz val="10"/>
        <color rgb="FF000000"/>
        <rFont val="arial"/>
        <family val="2"/>
      </rPr>
      <t>7</t>
    </r>
    <r>
      <rPr>
        <sz val="10"/>
        <color indexed="8"/>
        <rFont val="arial"/>
        <family val="2"/>
      </rPr>
      <t>Conversion factor = 1.709.</t>
    </r>
  </si>
  <si>
    <r>
      <t>Production</t>
    </r>
    <r>
      <rPr>
        <vertAlign val="superscript"/>
        <sz val="10"/>
        <color rgb="FF000000"/>
        <rFont val="arial"/>
        <family val="2"/>
      </rPr>
      <t>4, 5</t>
    </r>
  </si>
  <si>
    <r>
      <t>Total supply</t>
    </r>
    <r>
      <rPr>
        <vertAlign val="superscript"/>
        <sz val="10"/>
        <color indexed="8"/>
        <rFont val="arial"/>
        <family val="2"/>
      </rPr>
      <t>6</t>
    </r>
  </si>
  <si>
    <r>
      <t>Food availability</t>
    </r>
    <r>
      <rPr>
        <vertAlign val="superscript"/>
        <sz val="10"/>
        <color indexed="8"/>
        <rFont val="arial"/>
        <family val="2"/>
      </rPr>
      <t>6</t>
    </r>
  </si>
  <si>
    <r>
      <rPr>
        <vertAlign val="superscript"/>
        <sz val="10"/>
        <color rgb="FF000000"/>
        <rFont val="arial"/>
        <family val="2"/>
      </rPr>
      <t>5</t>
    </r>
    <r>
      <rPr>
        <sz val="10"/>
        <color indexed="8"/>
        <rFont val="arial"/>
        <family val="2"/>
      </rPr>
      <t xml:space="preserve">USDA, NASS production data not published to avoid disclosure of individual operation, and then discontinued beginning in 2010. </t>
    </r>
  </si>
  <si>
    <r>
      <rPr>
        <vertAlign val="superscript"/>
        <sz val="10"/>
        <color rgb="FF000000"/>
        <rFont val="arial"/>
        <family val="2"/>
      </rPr>
      <t>6</t>
    </r>
    <r>
      <rPr>
        <sz val="10"/>
        <color indexed="8"/>
        <rFont val="arial"/>
        <family val="2"/>
      </rPr>
      <t>Conversion factor = 1.51.</t>
    </r>
  </si>
  <si>
    <r>
      <rPr>
        <vertAlign val="superscript"/>
        <sz val="10"/>
        <color rgb="FF000000"/>
        <rFont val="arial"/>
        <family val="2"/>
      </rPr>
      <t>7</t>
    </r>
    <r>
      <rPr>
        <sz val="10"/>
        <color indexed="8"/>
        <rFont val="arial"/>
        <family val="2"/>
      </rPr>
      <t xml:space="preserve">In the absence of stocks data, domestic utilization is forced to zero because exports more than represents total domestic supply in 2012. </t>
    </r>
  </si>
  <si>
    <r>
      <t>2012</t>
    </r>
    <r>
      <rPr>
        <vertAlign val="superscript"/>
        <sz val="10"/>
        <color indexed="8"/>
        <rFont val="arial"/>
        <family val="2"/>
      </rPr>
      <t>7</t>
    </r>
  </si>
  <si>
    <r>
      <rPr>
        <vertAlign val="superscript"/>
        <sz val="10"/>
        <color rgb="FF000000"/>
        <rFont val="arial"/>
        <family val="2"/>
      </rPr>
      <t>6</t>
    </r>
    <r>
      <rPr>
        <sz val="10"/>
        <color indexed="8"/>
        <rFont val="arial"/>
        <family val="2"/>
      </rPr>
      <t xml:space="preserve">Conversion factor = 1.44. </t>
    </r>
  </si>
  <si>
    <r>
      <rPr>
        <vertAlign val="superscript"/>
        <sz val="10"/>
        <color rgb="FF000000"/>
        <rFont val="arial"/>
        <family val="2"/>
      </rPr>
      <t>7</t>
    </r>
    <r>
      <rPr>
        <sz val="10"/>
        <color indexed="8"/>
        <rFont val="arial"/>
        <family val="2"/>
      </rPr>
      <t xml:space="preserve">Estimated based on the annual percent change to the quantity of California apricots that went into processing. USDA, NASS did not report 2004 canned production to avoid disclosure of individual operations. </t>
    </r>
  </si>
  <si>
    <r>
      <t>2004</t>
    </r>
    <r>
      <rPr>
        <vertAlign val="superscript"/>
        <sz val="10"/>
        <color indexed="8"/>
        <rFont val="arial"/>
        <family val="2"/>
      </rPr>
      <t>7</t>
    </r>
  </si>
  <si>
    <r>
      <rPr>
        <vertAlign val="superscript"/>
        <sz val="10"/>
        <rFont val="Arial"/>
        <family val="2"/>
      </rPr>
      <t>2</t>
    </r>
    <r>
      <rPr>
        <sz val="10"/>
        <rFont val="Arial"/>
        <family val="2"/>
      </rPr>
      <t xml:space="preserve">Beginning in May of year indicated for sweet cherries; June for apricots, tart cherries, and peaches; July for pears; August for apples, olives, and plums; and January for pineapples. </t>
    </r>
  </si>
  <si>
    <t>Fruit for canning (product weight): Per capita availability</t>
  </si>
  <si>
    <t>Fruit for canning (farm weight): Per capita availability</t>
  </si>
  <si>
    <t xml:space="preserve">Data as of March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</si>
</sst>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164" formatCode="#,##0.0"/>
    <numFmt numFmtId="165" formatCode="0.000"/>
    <numFmt numFmtId="166" formatCode="0.0"/>
    <numFmt numFmtId="167" formatCode="mmmm\ d\,\ yyyy"/>
  </numFmts>
  <fonts count="19">
    <font>
      <sz val="10"/>
      <name val="Arial"/>
    </font>
    <font>
      <sz val="10"/>
      <name val="Arial"/>
      <family val="2"/>
    </font>
    <font>
      <b/>
      <sz val="18"/>
      <name val="Arial"/>
      <family val="2"/>
    </font>
    <font>
      <b/>
      <sz val="12"/>
      <name val="Arial"/>
      <family val="2"/>
    </font>
    <font>
      <sz val="8"/>
      <name val="Arial"/>
      <family val="2"/>
    </font>
    <font>
      <b/>
      <sz val="10"/>
      <name val="Arial"/>
      <family val="2"/>
    </font>
    <font>
      <u/>
      <sz val="10"/>
      <color indexed="12"/>
      <name val="Arial"/>
      <family val="2"/>
    </font>
    <font>
      <sz val="12"/>
      <color indexed="8"/>
      <name val="Arial MT"/>
    </font>
    <font>
      <sz val="12"/>
      <name val="Arial MT"/>
    </font>
    <font>
      <i/>
      <sz val="10"/>
      <name val="Arial"/>
      <family val="2"/>
    </font>
    <font>
      <b/>
      <vertAlign val="superscript"/>
      <sz val="10"/>
      <name val="Arial"/>
      <family val="2"/>
    </font>
    <font>
      <vertAlign val="superscript"/>
      <sz val="10"/>
      <name val="Arial"/>
      <family val="2"/>
    </font>
    <font>
      <b/>
      <sz val="10"/>
      <color indexed="8"/>
      <name val="arial"/>
      <family val="2"/>
    </font>
    <font>
      <b/>
      <vertAlign val="superscript"/>
      <sz val="10"/>
      <color indexed="8"/>
      <name val="arial"/>
      <family val="2"/>
    </font>
    <font>
      <sz val="10"/>
      <color indexed="8"/>
      <name val="arial"/>
      <family val="2"/>
    </font>
    <font>
      <vertAlign val="superscript"/>
      <sz val="10"/>
      <color indexed="8"/>
      <name val="arial"/>
      <family val="2"/>
    </font>
    <font>
      <i/>
      <sz val="10"/>
      <color indexed="8"/>
      <name val="arial"/>
      <family val="2"/>
    </font>
    <font>
      <sz val="10"/>
      <color indexed="12"/>
      <name val="arial"/>
      <family val="2"/>
    </font>
    <font>
      <vertAlign val="superscript"/>
      <sz val="10"/>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1">
    <border>
      <left/>
      <right/>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55"/>
      </right>
      <top style="thin">
        <color indexed="55"/>
      </top>
      <bottom/>
      <diagonal/>
    </border>
    <border>
      <left style="thin">
        <color indexed="64"/>
      </left>
      <right/>
      <top/>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double">
        <color indexed="64"/>
      </bottom>
      <diagonal/>
    </border>
    <border>
      <left/>
      <right/>
      <top/>
      <bottom style="thin">
        <color indexed="55"/>
      </bottom>
      <diagonal/>
    </border>
    <border>
      <left style="thin">
        <color indexed="55"/>
      </left>
      <right style="thin">
        <color indexed="55"/>
      </right>
      <top/>
      <bottom style="double">
        <color indexed="64"/>
      </bottom>
      <diagonal/>
    </border>
    <border>
      <left/>
      <right/>
      <top style="thin">
        <color indexed="55"/>
      </top>
      <bottom style="double">
        <color indexed="64"/>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right/>
      <top/>
      <bottom style="double">
        <color indexed="64"/>
      </bottom>
      <diagonal/>
    </border>
    <border>
      <left/>
      <right/>
      <top style="thin">
        <color indexed="55"/>
      </top>
      <bottom style="thin">
        <color indexed="55"/>
      </bottom>
      <diagonal/>
    </border>
    <border>
      <left/>
      <right/>
      <top style="thin">
        <color indexed="55"/>
      </top>
      <bottom/>
      <diagonal/>
    </border>
    <border>
      <left style="thin">
        <color indexed="55"/>
      </left>
      <right/>
      <top style="thin">
        <color indexed="64"/>
      </top>
      <bottom style="thin">
        <color indexed="55"/>
      </bottom>
      <diagonal/>
    </border>
    <border>
      <left/>
      <right/>
      <top style="thin">
        <color indexed="64"/>
      </top>
      <bottom style="thin">
        <color indexed="55"/>
      </bottom>
      <diagonal/>
    </border>
    <border>
      <left/>
      <right style="thin">
        <color indexed="55"/>
      </right>
      <top style="thin">
        <color indexed="64"/>
      </top>
      <bottom style="thin">
        <color indexed="5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55"/>
      </right>
      <top style="thin">
        <color theme="0" tint="-0.34998626667073579"/>
      </top>
      <bottom/>
      <diagonal/>
    </border>
    <border>
      <left/>
      <right style="thin">
        <color indexed="55"/>
      </right>
      <top style="thin">
        <color indexed="55"/>
      </top>
      <bottom style="double">
        <color auto="1"/>
      </bottom>
      <diagonal/>
    </border>
    <border>
      <left style="thin">
        <color indexed="55"/>
      </left>
      <right/>
      <top style="thin">
        <color indexed="55"/>
      </top>
      <bottom style="double">
        <color auto="1"/>
      </bottom>
      <diagonal/>
    </border>
    <border>
      <left style="thin">
        <color auto="1"/>
      </left>
      <right/>
      <top/>
      <bottom/>
      <diagonal/>
    </border>
  </borders>
  <cellStyleXfs count="80">
    <xf numFmtId="0" fontId="0" fillId="0" borderId="0"/>
    <xf numFmtId="3" fontId="1" fillId="0" borderId="0" applyFill="0" applyBorder="0" applyAlignment="0" applyProtection="0"/>
    <xf numFmtId="5" fontId="1" fillId="0" borderId="0" applyFill="0" applyBorder="0" applyAlignment="0" applyProtection="0"/>
    <xf numFmtId="167"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1" fillId="0" borderId="0"/>
    <xf numFmtId="0" fontId="4"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 fillId="0" borderId="1" applyNumberFormat="0" applyFill="0" applyAlignment="0" applyProtection="0"/>
  </cellStyleXfs>
  <cellXfs count="287">
    <xf numFmtId="0" fontId="0" fillId="0" borderId="0" xfId="0"/>
    <xf numFmtId="0" fontId="4" fillId="0" borderId="0" xfId="26"/>
    <xf numFmtId="0" fontId="5" fillId="0" borderId="0" xfId="26" applyFont="1"/>
    <xf numFmtId="0" fontId="1" fillId="0" borderId="0" xfId="26" applyFont="1"/>
    <xf numFmtId="0" fontId="6" fillId="0" borderId="0" xfId="7" applyAlignment="1" applyProtection="1"/>
    <xf numFmtId="0" fontId="6" fillId="0" borderId="0" xfId="7" quotePrefix="1" applyAlignment="1" applyProtection="1">
      <alignment horizontal="left"/>
    </xf>
    <xf numFmtId="0" fontId="5" fillId="0" borderId="15" xfId="0" applyFont="1" applyBorder="1"/>
    <xf numFmtId="0" fontId="5" fillId="0" borderId="0" xfId="0" applyFont="1"/>
    <xf numFmtId="0" fontId="1" fillId="0" borderId="0" xfId="0" applyFont="1"/>
    <xf numFmtId="0" fontId="1" fillId="0" borderId="0" xfId="58" applyAlignment="1">
      <alignment horizontal="center"/>
    </xf>
    <xf numFmtId="0" fontId="1" fillId="0" borderId="4" xfId="0" applyFont="1" applyBorder="1" applyAlignment="1">
      <alignment horizontal="center"/>
    </xf>
    <xf numFmtId="2" fontId="1" fillId="0" borderId="4" xfId="0" applyNumberFormat="1" applyFont="1" applyBorder="1" applyAlignment="1">
      <alignment horizontal="center"/>
    </xf>
    <xf numFmtId="0" fontId="1" fillId="2" borderId="4" xfId="0" applyFont="1" applyFill="1" applyBorder="1" applyAlignment="1">
      <alignment horizontal="center"/>
    </xf>
    <xf numFmtId="2" fontId="1" fillId="2" borderId="4" xfId="0" applyNumberFormat="1" applyFont="1" applyFill="1" applyBorder="1" applyAlignment="1">
      <alignment horizontal="center"/>
    </xf>
    <xf numFmtId="0" fontId="1" fillId="2" borderId="6" xfId="0" applyFont="1" applyFill="1" applyBorder="1" applyAlignment="1">
      <alignment horizontal="center"/>
    </xf>
    <xf numFmtId="2" fontId="1" fillId="2" borderId="6" xfId="0" applyNumberFormat="1" applyFont="1" applyFill="1" applyBorder="1" applyAlignment="1">
      <alignment horizontal="center"/>
    </xf>
    <xf numFmtId="0" fontId="1" fillId="3" borderId="4" xfId="0" applyFont="1" applyFill="1" applyBorder="1" applyAlignment="1">
      <alignment horizontal="center"/>
    </xf>
    <xf numFmtId="2" fontId="1" fillId="3" borderId="4" xfId="0" applyNumberFormat="1" applyFont="1" applyFill="1" applyBorder="1" applyAlignment="1">
      <alignment horizontal="center"/>
    </xf>
    <xf numFmtId="0" fontId="1" fillId="3" borderId="6" xfId="0" applyFont="1" applyFill="1" applyBorder="1" applyAlignment="1">
      <alignment horizontal="center"/>
    </xf>
    <xf numFmtId="2" fontId="1" fillId="3" borderId="6" xfId="0" applyNumberFormat="1" applyFont="1" applyFill="1" applyBorder="1" applyAlignment="1">
      <alignment horizontal="center"/>
    </xf>
    <xf numFmtId="0" fontId="1" fillId="0" borderId="0" xfId="0" applyFont="1" applyAlignment="1">
      <alignment horizontal="left"/>
    </xf>
    <xf numFmtId="166" fontId="1" fillId="0" borderId="0" xfId="0" applyNumberFormat="1" applyFont="1"/>
    <xf numFmtId="166" fontId="9" fillId="0" borderId="18" xfId="58" quotePrefix="1" applyNumberFormat="1" applyFont="1" applyBorder="1" applyAlignment="1">
      <alignment horizontal="centerContinuous" vertical="center" wrapText="1"/>
    </xf>
    <xf numFmtId="0" fontId="9" fillId="0" borderId="19" xfId="58" applyFont="1" applyBorder="1" applyAlignment="1">
      <alignment horizontal="centerContinuous" vertical="center" wrapText="1"/>
    </xf>
    <xf numFmtId="0" fontId="9" fillId="0" borderId="20" xfId="58" applyFont="1" applyBorder="1" applyAlignment="1">
      <alignment horizontal="centerContinuous" vertical="center" wrapText="1"/>
    </xf>
    <xf numFmtId="0" fontId="1" fillId="0" borderId="30" xfId="0" quotePrefix="1" applyFont="1" applyBorder="1" applyAlignment="1">
      <alignment horizontal="center" vertical="center" wrapText="1"/>
    </xf>
    <xf numFmtId="166" fontId="1" fillId="0" borderId="21" xfId="0" quotePrefix="1" applyNumberFormat="1" applyFont="1" applyBorder="1" applyAlignment="1">
      <alignment horizontal="center" vertical="center" wrapText="1"/>
    </xf>
    <xf numFmtId="166" fontId="1" fillId="0" borderId="21" xfId="0" applyNumberFormat="1" applyFont="1" applyBorder="1" applyAlignment="1">
      <alignment horizontal="center" vertical="center" wrapText="1"/>
    </xf>
    <xf numFmtId="166" fontId="1" fillId="0" borderId="7" xfId="0" quotePrefix="1" applyNumberFormat="1" applyFont="1" applyBorder="1" applyAlignment="1">
      <alignment horizontal="center" vertical="center" wrapText="1"/>
    </xf>
    <xf numFmtId="0" fontId="1" fillId="0" borderId="0" xfId="54"/>
    <xf numFmtId="2" fontId="1" fillId="0" borderId="0" xfId="0" applyNumberFormat="1" applyFont="1"/>
    <xf numFmtId="0" fontId="1" fillId="0" borderId="0" xfId="56"/>
    <xf numFmtId="165" fontId="12" fillId="0" borderId="15" xfId="72" quotePrefix="1" applyNumberFormat="1" applyFont="1" applyFill="1" applyBorder="1" applyAlignment="1"/>
    <xf numFmtId="3" fontId="12" fillId="0" borderId="15" xfId="72" applyNumberFormat="1" applyFont="1" applyFill="1" applyBorder="1" applyAlignment="1"/>
    <xf numFmtId="0" fontId="12" fillId="0" borderId="0" xfId="71" applyFont="1"/>
    <xf numFmtId="0" fontId="14" fillId="0" borderId="0" xfId="71" applyFont="1"/>
    <xf numFmtId="0" fontId="1" fillId="0" borderId="0" xfId="28"/>
    <xf numFmtId="165" fontId="16" fillId="0" borderId="5" xfId="72" quotePrefix="1" applyNumberFormat="1" applyFont="1" applyFill="1" applyBorder="1" applyAlignment="1">
      <alignment horizontal="center" vertical="center"/>
    </xf>
    <xf numFmtId="0" fontId="14" fillId="0" borderId="4" xfId="72" applyNumberFormat="1" applyFont="1" applyFill="1" applyBorder="1" applyAlignment="1">
      <alignment horizontal="center"/>
    </xf>
    <xf numFmtId="165" fontId="14" fillId="0" borderId="4" xfId="72" applyNumberFormat="1" applyFont="1" applyFill="1" applyBorder="1" applyAlignment="1">
      <alignment horizontal="center"/>
    </xf>
    <xf numFmtId="164" fontId="14" fillId="0" borderId="4" xfId="72" applyNumberFormat="1" applyFont="1" applyFill="1" applyBorder="1" applyProtection="1">
      <protection locked="0"/>
    </xf>
    <xf numFmtId="164" fontId="14" fillId="0" borderId="4" xfId="72" applyNumberFormat="1" applyFont="1" applyFill="1" applyBorder="1"/>
    <xf numFmtId="164" fontId="14" fillId="0" borderId="4" xfId="72" quotePrefix="1" applyNumberFormat="1" applyFont="1" applyFill="1" applyBorder="1" applyAlignment="1">
      <alignment horizontal="right"/>
    </xf>
    <xf numFmtId="166" fontId="14" fillId="0" borderId="4" xfId="72" applyNumberFormat="1" applyFont="1" applyFill="1" applyBorder="1"/>
    <xf numFmtId="0" fontId="14" fillId="0" borderId="3" xfId="71" applyFont="1" applyBorder="1"/>
    <xf numFmtId="0" fontId="14" fillId="2" borderId="4" xfId="72" applyNumberFormat="1" applyFont="1" applyFill="1" applyBorder="1" applyAlignment="1">
      <alignment horizontal="center"/>
    </xf>
    <xf numFmtId="165" fontId="14" fillId="2" borderId="4" xfId="72" applyNumberFormat="1" applyFont="1" applyFill="1" applyBorder="1" applyAlignment="1">
      <alignment horizontal="center"/>
    </xf>
    <xf numFmtId="164" fontId="14" fillId="2" borderId="4" xfId="72" applyNumberFormat="1" applyFont="1" applyFill="1" applyBorder="1" applyProtection="1">
      <protection locked="0"/>
    </xf>
    <xf numFmtId="164" fontId="14" fillId="2" borderId="4" xfId="72" applyNumberFormat="1" applyFont="1" applyFill="1" applyBorder="1"/>
    <xf numFmtId="164" fontId="14" fillId="2" borderId="4" xfId="72" applyNumberFormat="1" applyFont="1" applyFill="1" applyBorder="1" applyAlignment="1">
      <alignment horizontal="right"/>
    </xf>
    <xf numFmtId="166" fontId="14" fillId="2" borderId="4" xfId="72" applyNumberFormat="1" applyFont="1" applyFill="1" applyBorder="1"/>
    <xf numFmtId="164" fontId="14" fillId="0" borderId="4" xfId="72" applyNumberFormat="1" applyFont="1" applyFill="1" applyBorder="1" applyAlignment="1">
      <alignment horizontal="right"/>
    </xf>
    <xf numFmtId="164" fontId="14" fillId="0" borderId="4" xfId="72" applyNumberFormat="1" applyFont="1" applyFill="1" applyBorder="1" applyAlignment="1" applyProtection="1">
      <alignment horizontal="right"/>
      <protection locked="0"/>
    </xf>
    <xf numFmtId="164" fontId="14" fillId="2" borderId="4" xfId="72" applyNumberFormat="1" applyFont="1" applyFill="1" applyBorder="1" applyAlignment="1" applyProtection="1">
      <alignment horizontal="right"/>
      <protection locked="0"/>
    </xf>
    <xf numFmtId="164" fontId="14" fillId="0" borderId="4" xfId="71" applyNumberFormat="1" applyFont="1" applyBorder="1" applyProtection="1">
      <protection locked="0"/>
    </xf>
    <xf numFmtId="164" fontId="14" fillId="0" borderId="4" xfId="71" applyNumberFormat="1" applyFont="1" applyBorder="1" applyAlignment="1" applyProtection="1">
      <alignment horizontal="right"/>
      <protection locked="0"/>
    </xf>
    <xf numFmtId="164" fontId="14" fillId="0" borderId="4" xfId="69" applyNumberFormat="1" applyFont="1" applyBorder="1" applyProtection="1">
      <protection locked="0"/>
    </xf>
    <xf numFmtId="0" fontId="14" fillId="2" borderId="6" xfId="72" applyNumberFormat="1" applyFont="1" applyFill="1" applyBorder="1" applyAlignment="1">
      <alignment horizontal="center"/>
    </xf>
    <xf numFmtId="165" fontId="14" fillId="2" borderId="6" xfId="72" applyNumberFormat="1" applyFont="1" applyFill="1" applyBorder="1" applyAlignment="1">
      <alignment horizontal="center"/>
    </xf>
    <xf numFmtId="164" fontId="14" fillId="2" borderId="6" xfId="69" applyNumberFormat="1" applyFont="1" applyFill="1" applyBorder="1" applyProtection="1">
      <protection locked="0"/>
    </xf>
    <xf numFmtId="164" fontId="14" fillId="2" borderId="6" xfId="72" applyNumberFormat="1" applyFont="1" applyFill="1" applyBorder="1" applyAlignment="1" applyProtection="1">
      <alignment horizontal="right"/>
      <protection locked="0"/>
    </xf>
    <xf numFmtId="164" fontId="14" fillId="2" borderId="6" xfId="72" applyNumberFormat="1" applyFont="1" applyFill="1" applyBorder="1"/>
    <xf numFmtId="166" fontId="14" fillId="2" borderId="6" xfId="72" applyNumberFormat="1" applyFont="1" applyFill="1" applyBorder="1"/>
    <xf numFmtId="0" fontId="14" fillId="3" borderId="6" xfId="72" applyNumberFormat="1" applyFont="1" applyFill="1" applyBorder="1" applyAlignment="1">
      <alignment horizontal="center"/>
    </xf>
    <xf numFmtId="165" fontId="14" fillId="3" borderId="6" xfId="72" applyNumberFormat="1" applyFont="1" applyFill="1" applyBorder="1" applyAlignment="1">
      <alignment horizontal="center"/>
    </xf>
    <xf numFmtId="164" fontId="14" fillId="3" borderId="6" xfId="69" applyNumberFormat="1" applyFont="1" applyFill="1" applyBorder="1" applyProtection="1">
      <protection locked="0"/>
    </xf>
    <xf numFmtId="164" fontId="14" fillId="3" borderId="6" xfId="72" applyNumberFormat="1" applyFont="1" applyFill="1" applyBorder="1" applyAlignment="1" applyProtection="1">
      <alignment horizontal="right"/>
      <protection locked="0"/>
    </xf>
    <xf numFmtId="164" fontId="14" fillId="3" borderId="6" xfId="72" applyNumberFormat="1" applyFont="1" applyFill="1" applyBorder="1"/>
    <xf numFmtId="166" fontId="14" fillId="3" borderId="6" xfId="72" applyNumberFormat="1" applyFont="1" applyFill="1" applyBorder="1"/>
    <xf numFmtId="49" fontId="14" fillId="3" borderId="4" xfId="72" applyNumberFormat="1" applyFont="1" applyFill="1" applyBorder="1" applyAlignment="1">
      <alignment horizontal="center"/>
    </xf>
    <xf numFmtId="165" fontId="14" fillId="3" borderId="4" xfId="72" applyNumberFormat="1" applyFont="1" applyFill="1" applyBorder="1" applyAlignment="1">
      <alignment horizontal="center"/>
    </xf>
    <xf numFmtId="164" fontId="14" fillId="3" borderId="4" xfId="69" applyNumberFormat="1" applyFont="1" applyFill="1" applyBorder="1" applyProtection="1">
      <protection locked="0"/>
    </xf>
    <xf numFmtId="164" fontId="14" fillId="3" borderId="13" xfId="69" applyNumberFormat="1" applyFont="1" applyFill="1" applyBorder="1" applyProtection="1">
      <protection locked="0"/>
    </xf>
    <xf numFmtId="0" fontId="14" fillId="0" borderId="0" xfId="72" applyNumberFormat="1" applyFont="1" applyFill="1"/>
    <xf numFmtId="165" fontId="14" fillId="0" borderId="0" xfId="72" applyNumberFormat="1" applyFont="1" applyFill="1" applyAlignment="1">
      <alignment horizontal="center"/>
    </xf>
    <xf numFmtId="3" fontId="14" fillId="0" borderId="0" xfId="72" applyNumberFormat="1" applyFont="1" applyFill="1"/>
    <xf numFmtId="166" fontId="14" fillId="0" borderId="0" xfId="72" applyNumberFormat="1" applyFont="1" applyFill="1"/>
    <xf numFmtId="166" fontId="14" fillId="0" borderId="0" xfId="71" applyNumberFormat="1" applyFont="1"/>
    <xf numFmtId="166" fontId="14" fillId="3" borderId="22" xfId="0" applyNumberFormat="1" applyFont="1" applyFill="1" applyBorder="1" applyAlignment="1">
      <alignment horizontal="center" vertical="center" wrapText="1"/>
    </xf>
    <xf numFmtId="166" fontId="14" fillId="3" borderId="25" xfId="72" applyNumberFormat="1" applyFont="1" applyFill="1" applyBorder="1" applyAlignment="1">
      <alignment horizontal="center" wrapText="1"/>
    </xf>
    <xf numFmtId="166" fontId="14" fillId="3" borderId="22" xfId="0" applyNumberFormat="1" applyFont="1" applyFill="1" applyBorder="1" applyAlignment="1">
      <alignment horizontal="center" wrapText="1"/>
    </xf>
    <xf numFmtId="3" fontId="14" fillId="3" borderId="21" xfId="0" applyNumberFormat="1" applyFont="1" applyFill="1" applyBorder="1" applyAlignment="1">
      <alignment horizontal="center" vertical="center" wrapText="1"/>
    </xf>
    <xf numFmtId="3" fontId="14" fillId="3" borderId="22" xfId="0" applyNumberFormat="1" applyFont="1" applyFill="1" applyBorder="1" applyAlignment="1">
      <alignment horizontal="center" vertical="center" wrapText="1"/>
    </xf>
    <xf numFmtId="3" fontId="14" fillId="3" borderId="21" xfId="72" applyNumberFormat="1" applyFont="1" applyFill="1" applyBorder="1" applyAlignment="1">
      <alignment horizontal="center" vertical="center" wrapText="1"/>
    </xf>
    <xf numFmtId="166" fontId="16" fillId="0" borderId="5" xfId="72" quotePrefix="1" applyNumberFormat="1" applyFont="1" applyFill="1" applyBorder="1" applyAlignment="1">
      <alignment horizontal="centerContinuous" vertical="center"/>
    </xf>
    <xf numFmtId="166" fontId="16" fillId="0" borderId="5" xfId="72" applyNumberFormat="1" applyFont="1" applyFill="1" applyBorder="1" applyAlignment="1">
      <alignment horizontal="centerContinuous" vertical="center"/>
    </xf>
    <xf numFmtId="0" fontId="14" fillId="3" borderId="0" xfId="71" applyFont="1" applyFill="1"/>
    <xf numFmtId="3" fontId="14" fillId="3" borderId="29" xfId="72" applyNumberFormat="1" applyFont="1" applyFill="1" applyBorder="1" applyAlignment="1">
      <alignment horizontal="centerContinuous" vertical="center"/>
    </xf>
    <xf numFmtId="0" fontId="14" fillId="3" borderId="23" xfId="72" quotePrefix="1" applyNumberFormat="1" applyFont="1" applyFill="1" applyBorder="1" applyAlignment="1">
      <alignment horizontal="center" vertical="center" wrapText="1"/>
    </xf>
    <xf numFmtId="165" fontId="14" fillId="3" borderId="21" xfId="72" quotePrefix="1" applyNumberFormat="1" applyFont="1" applyFill="1" applyBorder="1" applyAlignment="1">
      <alignment horizontal="center" vertical="center" wrapText="1"/>
    </xf>
    <xf numFmtId="0" fontId="14" fillId="3" borderId="23" xfId="0" applyFont="1" applyFill="1" applyBorder="1" applyAlignment="1">
      <alignment horizontal="center" vertical="center" wrapText="1"/>
    </xf>
    <xf numFmtId="165" fontId="14" fillId="3" borderId="21" xfId="0" applyNumberFormat="1" applyFont="1" applyFill="1" applyBorder="1" applyAlignment="1">
      <alignment horizontal="center" vertical="center" wrapText="1"/>
    </xf>
    <xf numFmtId="166" fontId="14" fillId="3" borderId="7" xfId="72" applyNumberFormat="1" applyFont="1" applyFill="1" applyBorder="1" applyAlignment="1">
      <alignment horizontal="center" vertical="center"/>
    </xf>
    <xf numFmtId="0" fontId="14" fillId="3" borderId="24" xfId="0" applyFont="1" applyFill="1" applyBorder="1" applyAlignment="1">
      <alignment horizontal="center" vertical="center" wrapText="1"/>
    </xf>
    <xf numFmtId="166" fontId="14" fillId="3" borderId="2" xfId="72" quotePrefix="1" applyNumberFormat="1" applyFont="1" applyFill="1" applyBorder="1" applyAlignment="1">
      <alignment horizontal="center"/>
    </xf>
    <xf numFmtId="0" fontId="14" fillId="3" borderId="31" xfId="71" applyFont="1" applyFill="1" applyBorder="1"/>
    <xf numFmtId="0" fontId="14" fillId="3" borderId="32" xfId="71" applyFont="1" applyFill="1" applyBorder="1"/>
    <xf numFmtId="3" fontId="14" fillId="3" borderId="1" xfId="72" applyNumberFormat="1" applyFont="1" applyFill="1" applyBorder="1" applyAlignment="1">
      <alignment horizontal="centerContinuous" vertical="center"/>
    </xf>
    <xf numFmtId="0" fontId="14" fillId="3" borderId="26" xfId="71" applyFont="1" applyFill="1" applyBorder="1"/>
    <xf numFmtId="3" fontId="14" fillId="3" borderId="28" xfId="72" applyNumberFormat="1" applyFont="1" applyFill="1" applyBorder="1" applyAlignment="1">
      <alignment horizontal="centerContinuous" vertical="center"/>
    </xf>
    <xf numFmtId="3" fontId="14" fillId="3" borderId="2" xfId="72" applyNumberFormat="1" applyFont="1" applyFill="1" applyBorder="1" applyAlignment="1">
      <alignment horizontal="centerContinuous" vertical="center"/>
    </xf>
    <xf numFmtId="3" fontId="14" fillId="3" borderId="3" xfId="72" applyNumberFormat="1" applyFont="1" applyFill="1" applyBorder="1" applyAlignment="1">
      <alignment horizontal="centerContinuous" vertical="center"/>
    </xf>
    <xf numFmtId="166" fontId="14" fillId="3" borderId="3" xfId="72" applyNumberFormat="1" applyFont="1" applyFill="1" applyBorder="1" applyAlignment="1">
      <alignment horizontal="centerContinuous" vertical="center"/>
    </xf>
    <xf numFmtId="3" fontId="14" fillId="3" borderId="25" xfId="72" quotePrefix="1" applyNumberFormat="1" applyFont="1" applyFill="1" applyBorder="1" applyAlignment="1">
      <alignment horizontal="center" wrapText="1"/>
    </xf>
    <xf numFmtId="3" fontId="14" fillId="3" borderId="25" xfId="72" applyNumberFormat="1" applyFont="1" applyFill="1" applyBorder="1" applyAlignment="1">
      <alignment horizontal="center" wrapText="1"/>
    </xf>
    <xf numFmtId="3" fontId="14" fillId="3" borderId="27" xfId="72" applyNumberFormat="1" applyFont="1" applyFill="1" applyBorder="1" applyAlignment="1">
      <alignment horizontal="center" wrapText="1"/>
    </xf>
    <xf numFmtId="3" fontId="16" fillId="0" borderId="5" xfId="72" quotePrefix="1" applyNumberFormat="1" applyFont="1" applyFill="1" applyBorder="1" applyAlignment="1">
      <alignment horizontal="centerContinuous" vertical="center"/>
    </xf>
    <xf numFmtId="3" fontId="16" fillId="0" borderId="5" xfId="72" applyNumberFormat="1" applyFont="1" applyFill="1" applyBorder="1" applyAlignment="1">
      <alignment horizontal="centerContinuous" vertical="center"/>
    </xf>
    <xf numFmtId="0" fontId="16" fillId="0" borderId="0" xfId="72" applyNumberFormat="1" applyFont="1" applyFill="1"/>
    <xf numFmtId="0" fontId="16" fillId="0" borderId="0" xfId="71" applyFont="1"/>
    <xf numFmtId="2" fontId="14" fillId="0" borderId="4" xfId="72" applyNumberFormat="1" applyFont="1" applyFill="1" applyBorder="1"/>
    <xf numFmtId="2" fontId="14" fillId="2" borderId="4" xfId="72" applyNumberFormat="1" applyFont="1" applyFill="1" applyBorder="1"/>
    <xf numFmtId="0" fontId="14" fillId="0" borderId="0" xfId="72" applyNumberFormat="1" applyFont="1" applyFill="1" applyBorder="1" applyAlignment="1">
      <alignment horizontal="right"/>
    </xf>
    <xf numFmtId="0" fontId="14" fillId="0" borderId="0" xfId="72" applyNumberFormat="1" applyFont="1" applyFill="1" applyBorder="1" applyAlignment="1" applyProtection="1">
      <alignment horizontal="right"/>
      <protection locked="0"/>
    </xf>
    <xf numFmtId="0" fontId="14" fillId="0" borderId="0" xfId="71" applyFont="1" applyAlignment="1" applyProtection="1">
      <alignment horizontal="right"/>
      <protection locked="0"/>
    </xf>
    <xf numFmtId="164" fontId="14" fillId="0" borderId="4" xfId="72" quotePrefix="1" applyNumberFormat="1" applyFont="1" applyFill="1" applyBorder="1" applyAlignment="1" applyProtection="1">
      <alignment horizontal="right"/>
      <protection locked="0"/>
    </xf>
    <xf numFmtId="164" fontId="14" fillId="2" borderId="4" xfId="72" quotePrefix="1" applyNumberFormat="1" applyFont="1" applyFill="1" applyBorder="1" applyAlignment="1" applyProtection="1">
      <alignment horizontal="right"/>
      <protection locked="0"/>
    </xf>
    <xf numFmtId="49" fontId="14" fillId="2" borderId="4" xfId="72" applyNumberFormat="1" applyFont="1" applyFill="1" applyBorder="1" applyAlignment="1">
      <alignment horizontal="center"/>
    </xf>
    <xf numFmtId="164" fontId="14" fillId="0" borderId="4" xfId="70" applyNumberFormat="1" applyFont="1" applyBorder="1" applyProtection="1">
      <protection locked="0"/>
    </xf>
    <xf numFmtId="164" fontId="14" fillId="2" borderId="6" xfId="70" applyNumberFormat="1" applyFont="1" applyFill="1" applyBorder="1" applyProtection="1">
      <protection locked="0"/>
    </xf>
    <xf numFmtId="164" fontId="14" fillId="2" borderId="6" xfId="72" quotePrefix="1" applyNumberFormat="1" applyFont="1" applyFill="1" applyBorder="1" applyAlignment="1" applyProtection="1">
      <alignment horizontal="right"/>
      <protection locked="0"/>
    </xf>
    <xf numFmtId="2" fontId="14" fillId="2" borderId="6" xfId="72" applyNumberFormat="1" applyFont="1" applyFill="1" applyBorder="1"/>
    <xf numFmtId="0" fontId="14" fillId="3" borderId="4" xfId="72" applyNumberFormat="1" applyFont="1" applyFill="1" applyBorder="1" applyAlignment="1">
      <alignment horizontal="center"/>
    </xf>
    <xf numFmtId="164" fontId="14" fillId="3" borderId="4" xfId="70" applyNumberFormat="1" applyFont="1" applyFill="1" applyBorder="1" applyProtection="1">
      <protection locked="0"/>
    </xf>
    <xf numFmtId="164" fontId="14" fillId="3" borderId="6" xfId="70" applyNumberFormat="1" applyFont="1" applyFill="1" applyBorder="1" applyProtection="1">
      <protection locked="0"/>
    </xf>
    <xf numFmtId="164" fontId="14" fillId="3" borderId="6" xfId="72" quotePrefix="1" applyNumberFormat="1" applyFont="1" applyFill="1" applyBorder="1" applyAlignment="1" applyProtection="1">
      <alignment horizontal="right"/>
      <protection locked="0"/>
    </xf>
    <xf numFmtId="2" fontId="14" fillId="3" borderId="6" xfId="72" applyNumberFormat="1" applyFont="1" applyFill="1" applyBorder="1"/>
    <xf numFmtId="3" fontId="17" fillId="0" borderId="0" xfId="48" applyNumberFormat="1" applyFont="1" applyProtection="1">
      <protection locked="0"/>
    </xf>
    <xf numFmtId="0" fontId="14" fillId="3" borderId="23" xfId="0" applyFont="1" applyFill="1" applyBorder="1" applyAlignment="1">
      <alignment vertical="center" wrapText="1"/>
    </xf>
    <xf numFmtId="165" fontId="14" fillId="3" borderId="21" xfId="0" applyNumberFormat="1" applyFont="1" applyFill="1" applyBorder="1" applyAlignment="1">
      <alignment vertical="center" wrapText="1"/>
    </xf>
    <xf numFmtId="3" fontId="14" fillId="3" borderId="21" xfId="0" applyNumberFormat="1" applyFont="1" applyFill="1" applyBorder="1" applyAlignment="1">
      <alignment vertical="center" wrapText="1"/>
    </xf>
    <xf numFmtId="0" fontId="14" fillId="3" borderId="24" xfId="0" applyFont="1" applyFill="1" applyBorder="1" applyAlignment="1">
      <alignment vertical="center" wrapText="1"/>
    </xf>
    <xf numFmtId="166" fontId="14" fillId="3" borderId="22" xfId="0" applyNumberFormat="1" applyFont="1" applyFill="1" applyBorder="1" applyAlignment="1">
      <alignment vertical="center" wrapText="1"/>
    </xf>
    <xf numFmtId="0" fontId="14" fillId="0" borderId="32" xfId="71" applyFont="1" applyBorder="1"/>
    <xf numFmtId="3" fontId="14" fillId="3" borderId="7" xfId="72" applyNumberFormat="1" applyFont="1" applyFill="1" applyBorder="1" applyAlignment="1">
      <alignment horizontal="center" vertical="center" wrapText="1"/>
    </xf>
    <xf numFmtId="3" fontId="14" fillId="3" borderId="21" xfId="72" quotePrefix="1" applyNumberFormat="1" applyFont="1" applyFill="1" applyBorder="1" applyAlignment="1">
      <alignment horizontal="center" wrapText="1"/>
    </xf>
    <xf numFmtId="3" fontId="14" fillId="3" borderId="7" xfId="72" quotePrefix="1" applyNumberFormat="1" applyFont="1" applyFill="1" applyBorder="1" applyAlignment="1">
      <alignment horizontal="center" wrapText="1"/>
    </xf>
    <xf numFmtId="3" fontId="14" fillId="3" borderId="21" xfId="72" applyNumberFormat="1" applyFont="1" applyFill="1" applyBorder="1" applyAlignment="1">
      <alignment horizontal="center" wrapText="1"/>
    </xf>
    <xf numFmtId="166" fontId="14" fillId="3" borderId="33" xfId="72" applyNumberFormat="1" applyFont="1" applyFill="1" applyBorder="1" applyAlignment="1">
      <alignment horizontal="center" wrapText="1"/>
    </xf>
    <xf numFmtId="3" fontId="14" fillId="3" borderId="24" xfId="72" applyNumberFormat="1" applyFont="1" applyFill="1" applyBorder="1" applyAlignment="1">
      <alignment horizontal="centerContinuous" vertical="center"/>
    </xf>
    <xf numFmtId="166" fontId="14" fillId="3" borderId="2" xfId="72" applyNumberFormat="1" applyFont="1" applyFill="1" applyBorder="1" applyAlignment="1">
      <alignment horizontal="centerContinuous" vertical="center"/>
    </xf>
    <xf numFmtId="0" fontId="1" fillId="0" borderId="0" xfId="31"/>
    <xf numFmtId="2" fontId="14" fillId="0" borderId="8" xfId="72" applyNumberFormat="1" applyFont="1" applyFill="1" applyBorder="1"/>
    <xf numFmtId="164" fontId="14" fillId="0" borderId="4" xfId="77" applyNumberFormat="1" applyFont="1" applyBorder="1" applyProtection="1">
      <protection locked="0"/>
    </xf>
    <xf numFmtId="164" fontId="14" fillId="2" borderId="6" xfId="77" applyNumberFormat="1" applyFont="1" applyFill="1" applyBorder="1" applyProtection="1">
      <protection locked="0"/>
    </xf>
    <xf numFmtId="49" fontId="14" fillId="2" borderId="6" xfId="72" applyNumberFormat="1" applyFont="1" applyFill="1" applyBorder="1" applyAlignment="1">
      <alignment horizontal="center"/>
    </xf>
    <xf numFmtId="164" fontId="14" fillId="3" borderId="6" xfId="77" applyNumberFormat="1" applyFont="1" applyFill="1" applyBorder="1" applyProtection="1">
      <protection locked="0"/>
    </xf>
    <xf numFmtId="164" fontId="14" fillId="3" borderId="4" xfId="77" applyNumberFormat="1" applyFont="1" applyFill="1" applyBorder="1" applyProtection="1">
      <protection locked="0"/>
    </xf>
    <xf numFmtId="164" fontId="14" fillId="3" borderId="13" xfId="72" applyNumberFormat="1" applyFont="1" applyFill="1" applyBorder="1" applyAlignment="1" applyProtection="1">
      <alignment horizontal="right"/>
      <protection locked="0"/>
    </xf>
    <xf numFmtId="164" fontId="14" fillId="3" borderId="4" xfId="72" applyNumberFormat="1" applyFont="1" applyFill="1" applyBorder="1"/>
    <xf numFmtId="2" fontId="14" fillId="3" borderId="4" xfId="72" applyNumberFormat="1" applyFont="1" applyFill="1" applyBorder="1"/>
    <xf numFmtId="0" fontId="14" fillId="3" borderId="0" xfId="71" applyFont="1" applyFill="1" applyAlignment="1">
      <alignment horizontal="center"/>
    </xf>
    <xf numFmtId="0" fontId="14" fillId="3" borderId="26" xfId="71" applyFont="1" applyFill="1" applyBorder="1" applyAlignment="1">
      <alignment horizontal="center"/>
    </xf>
    <xf numFmtId="166" fontId="14" fillId="3" borderId="34" xfId="72" applyNumberFormat="1" applyFont="1" applyFill="1" applyBorder="1" applyAlignment="1">
      <alignment horizontal="centerContinuous" vertical="center"/>
    </xf>
    <xf numFmtId="166" fontId="14" fillId="3" borderId="35" xfId="72" applyNumberFormat="1" applyFont="1" applyFill="1" applyBorder="1" applyAlignment="1">
      <alignment horizontal="centerContinuous" vertical="center"/>
    </xf>
    <xf numFmtId="0" fontId="1" fillId="0" borderId="0" xfId="34"/>
    <xf numFmtId="164" fontId="14" fillId="0" borderId="4" xfId="78" applyNumberFormat="1" applyFont="1" applyBorder="1" applyProtection="1">
      <protection locked="0"/>
    </xf>
    <xf numFmtId="164" fontId="14" fillId="2" borderId="6" xfId="78" applyNumberFormat="1" applyFont="1" applyFill="1" applyBorder="1" applyProtection="1">
      <protection locked="0"/>
    </xf>
    <xf numFmtId="164" fontId="14" fillId="3" borderId="6" xfId="78" applyNumberFormat="1" applyFont="1" applyFill="1" applyBorder="1" applyProtection="1">
      <protection locked="0"/>
    </xf>
    <xf numFmtId="164" fontId="14" fillId="3" borderId="4" xfId="78" applyNumberFormat="1" applyFont="1" applyFill="1" applyBorder="1" applyProtection="1">
      <protection locked="0"/>
    </xf>
    <xf numFmtId="164" fontId="14" fillId="3" borderId="16" xfId="72" applyNumberFormat="1" applyFont="1" applyFill="1" applyBorder="1" applyAlignment="1" applyProtection="1">
      <alignment horizontal="right"/>
      <protection locked="0"/>
    </xf>
    <xf numFmtId="3" fontId="17" fillId="0" borderId="0" xfId="65" applyNumberFormat="1" applyFont="1" applyProtection="1">
      <protection locked="0"/>
    </xf>
    <xf numFmtId="3" fontId="17" fillId="0" borderId="0" xfId="67" applyNumberFormat="1" applyFont="1" applyProtection="1">
      <protection locked="0"/>
    </xf>
    <xf numFmtId="0" fontId="1" fillId="0" borderId="0" xfId="39"/>
    <xf numFmtId="164" fontId="14" fillId="2" borderId="4" xfId="26" applyNumberFormat="1" applyFont="1" applyFill="1" applyBorder="1" applyProtection="1">
      <protection locked="0"/>
    </xf>
    <xf numFmtId="164" fontId="14" fillId="2" borderId="4" xfId="26" applyNumberFormat="1" applyFont="1" applyFill="1" applyBorder="1" applyProtection="1"/>
    <xf numFmtId="164" fontId="14" fillId="0" borderId="4" xfId="26" applyNumberFormat="1" applyFont="1" applyFill="1" applyBorder="1" applyProtection="1">
      <protection locked="0"/>
    </xf>
    <xf numFmtId="164" fontId="14" fillId="0" borderId="4" xfId="26" applyNumberFormat="1" applyFont="1" applyFill="1" applyBorder="1" applyProtection="1"/>
    <xf numFmtId="164" fontId="14" fillId="0" borderId="4" xfId="26" applyNumberFormat="1" applyFont="1" applyFill="1" applyBorder="1" applyAlignment="1" applyProtection="1">
      <alignment horizontal="right"/>
    </xf>
    <xf numFmtId="164" fontId="14" fillId="2" borderId="4" xfId="26" applyNumberFormat="1" applyFont="1" applyFill="1" applyBorder="1" applyAlignment="1" applyProtection="1">
      <alignment horizontal="right"/>
    </xf>
    <xf numFmtId="164" fontId="14" fillId="0" borderId="4" xfId="73" applyNumberFormat="1" applyFont="1" applyBorder="1" applyProtection="1">
      <protection locked="0"/>
    </xf>
    <xf numFmtId="164" fontId="14" fillId="2" borderId="6" xfId="73" applyNumberFormat="1" applyFont="1" applyFill="1" applyBorder="1" applyProtection="1">
      <protection locked="0"/>
    </xf>
    <xf numFmtId="164" fontId="14" fillId="2" borderId="6" xfId="26" applyNumberFormat="1" applyFont="1" applyFill="1" applyBorder="1" applyAlignment="1" applyProtection="1">
      <alignment horizontal="right"/>
    </xf>
    <xf numFmtId="164" fontId="14" fillId="3" borderId="6" xfId="73" applyNumberFormat="1" applyFont="1" applyFill="1" applyBorder="1" applyProtection="1">
      <protection locked="0"/>
    </xf>
    <xf numFmtId="164" fontId="14" fillId="3" borderId="6" xfId="26" applyNumberFormat="1" applyFont="1" applyFill="1" applyBorder="1" applyAlignment="1" applyProtection="1">
      <alignment horizontal="right"/>
    </xf>
    <xf numFmtId="164" fontId="14" fillId="3" borderId="4" xfId="73" applyNumberFormat="1" applyFont="1" applyFill="1" applyBorder="1" applyProtection="1">
      <protection locked="0"/>
    </xf>
    <xf numFmtId="164" fontId="14" fillId="3" borderId="16" xfId="26" applyNumberFormat="1" applyFont="1" applyFill="1" applyBorder="1" applyAlignment="1" applyProtection="1">
      <alignment horizontal="right"/>
    </xf>
    <xf numFmtId="0" fontId="14" fillId="3" borderId="0" xfId="71" applyFont="1" applyFill="1" applyAlignment="1">
      <alignment horizontal="center" vertical="center"/>
    </xf>
    <xf numFmtId="0" fontId="14" fillId="3" borderId="26" xfId="71" applyFont="1" applyFill="1" applyBorder="1" applyAlignment="1">
      <alignment horizontal="center" vertical="center"/>
    </xf>
    <xf numFmtId="0" fontId="12" fillId="0" borderId="15" xfId="72" quotePrefix="1" applyNumberFormat="1" applyFont="1" applyFill="1" applyBorder="1" applyAlignment="1"/>
    <xf numFmtId="0" fontId="1" fillId="0" borderId="0" xfId="43"/>
    <xf numFmtId="164" fontId="14" fillId="0" borderId="4" xfId="74" applyNumberFormat="1" applyFont="1" applyBorder="1" applyProtection="1">
      <protection locked="0"/>
    </xf>
    <xf numFmtId="164" fontId="14" fillId="2" borderId="6" xfId="74" applyNumberFormat="1" applyFont="1" applyFill="1" applyBorder="1" applyProtection="1">
      <protection locked="0"/>
    </xf>
    <xf numFmtId="164" fontId="14" fillId="3" borderId="6" xfId="74" applyNumberFormat="1" applyFont="1" applyFill="1" applyBorder="1" applyProtection="1">
      <protection locked="0"/>
    </xf>
    <xf numFmtId="164" fontId="14" fillId="3" borderId="4" xfId="74" applyNumberFormat="1" applyFont="1" applyFill="1" applyBorder="1" applyProtection="1">
      <protection locked="0"/>
    </xf>
    <xf numFmtId="164" fontId="14" fillId="3" borderId="16" xfId="74" applyNumberFormat="1" applyFont="1" applyFill="1" applyBorder="1" applyProtection="1">
      <protection locked="0"/>
    </xf>
    <xf numFmtId="164" fontId="14" fillId="3" borderId="4" xfId="72" applyNumberFormat="1" applyFont="1" applyFill="1" applyBorder="1" applyAlignment="1" applyProtection="1">
      <alignment horizontal="right"/>
      <protection locked="0"/>
    </xf>
    <xf numFmtId="3" fontId="17" fillId="0" borderId="0" xfId="12" applyNumberFormat="1" applyFont="1" applyProtection="1">
      <protection locked="0"/>
    </xf>
    <xf numFmtId="3" fontId="17" fillId="0" borderId="0" xfId="14" applyNumberFormat="1" applyFont="1" applyProtection="1">
      <protection locked="0"/>
    </xf>
    <xf numFmtId="3" fontId="14" fillId="3" borderId="21" xfId="0" applyNumberFormat="1" applyFont="1" applyFill="1" applyBorder="1" applyAlignment="1">
      <alignment horizontal="center" wrapText="1"/>
    </xf>
    <xf numFmtId="3" fontId="14" fillId="3" borderId="22" xfId="0" applyNumberFormat="1" applyFont="1" applyFill="1" applyBorder="1" applyAlignment="1">
      <alignment horizontal="center" wrapText="1"/>
    </xf>
    <xf numFmtId="165" fontId="14" fillId="3" borderId="21" xfId="72" quotePrefix="1" applyNumberFormat="1" applyFont="1" applyFill="1" applyBorder="1" applyAlignment="1">
      <alignment horizontal="center" wrapText="1"/>
    </xf>
    <xf numFmtId="0" fontId="1" fillId="0" borderId="0" xfId="46"/>
    <xf numFmtId="164" fontId="14" fillId="2" borderId="4" xfId="72" quotePrefix="1" applyNumberFormat="1" applyFont="1" applyFill="1" applyBorder="1" applyAlignment="1">
      <alignment horizontal="right"/>
    </xf>
    <xf numFmtId="164" fontId="14" fillId="0" borderId="4" xfId="75" applyNumberFormat="1" applyFont="1" applyBorder="1" applyProtection="1">
      <protection locked="0"/>
    </xf>
    <xf numFmtId="164" fontId="14" fillId="2" borderId="6" xfId="75" applyNumberFormat="1" applyFont="1" applyFill="1" applyBorder="1" applyProtection="1">
      <protection locked="0"/>
    </xf>
    <xf numFmtId="164" fontId="14" fillId="3" borderId="6" xfId="75" applyNumberFormat="1" applyFont="1" applyFill="1" applyBorder="1" applyProtection="1">
      <protection locked="0"/>
    </xf>
    <xf numFmtId="164" fontId="14" fillId="3" borderId="17" xfId="75" applyNumberFormat="1" applyFont="1" applyFill="1" applyBorder="1" applyProtection="1">
      <protection locked="0"/>
    </xf>
    <xf numFmtId="3" fontId="14" fillId="3" borderId="22" xfId="0" applyNumberFormat="1" applyFont="1" applyFill="1" applyBorder="1" applyAlignment="1">
      <alignment vertical="center" wrapText="1"/>
    </xf>
    <xf numFmtId="49" fontId="14" fillId="0" borderId="4" xfId="72" applyNumberFormat="1" applyFont="1" applyFill="1" applyBorder="1" applyAlignment="1">
      <alignment horizontal="center"/>
    </xf>
    <xf numFmtId="0" fontId="14" fillId="0" borderId="6" xfId="72" applyNumberFormat="1" applyFont="1" applyFill="1" applyBorder="1" applyAlignment="1">
      <alignment horizontal="center"/>
    </xf>
    <xf numFmtId="164" fontId="14" fillId="3" borderId="4" xfId="72" quotePrefix="1" applyNumberFormat="1" applyFont="1" applyFill="1" applyBorder="1" applyAlignment="1" applyProtection="1">
      <alignment horizontal="right"/>
      <protection locked="0"/>
    </xf>
    <xf numFmtId="164" fontId="14" fillId="0" borderId="4" xfId="72" applyNumberFormat="1" applyFont="1" applyFill="1" applyBorder="1" applyAlignment="1" applyProtection="1">
      <protection locked="0"/>
    </xf>
    <xf numFmtId="164" fontId="14" fillId="0" borderId="4" xfId="72" applyNumberFormat="1" applyFont="1" applyFill="1" applyBorder="1" applyAlignment="1"/>
    <xf numFmtId="166" fontId="14" fillId="0" borderId="4" xfId="72" applyNumberFormat="1" applyFont="1" applyFill="1" applyBorder="1" applyAlignment="1"/>
    <xf numFmtId="164" fontId="14" fillId="2" borderId="4" xfId="72" applyNumberFormat="1" applyFont="1" applyFill="1" applyBorder="1" applyAlignment="1" applyProtection="1">
      <protection locked="0"/>
    </xf>
    <xf numFmtId="164" fontId="14" fillId="2" borderId="4" xfId="72" applyNumberFormat="1" applyFont="1" applyFill="1" applyBorder="1" applyAlignment="1"/>
    <xf numFmtId="166" fontId="14" fillId="2" borderId="4" xfId="72" applyNumberFormat="1" applyFont="1" applyFill="1" applyBorder="1" applyAlignment="1"/>
    <xf numFmtId="164" fontId="14" fillId="2" borderId="6" xfId="72" applyNumberFormat="1" applyFont="1" applyFill="1" applyBorder="1" applyAlignment="1"/>
    <xf numFmtId="164" fontId="14" fillId="2" borderId="6" xfId="72" applyNumberFormat="1" applyFont="1" applyFill="1" applyBorder="1" applyAlignment="1" applyProtection="1">
      <protection locked="0"/>
    </xf>
    <xf numFmtId="166" fontId="14" fillId="2" borderId="6" xfId="72" applyNumberFormat="1" applyFont="1" applyFill="1" applyBorder="1" applyAlignment="1"/>
    <xf numFmtId="164" fontId="14" fillId="3" borderId="6" xfId="72" applyNumberFormat="1" applyFont="1" applyFill="1" applyBorder="1" applyAlignment="1"/>
    <xf numFmtId="164" fontId="14" fillId="3" borderId="6" xfId="72" applyNumberFormat="1" applyFont="1" applyFill="1" applyBorder="1" applyAlignment="1" applyProtection="1">
      <protection locked="0"/>
    </xf>
    <xf numFmtId="166" fontId="14" fillId="3" borderId="6" xfId="72" applyNumberFormat="1" applyFont="1" applyFill="1" applyBorder="1" applyAlignment="1"/>
    <xf numFmtId="164" fontId="14" fillId="3" borderId="4" xfId="72" applyNumberFormat="1" applyFont="1" applyFill="1" applyBorder="1" applyAlignment="1"/>
    <xf numFmtId="164" fontId="14" fillId="3" borderId="16" xfId="72" applyNumberFormat="1" applyFont="1" applyFill="1" applyBorder="1" applyAlignment="1" applyProtection="1">
      <protection locked="0"/>
    </xf>
    <xf numFmtId="166" fontId="14" fillId="3" borderId="4" xfId="72" applyNumberFormat="1" applyFont="1" applyFill="1" applyBorder="1" applyAlignment="1"/>
    <xf numFmtId="0" fontId="14" fillId="0" borderId="0" xfId="72" applyNumberFormat="1" applyFont="1" applyFill="1" applyAlignment="1"/>
    <xf numFmtId="3" fontId="14" fillId="0" borderId="0" xfId="72" applyNumberFormat="1" applyFont="1" applyFill="1" applyAlignment="1"/>
    <xf numFmtId="166" fontId="14" fillId="0" borderId="0" xfId="72" applyNumberFormat="1" applyFont="1" applyFill="1" applyAlignment="1"/>
    <xf numFmtId="0" fontId="14" fillId="3" borderId="23" xfId="72" quotePrefix="1" applyNumberFormat="1" applyFont="1" applyFill="1" applyBorder="1" applyAlignment="1">
      <alignment horizontal="center" vertical="center"/>
    </xf>
    <xf numFmtId="0" fontId="14" fillId="3" borderId="23" xfId="0" applyFont="1" applyFill="1" applyBorder="1" applyAlignment="1">
      <alignment horizontal="center" vertical="center"/>
    </xf>
    <xf numFmtId="165" fontId="14" fillId="3" borderId="21" xfId="0" applyNumberFormat="1" applyFont="1" applyFill="1" applyBorder="1" applyAlignment="1">
      <alignment horizontal="center" vertical="center"/>
    </xf>
    <xf numFmtId="3" fontId="14" fillId="3" borderId="21" xfId="72" applyNumberFormat="1" applyFont="1" applyFill="1" applyBorder="1" applyAlignment="1">
      <alignment horizontal="center" vertical="center"/>
    </xf>
    <xf numFmtId="0" fontId="14" fillId="3" borderId="24" xfId="0" applyFont="1" applyFill="1" applyBorder="1" applyAlignment="1">
      <alignment horizontal="center" vertical="center"/>
    </xf>
    <xf numFmtId="3" fontId="14" fillId="3" borderId="22" xfId="0" applyNumberFormat="1" applyFont="1" applyFill="1" applyBorder="1" applyAlignment="1">
      <alignment horizontal="center" vertical="center"/>
    </xf>
    <xf numFmtId="166" fontId="14" fillId="3" borderId="22" xfId="0" applyNumberFormat="1" applyFont="1" applyFill="1" applyBorder="1" applyAlignment="1">
      <alignment horizontal="center" vertical="center"/>
    </xf>
    <xf numFmtId="166" fontId="14" fillId="3" borderId="25" xfId="72" applyNumberFormat="1" applyFont="1" applyFill="1" applyBorder="1" applyAlignment="1">
      <alignment horizontal="center"/>
    </xf>
    <xf numFmtId="0" fontId="1" fillId="0" borderId="0" xfId="53"/>
    <xf numFmtId="165" fontId="14" fillId="0" borderId="4" xfId="72" applyNumberFormat="1" applyFont="1" applyFill="1" applyBorder="1"/>
    <xf numFmtId="165" fontId="14" fillId="2" borderId="4" xfId="72" applyNumberFormat="1" applyFont="1" applyFill="1" applyBorder="1"/>
    <xf numFmtId="164" fontId="14" fillId="0" borderId="4" xfId="76" applyNumberFormat="1" applyFont="1" applyBorder="1" applyProtection="1">
      <protection locked="0"/>
    </xf>
    <xf numFmtId="164" fontId="14" fillId="2" borderId="6" xfId="76" applyNumberFormat="1" applyFont="1" applyFill="1" applyBorder="1" applyProtection="1">
      <protection locked="0"/>
    </xf>
    <xf numFmtId="165" fontId="14" fillId="2" borderId="6" xfId="72" applyNumberFormat="1" applyFont="1" applyFill="1" applyBorder="1"/>
    <xf numFmtId="164" fontId="14" fillId="3" borderId="6" xfId="76" applyNumberFormat="1" applyFont="1" applyFill="1" applyBorder="1" applyAlignment="1" applyProtection="1">
      <alignment horizontal="right"/>
      <protection locked="0"/>
    </xf>
    <xf numFmtId="164" fontId="14" fillId="3" borderId="6" xfId="76" applyNumberFormat="1" applyFont="1" applyFill="1" applyBorder="1" applyProtection="1">
      <protection locked="0"/>
    </xf>
    <xf numFmtId="165" fontId="14" fillId="3" borderId="6" xfId="72" applyNumberFormat="1" applyFont="1" applyFill="1" applyBorder="1"/>
    <xf numFmtId="164" fontId="14" fillId="3" borderId="4" xfId="76" applyNumberFormat="1" applyFont="1" applyFill="1" applyBorder="1" applyAlignment="1" applyProtection="1">
      <alignment horizontal="right"/>
      <protection locked="0"/>
    </xf>
    <xf numFmtId="164" fontId="14" fillId="3" borderId="16" xfId="76" applyNumberFormat="1" applyFont="1" applyFill="1" applyBorder="1" applyProtection="1">
      <protection locked="0"/>
    </xf>
    <xf numFmtId="3" fontId="14" fillId="3" borderId="7" xfId="72" applyNumberFormat="1" applyFont="1" applyFill="1" applyBorder="1" applyAlignment="1">
      <alignment horizontal="center" wrapText="1"/>
    </xf>
    <xf numFmtId="3" fontId="14" fillId="3" borderId="21" xfId="72" quotePrefix="1" applyNumberFormat="1" applyFont="1" applyFill="1" applyBorder="1" applyAlignment="1">
      <alignment horizontal="center"/>
    </xf>
    <xf numFmtId="3" fontId="14" fillId="3" borderId="7" xfId="72" quotePrefix="1" applyNumberFormat="1" applyFont="1" applyFill="1" applyBorder="1" applyAlignment="1">
      <alignment horizontal="center"/>
    </xf>
    <xf numFmtId="165" fontId="14" fillId="3" borderId="10" xfId="72" applyNumberFormat="1" applyFont="1" applyFill="1" applyBorder="1" applyAlignment="1">
      <alignment horizontal="center"/>
    </xf>
    <xf numFmtId="164" fontId="14" fillId="3" borderId="0" xfId="70" applyNumberFormat="1" applyFont="1" applyFill="1" applyProtection="1">
      <protection locked="0"/>
    </xf>
    <xf numFmtId="49" fontId="14" fillId="3" borderId="14" xfId="72" applyNumberFormat="1" applyFont="1" applyFill="1" applyBorder="1" applyAlignment="1">
      <alignment horizontal="center"/>
    </xf>
    <xf numFmtId="49" fontId="14" fillId="2" borderId="11" xfId="72" applyNumberFormat="1" applyFont="1" applyFill="1" applyBorder="1" applyAlignment="1">
      <alignment horizontal="center"/>
    </xf>
    <xf numFmtId="165" fontId="14" fillId="2" borderId="9" xfId="72" applyNumberFormat="1" applyFont="1" applyFill="1" applyBorder="1" applyAlignment="1">
      <alignment horizontal="center"/>
    </xf>
    <xf numFmtId="164" fontId="14" fillId="2" borderId="9" xfId="69" applyNumberFormat="1" applyFont="1" applyFill="1" applyBorder="1" applyProtection="1">
      <protection locked="0"/>
    </xf>
    <xf numFmtId="164" fontId="14" fillId="2" borderId="9" xfId="72" applyNumberFormat="1" applyFont="1" applyFill="1" applyBorder="1" applyAlignment="1" applyProtection="1">
      <alignment horizontal="right"/>
      <protection locked="0"/>
    </xf>
    <xf numFmtId="164" fontId="14" fillId="2" borderId="9" xfId="72" applyNumberFormat="1" applyFont="1" applyFill="1" applyBorder="1"/>
    <xf numFmtId="166" fontId="14" fillId="2" borderId="9" xfId="72" applyNumberFormat="1" applyFont="1" applyFill="1" applyBorder="1"/>
    <xf numFmtId="165" fontId="14" fillId="3" borderId="8" xfId="72" applyNumberFormat="1" applyFont="1" applyFill="1" applyBorder="1" applyAlignment="1">
      <alignment horizontal="center"/>
    </xf>
    <xf numFmtId="164" fontId="14" fillId="3" borderId="36" xfId="70" applyNumberFormat="1" applyFont="1" applyFill="1" applyBorder="1" applyProtection="1">
      <protection locked="0"/>
    </xf>
    <xf numFmtId="164" fontId="14" fillId="3" borderId="37" xfId="72" quotePrefix="1" applyNumberFormat="1" applyFont="1" applyFill="1" applyBorder="1" applyAlignment="1" applyProtection="1">
      <alignment horizontal="right"/>
      <protection locked="0"/>
    </xf>
    <xf numFmtId="49" fontId="14" fillId="2" borderId="9" xfId="72" applyNumberFormat="1" applyFont="1" applyFill="1" applyBorder="1" applyAlignment="1">
      <alignment horizontal="center"/>
    </xf>
    <xf numFmtId="165" fontId="14" fillId="2" borderId="12" xfId="72" applyNumberFormat="1" applyFont="1" applyFill="1" applyBorder="1" applyAlignment="1">
      <alignment horizontal="center"/>
    </xf>
    <xf numFmtId="164" fontId="14" fillId="2" borderId="9" xfId="70" applyNumberFormat="1" applyFont="1" applyFill="1" applyBorder="1" applyProtection="1">
      <protection locked="0"/>
    </xf>
    <xf numFmtId="164" fontId="14" fillId="2" borderId="9" xfId="72" quotePrefix="1" applyNumberFormat="1" applyFont="1" applyFill="1" applyBorder="1" applyAlignment="1" applyProtection="1">
      <alignment horizontal="right"/>
      <protection locked="0"/>
    </xf>
    <xf numFmtId="2" fontId="14" fillId="2" borderId="9" xfId="72" applyNumberFormat="1" applyFont="1" applyFill="1" applyBorder="1"/>
    <xf numFmtId="164" fontId="14" fillId="2" borderId="9" xfId="77" applyNumberFormat="1" applyFont="1" applyFill="1" applyBorder="1" applyProtection="1">
      <protection locked="0"/>
    </xf>
    <xf numFmtId="164" fontId="14" fillId="2" borderId="9" xfId="78" applyNumberFormat="1" applyFont="1" applyFill="1" applyBorder="1" applyProtection="1">
      <protection locked="0"/>
    </xf>
    <xf numFmtId="164" fontId="14" fillId="2" borderId="12" xfId="72" applyNumberFormat="1" applyFont="1" applyFill="1" applyBorder="1" applyAlignment="1" applyProtection="1">
      <alignment horizontal="right"/>
      <protection locked="0"/>
    </xf>
    <xf numFmtId="164" fontId="14" fillId="2" borderId="38" xfId="72" applyNumberFormat="1" applyFont="1" applyFill="1" applyBorder="1" applyAlignment="1" applyProtection="1">
      <alignment horizontal="right"/>
      <protection locked="0"/>
    </xf>
    <xf numFmtId="0" fontId="14" fillId="3" borderId="14" xfId="72" applyNumberFormat="1" applyFont="1" applyFill="1" applyBorder="1" applyAlignment="1">
      <alignment horizontal="center"/>
    </xf>
    <xf numFmtId="165" fontId="14" fillId="3" borderId="14" xfId="72" applyNumberFormat="1" applyFont="1" applyFill="1" applyBorder="1" applyAlignment="1">
      <alignment horizontal="center"/>
    </xf>
    <xf numFmtId="0" fontId="14" fillId="2" borderId="9" xfId="72" applyNumberFormat="1" applyFont="1" applyFill="1" applyBorder="1" applyAlignment="1">
      <alignment horizontal="center"/>
    </xf>
    <xf numFmtId="164" fontId="14" fillId="2" borderId="9" xfId="73" applyNumberFormat="1" applyFont="1" applyFill="1" applyBorder="1" applyProtection="1">
      <protection locked="0"/>
    </xf>
    <xf numFmtId="164" fontId="14" fillId="2" borderId="9" xfId="26" applyNumberFormat="1" applyFont="1" applyFill="1" applyBorder="1" applyAlignment="1" applyProtection="1">
      <alignment horizontal="right"/>
    </xf>
    <xf numFmtId="164" fontId="14" fillId="2" borderId="9" xfId="74" applyNumberFormat="1" applyFont="1" applyFill="1" applyBorder="1" applyProtection="1">
      <protection locked="0"/>
    </xf>
    <xf numFmtId="164" fontId="14" fillId="2" borderId="9" xfId="75" applyNumberFormat="1" applyFont="1" applyFill="1" applyBorder="1" applyProtection="1">
      <protection locked="0"/>
    </xf>
    <xf numFmtId="0" fontId="14" fillId="0" borderId="14" xfId="72" applyNumberFormat="1" applyFont="1" applyFill="1" applyBorder="1" applyAlignment="1">
      <alignment horizontal="center"/>
    </xf>
    <xf numFmtId="164" fontId="14" fillId="2" borderId="9" xfId="72" applyNumberFormat="1" applyFont="1" applyFill="1" applyBorder="1" applyAlignment="1"/>
    <xf numFmtId="164" fontId="14" fillId="2" borderId="9" xfId="72" applyNumberFormat="1" applyFont="1" applyFill="1" applyBorder="1" applyAlignment="1" applyProtection="1">
      <protection locked="0"/>
    </xf>
    <xf numFmtId="166" fontId="14" fillId="2" borderId="9" xfId="72" applyNumberFormat="1" applyFont="1" applyFill="1" applyBorder="1" applyAlignment="1"/>
    <xf numFmtId="164" fontId="14" fillId="2" borderId="9" xfId="76" applyNumberFormat="1" applyFont="1" applyFill="1" applyBorder="1" applyAlignment="1" applyProtection="1">
      <alignment horizontal="right"/>
      <protection locked="0"/>
    </xf>
    <xf numFmtId="164" fontId="14" fillId="2" borderId="9" xfId="76" applyNumberFormat="1" applyFont="1" applyFill="1" applyBorder="1" applyProtection="1">
      <protection locked="0"/>
    </xf>
    <xf numFmtId="165" fontId="14" fillId="2" borderId="9" xfId="72" applyNumberFormat="1" applyFont="1" applyFill="1" applyBorder="1"/>
    <xf numFmtId="2" fontId="1" fillId="2" borderId="9" xfId="0" applyNumberFormat="1" applyFont="1" applyFill="1" applyBorder="1" applyAlignment="1">
      <alignment horizontal="center"/>
    </xf>
    <xf numFmtId="0" fontId="1" fillId="2" borderId="39" xfId="0" applyFont="1" applyFill="1" applyBorder="1" applyAlignment="1">
      <alignment horizontal="center"/>
    </xf>
    <xf numFmtId="2" fontId="1" fillId="2" borderId="12" xfId="0" applyNumberFormat="1" applyFont="1" applyFill="1" applyBorder="1" applyAlignment="1">
      <alignment horizontal="center"/>
    </xf>
    <xf numFmtId="2" fontId="1" fillId="0" borderId="6" xfId="0" applyNumberFormat="1" applyFont="1" applyBorder="1" applyAlignment="1">
      <alignment horizontal="center"/>
    </xf>
    <xf numFmtId="0" fontId="1" fillId="2" borderId="9" xfId="0" applyFont="1" applyFill="1" applyBorder="1" applyAlignment="1">
      <alignment horizontal="center"/>
    </xf>
    <xf numFmtId="166" fontId="1" fillId="0" borderId="40" xfId="0" quotePrefix="1" applyNumberFormat="1" applyFont="1" applyBorder="1" applyAlignment="1">
      <alignment horizontal="center" vertical="center" wrapText="1"/>
    </xf>
    <xf numFmtId="0" fontId="1" fillId="0" borderId="40" xfId="0" applyFont="1" applyBorder="1"/>
    <xf numFmtId="166" fontId="14" fillId="3" borderId="40" xfId="72" applyNumberFormat="1" applyFont="1" applyFill="1" applyBorder="1" applyAlignment="1">
      <alignment horizontal="center" vertical="center"/>
    </xf>
    <xf numFmtId="166" fontId="16" fillId="0" borderId="18" xfId="72" applyNumberFormat="1" applyFont="1" applyFill="1" applyBorder="1" applyAlignment="1">
      <alignment horizontal="centerContinuous" vertical="center"/>
    </xf>
    <xf numFmtId="0" fontId="14" fillId="0" borderId="40" xfId="71" applyFont="1" applyBorder="1"/>
  </cellXfs>
  <cellStyles count="80">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10" xfId="8" xr:uid="{00000000-0005-0000-0000-000008000000}"/>
    <cellStyle name="Normal 10 2" xfId="9" xr:uid="{00000000-0005-0000-0000-000009000000}"/>
    <cellStyle name="Normal 11" xfId="10" xr:uid="{00000000-0005-0000-0000-00000A000000}"/>
    <cellStyle name="Normal 11 2" xfId="11" xr:uid="{00000000-0005-0000-0000-00000B000000}"/>
    <cellStyle name="Normal 12" xfId="12" xr:uid="{00000000-0005-0000-0000-00000C000000}"/>
    <cellStyle name="Normal 12 2" xfId="13" xr:uid="{00000000-0005-0000-0000-00000D000000}"/>
    <cellStyle name="Normal 13" xfId="14" xr:uid="{00000000-0005-0000-0000-00000E000000}"/>
    <cellStyle name="Normal 13 2" xfId="15" xr:uid="{00000000-0005-0000-0000-00000F000000}"/>
    <cellStyle name="Normal 14" xfId="16" xr:uid="{00000000-0005-0000-0000-000010000000}"/>
    <cellStyle name="Normal 14 2" xfId="17" xr:uid="{00000000-0005-0000-0000-000011000000}"/>
    <cellStyle name="Normal 15" xfId="18" xr:uid="{00000000-0005-0000-0000-000012000000}"/>
    <cellStyle name="Normal 15 2" xfId="19" xr:uid="{00000000-0005-0000-0000-000013000000}"/>
    <cellStyle name="Normal 17" xfId="20" xr:uid="{00000000-0005-0000-0000-000014000000}"/>
    <cellStyle name="Normal 17 2" xfId="21" xr:uid="{00000000-0005-0000-0000-000015000000}"/>
    <cellStyle name="Normal 18" xfId="22" xr:uid="{00000000-0005-0000-0000-000016000000}"/>
    <cellStyle name="Normal 18 2" xfId="23" xr:uid="{00000000-0005-0000-0000-000017000000}"/>
    <cellStyle name="Normal 19" xfId="24" xr:uid="{00000000-0005-0000-0000-000018000000}"/>
    <cellStyle name="Normal 19 2" xfId="25" xr:uid="{00000000-0005-0000-0000-000019000000}"/>
    <cellStyle name="normal 2" xfId="26" xr:uid="{00000000-0005-0000-0000-00001A000000}"/>
    <cellStyle name="Normal 21" xfId="27" xr:uid="{00000000-0005-0000-0000-00001B000000}"/>
    <cellStyle name="Normal 22" xfId="28" xr:uid="{00000000-0005-0000-0000-00001C000000}"/>
    <cellStyle name="Normal 23" xfId="29" xr:uid="{00000000-0005-0000-0000-00001D000000}"/>
    <cellStyle name="Normal 24" xfId="30" xr:uid="{00000000-0005-0000-0000-00001E000000}"/>
    <cellStyle name="Normal 25" xfId="31" xr:uid="{00000000-0005-0000-0000-00001F000000}"/>
    <cellStyle name="Normal 26" xfId="32" xr:uid="{00000000-0005-0000-0000-000020000000}"/>
    <cellStyle name="Normal 27" xfId="33" xr:uid="{00000000-0005-0000-0000-000021000000}"/>
    <cellStyle name="Normal 28" xfId="34" xr:uid="{00000000-0005-0000-0000-000022000000}"/>
    <cellStyle name="Normal 29" xfId="35" xr:uid="{00000000-0005-0000-0000-000023000000}"/>
    <cellStyle name="Normal 3" xfId="36" xr:uid="{00000000-0005-0000-0000-000024000000}"/>
    <cellStyle name="Normal 3 2" xfId="37" xr:uid="{00000000-0005-0000-0000-000025000000}"/>
    <cellStyle name="Normal 30" xfId="38" xr:uid="{00000000-0005-0000-0000-000026000000}"/>
    <cellStyle name="Normal 31" xfId="39" xr:uid="{00000000-0005-0000-0000-000027000000}"/>
    <cellStyle name="Normal 32" xfId="40" xr:uid="{00000000-0005-0000-0000-000028000000}"/>
    <cellStyle name="Normal 33" xfId="41" xr:uid="{00000000-0005-0000-0000-000029000000}"/>
    <cellStyle name="Normal 34" xfId="42" xr:uid="{00000000-0005-0000-0000-00002A000000}"/>
    <cellStyle name="Normal 35" xfId="43" xr:uid="{00000000-0005-0000-0000-00002B000000}"/>
    <cellStyle name="Normal 36" xfId="44" xr:uid="{00000000-0005-0000-0000-00002C000000}"/>
    <cellStyle name="Normal 37" xfId="45" xr:uid="{00000000-0005-0000-0000-00002D000000}"/>
    <cellStyle name="Normal 38" xfId="46" xr:uid="{00000000-0005-0000-0000-00002E000000}"/>
    <cellStyle name="Normal 39" xfId="47" xr:uid="{00000000-0005-0000-0000-00002F000000}"/>
    <cellStyle name="Normal 4" xfId="48" xr:uid="{00000000-0005-0000-0000-000030000000}"/>
    <cellStyle name="Normal 4 2" xfId="49" xr:uid="{00000000-0005-0000-0000-000031000000}"/>
    <cellStyle name="Normal 40" xfId="50" xr:uid="{00000000-0005-0000-0000-000032000000}"/>
    <cellStyle name="Normal 41" xfId="51" xr:uid="{00000000-0005-0000-0000-000033000000}"/>
    <cellStyle name="Normal 42" xfId="52" xr:uid="{00000000-0005-0000-0000-000034000000}"/>
    <cellStyle name="Normal 43" xfId="53" xr:uid="{00000000-0005-0000-0000-000035000000}"/>
    <cellStyle name="Normal 44" xfId="54" xr:uid="{00000000-0005-0000-0000-000036000000}"/>
    <cellStyle name="Normal 45" xfId="55" xr:uid="{00000000-0005-0000-0000-000037000000}"/>
    <cellStyle name="Normal 46" xfId="56" xr:uid="{00000000-0005-0000-0000-000038000000}"/>
    <cellStyle name="Normal 47" xfId="57" xr:uid="{00000000-0005-0000-0000-000039000000}"/>
    <cellStyle name="Normal 48" xfId="58" xr:uid="{00000000-0005-0000-0000-00003A000000}"/>
    <cellStyle name="Normal 49" xfId="59" xr:uid="{00000000-0005-0000-0000-00003B000000}"/>
    <cellStyle name="Normal 50" xfId="60" xr:uid="{00000000-0005-0000-0000-00003C000000}"/>
    <cellStyle name="Normal 6" xfId="61" xr:uid="{00000000-0005-0000-0000-00003D000000}"/>
    <cellStyle name="Normal 6 2" xfId="62" xr:uid="{00000000-0005-0000-0000-00003E000000}"/>
    <cellStyle name="Normal 7" xfId="63" xr:uid="{00000000-0005-0000-0000-00003F000000}"/>
    <cellStyle name="Normal 7 2" xfId="64" xr:uid="{00000000-0005-0000-0000-000040000000}"/>
    <cellStyle name="Normal 8" xfId="65" xr:uid="{00000000-0005-0000-0000-000041000000}"/>
    <cellStyle name="Normal 8 2" xfId="66" xr:uid="{00000000-0005-0000-0000-000042000000}"/>
    <cellStyle name="Normal 9" xfId="67" xr:uid="{00000000-0005-0000-0000-000043000000}"/>
    <cellStyle name="Normal 9 2" xfId="68" xr:uid="{00000000-0005-0000-0000-000044000000}"/>
    <cellStyle name="Normal_Apples" xfId="69" xr:uid="{00000000-0005-0000-0000-000045000000}"/>
    <cellStyle name="Normal_Apricots" xfId="70" xr:uid="{00000000-0005-0000-0000-000046000000}"/>
    <cellStyle name="Normal_fruitdr" xfId="71" xr:uid="{00000000-0005-0000-0000-000047000000}"/>
    <cellStyle name="normal_fruitfr" xfId="72" xr:uid="{00000000-0005-0000-0000-000048000000}"/>
    <cellStyle name="Normal_Olives" xfId="73" xr:uid="{00000000-0005-0000-0000-000049000000}"/>
    <cellStyle name="Normal_Peaches" xfId="74" xr:uid="{00000000-0005-0000-0000-00004A000000}"/>
    <cellStyle name="Normal_Pears" xfId="75" xr:uid="{00000000-0005-0000-0000-00004B000000}"/>
    <cellStyle name="Normal_Plums" xfId="76" xr:uid="{00000000-0005-0000-0000-00004C000000}"/>
    <cellStyle name="Normal_SwCherries" xfId="77" xr:uid="{00000000-0005-0000-0000-00004D000000}"/>
    <cellStyle name="Normal_TartCherries" xfId="78" xr:uid="{00000000-0005-0000-0000-00004E000000}"/>
    <cellStyle name="Total" xfId="79"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2"/>
  <sheetViews>
    <sheetView tabSelected="1" workbookViewId="0"/>
  </sheetViews>
  <sheetFormatPr defaultColWidth="9.109375" defaultRowHeight="10.199999999999999"/>
  <cols>
    <col min="1" max="1" width="16.6640625" style="1" customWidth="1"/>
    <col min="2" max="2" width="11.6640625" style="1" customWidth="1"/>
    <col min="3" max="16384" width="9.109375" style="1"/>
  </cols>
  <sheetData>
    <row r="1" spans="1:2" ht="13.8" customHeight="1">
      <c r="A1" t="s">
        <v>95</v>
      </c>
    </row>
    <row r="2" spans="1:2" ht="13.8" customHeight="1"/>
    <row r="3" spans="1:2" ht="13.8" customHeight="1">
      <c r="A3" s="3" t="s">
        <v>15</v>
      </c>
      <c r="B3" s="2" t="s">
        <v>97</v>
      </c>
    </row>
    <row r="4" spans="1:2" ht="13.8" customHeight="1">
      <c r="A4" s="3"/>
    </row>
    <row r="5" spans="1:2" ht="13.8" customHeight="1">
      <c r="A5" s="3" t="s">
        <v>16</v>
      </c>
      <c r="B5" s="5" t="s">
        <v>126</v>
      </c>
    </row>
    <row r="6" spans="1:2" ht="13.8" customHeight="1">
      <c r="B6" s="5" t="s">
        <v>127</v>
      </c>
    </row>
    <row r="7" spans="1:2" ht="13.8" customHeight="1">
      <c r="B7" s="4" t="s">
        <v>32</v>
      </c>
    </row>
    <row r="8" spans="1:2" ht="13.8" customHeight="1">
      <c r="B8" s="4" t="s">
        <v>33</v>
      </c>
    </row>
    <row r="9" spans="1:2" ht="13.8" customHeight="1">
      <c r="B9" s="4" t="s">
        <v>34</v>
      </c>
    </row>
    <row r="10" spans="1:2" ht="13.8" customHeight="1">
      <c r="B10" s="4" t="s">
        <v>35</v>
      </c>
    </row>
    <row r="11" spans="1:2" ht="13.8" customHeight="1">
      <c r="B11" s="4" t="s">
        <v>36</v>
      </c>
    </row>
    <row r="12" spans="1:2" ht="13.8" customHeight="1">
      <c r="B12" s="4" t="s">
        <v>37</v>
      </c>
    </row>
    <row r="13" spans="1:2" ht="13.8" customHeight="1">
      <c r="B13" s="4" t="s">
        <v>38</v>
      </c>
    </row>
    <row r="14" spans="1:2" ht="13.8" customHeight="1">
      <c r="B14" s="4" t="s">
        <v>39</v>
      </c>
    </row>
    <row r="15" spans="1:2" ht="13.8" customHeight="1">
      <c r="B15" s="4" t="s">
        <v>40</v>
      </c>
    </row>
    <row r="16" spans="1:2" ht="13.8" customHeight="1"/>
    <row r="17" spans="1:1" ht="13.8" customHeight="1">
      <c r="A17" s="8" t="s">
        <v>96</v>
      </c>
    </row>
    <row r="18" spans="1:1" ht="13.8" customHeight="1">
      <c r="A18" s="8" t="s">
        <v>128</v>
      </c>
    </row>
    <row r="19" spans="1:1" ht="13.8" customHeight="1"/>
    <row r="20" spans="1:1" ht="13.8" customHeight="1"/>
    <row r="21" spans="1:1" ht="13.8" customHeight="1"/>
    <row r="22" spans="1:1" ht="13.8" customHeight="1"/>
    <row r="23" spans="1:1" ht="13.8" customHeight="1"/>
    <row r="24" spans="1:1" ht="13.8" customHeight="1"/>
    <row r="25" spans="1:1" ht="13.8" customHeight="1"/>
    <row r="26" spans="1:1" ht="13.8" customHeight="1"/>
    <row r="27" spans="1:1" ht="13.8" customHeight="1"/>
    <row r="28" spans="1:1" ht="13.8" customHeight="1"/>
    <row r="29" spans="1:1" ht="13.8" customHeight="1"/>
    <row r="30" spans="1:1" ht="13.8" customHeight="1"/>
    <row r="31" spans="1:1" ht="13.8" customHeight="1"/>
    <row r="32" spans="1:1" ht="13.8" customHeight="1"/>
  </sheetData>
  <phoneticPr fontId="4" type="noConversion"/>
  <hyperlinks>
    <hyperlink ref="B7" location="Apples!A1" display="Apples for canning: Supply and use" xr:uid="{00000000-0004-0000-0000-000000000000}"/>
    <hyperlink ref="B5" location="PccProc!A1" display="Fruit for canning: Per capita availability, product weight" xr:uid="{00000000-0004-0000-0000-000001000000}"/>
    <hyperlink ref="B6" location="PccFresh!A1" display="Fruit for canning: Per capita availability, farm weight equivalent" xr:uid="{00000000-0004-0000-0000-000002000000}"/>
    <hyperlink ref="B8" location="Apricots!A1" display="Apricots for canning: Supply and use" xr:uid="{00000000-0004-0000-0000-000003000000}"/>
    <hyperlink ref="B9" location="SwCherries!A1" display="Sweet cherries for canning: Supply and use" xr:uid="{00000000-0004-0000-0000-000004000000}"/>
    <hyperlink ref="B10" location="TartCherries!A1" display="Tart cherries for canning: Supply and use" xr:uid="{00000000-0004-0000-0000-000005000000}"/>
    <hyperlink ref="B11" location="Olives!A1" display="Olives for canning: Supply and use" xr:uid="{00000000-0004-0000-0000-000006000000}"/>
    <hyperlink ref="B12" location="Peaches!A1" display="Peaches for canning: Supply and use" xr:uid="{00000000-0004-0000-0000-000007000000}"/>
    <hyperlink ref="B13" location="Pears!A1" display="Pears for canning: Supply and use" xr:uid="{00000000-0004-0000-0000-000008000000}"/>
    <hyperlink ref="B14" location="Pineapples!A1" display="Pineapples for canning: Supply and use" xr:uid="{00000000-0004-0000-0000-000009000000}"/>
    <hyperlink ref="B15" location="Plums!A1" display="Plums for canning: Supply and use" xr:uid="{00000000-0004-0000-0000-00000A000000}"/>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outlinePr summaryBelow="0" summaryRight="0"/>
    <pageSetUpPr autoPageBreaks="0" fitToPage="1"/>
  </sheetPr>
  <dimension ref="A1:DI73"/>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113" s="34" customFormat="1" ht="16.2" thickBot="1">
      <c r="A1" s="179" t="s">
        <v>79</v>
      </c>
      <c r="B1" s="179"/>
      <c r="C1" s="179"/>
      <c r="D1" s="179"/>
      <c r="E1" s="179"/>
      <c r="F1" s="179"/>
      <c r="G1" s="179"/>
      <c r="H1" s="179"/>
      <c r="I1" s="179"/>
      <c r="J1" s="33" t="s">
        <v>7</v>
      </c>
      <c r="K1" s="33"/>
    </row>
    <row r="2" spans="1:113" ht="21" customHeight="1" thickTop="1">
      <c r="A2" s="95"/>
      <c r="B2" s="96"/>
      <c r="C2" s="100" t="s">
        <v>0</v>
      </c>
      <c r="D2" s="101"/>
      <c r="E2" s="101"/>
      <c r="F2" s="101"/>
      <c r="G2" s="100" t="s">
        <v>23</v>
      </c>
      <c r="H2" s="139"/>
      <c r="I2" s="99" t="s">
        <v>57</v>
      </c>
      <c r="J2" s="87"/>
      <c r="K2" s="87"/>
      <c r="L2" s="286"/>
    </row>
    <row r="3" spans="1:113" ht="42" customHeight="1">
      <c r="A3" s="88" t="s">
        <v>55</v>
      </c>
      <c r="B3" s="191" t="s">
        <v>56</v>
      </c>
      <c r="C3" s="103" t="s">
        <v>90</v>
      </c>
      <c r="D3" s="104" t="s">
        <v>1</v>
      </c>
      <c r="E3" s="104" t="s">
        <v>12</v>
      </c>
      <c r="F3" s="103" t="s">
        <v>58</v>
      </c>
      <c r="G3" s="104" t="s">
        <v>3</v>
      </c>
      <c r="H3" s="105" t="s">
        <v>13</v>
      </c>
      <c r="I3" s="239" t="s">
        <v>2</v>
      </c>
      <c r="J3" s="140" t="s">
        <v>19</v>
      </c>
      <c r="K3" s="102"/>
      <c r="L3" s="286"/>
    </row>
    <row r="4" spans="1:113" ht="18" customHeight="1">
      <c r="A4" s="128"/>
      <c r="B4" s="129"/>
      <c r="C4" s="135"/>
      <c r="D4" s="135"/>
      <c r="E4" s="135"/>
      <c r="F4" s="135"/>
      <c r="G4" s="135"/>
      <c r="H4" s="136"/>
      <c r="I4" s="81"/>
      <c r="J4" s="79" t="s">
        <v>6</v>
      </c>
      <c r="K4" s="92" t="s">
        <v>59</v>
      </c>
      <c r="L4" s="286"/>
    </row>
    <row r="5" spans="1:113" ht="15" customHeight="1">
      <c r="A5" s="131"/>
      <c r="B5" s="129"/>
      <c r="C5" s="198"/>
      <c r="D5" s="198"/>
      <c r="E5" s="198"/>
      <c r="F5" s="198"/>
      <c r="G5" s="198"/>
      <c r="H5" s="198"/>
      <c r="I5" s="198"/>
      <c r="J5" s="132"/>
      <c r="K5" s="94" t="s">
        <v>31</v>
      </c>
      <c r="L5" s="286"/>
    </row>
    <row r="6" spans="1:113" ht="15" customHeight="1">
      <c r="A6" s="192"/>
      <c r="B6" s="37" t="s">
        <v>21</v>
      </c>
      <c r="C6" s="106" t="s">
        <v>85</v>
      </c>
      <c r="D6" s="107"/>
      <c r="E6" s="107"/>
      <c r="F6" s="107"/>
      <c r="G6" s="107"/>
      <c r="H6" s="107"/>
      <c r="I6" s="107"/>
      <c r="J6" s="84" t="s">
        <v>22</v>
      </c>
      <c r="K6" s="85"/>
      <c r="L6" s="286"/>
    </row>
    <row r="7" spans="1:113" s="44" customFormat="1" ht="13.2" customHeight="1">
      <c r="A7" s="38">
        <v>1970</v>
      </c>
      <c r="B7" s="39">
        <v>203.84899999999999</v>
      </c>
      <c r="C7" s="40">
        <v>681.7</v>
      </c>
      <c r="D7" s="51">
        <v>18.2</v>
      </c>
      <c r="E7" s="42">
        <v>130.1</v>
      </c>
      <c r="F7" s="41">
        <f>SUM(C7,D7,E7)</f>
        <v>830.00000000000011</v>
      </c>
      <c r="G7" s="42">
        <v>12.4</v>
      </c>
      <c r="H7" s="42">
        <v>143</v>
      </c>
      <c r="I7" s="41">
        <f t="shared" ref="I7:I37" si="0">F7-SUM(G7,H7)</f>
        <v>674.60000000000014</v>
      </c>
      <c r="J7" s="43">
        <f t="shared" ref="J7:J37" si="1">IF(I7=0,0,IF(B7=0,0,I7/B7))</f>
        <v>3.3093122850737564</v>
      </c>
      <c r="K7" s="43">
        <f>J7*1</f>
        <v>3.3093122850737564</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row>
    <row r="8" spans="1:113" ht="13.2" customHeight="1">
      <c r="A8" s="45">
        <v>1971</v>
      </c>
      <c r="B8" s="46">
        <v>206.46599999999998</v>
      </c>
      <c r="C8" s="47">
        <v>844.9</v>
      </c>
      <c r="D8" s="49">
        <v>14.9</v>
      </c>
      <c r="E8" s="49">
        <v>143</v>
      </c>
      <c r="F8" s="48">
        <f>SUM(C8,D8,E8)</f>
        <v>1002.8</v>
      </c>
      <c r="G8" s="49">
        <v>9.9</v>
      </c>
      <c r="H8" s="49">
        <v>160.4</v>
      </c>
      <c r="I8" s="48">
        <f t="shared" si="0"/>
        <v>832.5</v>
      </c>
      <c r="J8" s="50">
        <f t="shared" si="1"/>
        <v>4.0321408851820646</v>
      </c>
      <c r="K8" s="50">
        <f t="shared" ref="K8:K44" si="2">J8*1</f>
        <v>4.0321408851820646</v>
      </c>
    </row>
    <row r="9" spans="1:113" ht="13.2" customHeight="1">
      <c r="A9" s="45">
        <v>1972</v>
      </c>
      <c r="B9" s="46">
        <v>208.917</v>
      </c>
      <c r="C9" s="47">
        <v>715.3</v>
      </c>
      <c r="D9" s="49">
        <v>7.6</v>
      </c>
      <c r="E9" s="49">
        <v>160.4</v>
      </c>
      <c r="F9" s="48">
        <f>SUM(C9,D9,E9)</f>
        <v>883.3</v>
      </c>
      <c r="G9" s="49">
        <v>11</v>
      </c>
      <c r="H9" s="49">
        <v>105.7</v>
      </c>
      <c r="I9" s="48">
        <f t="shared" si="0"/>
        <v>766.59999999999991</v>
      </c>
      <c r="J9" s="50">
        <f t="shared" si="1"/>
        <v>3.6693998094937221</v>
      </c>
      <c r="K9" s="50">
        <f t="shared" si="2"/>
        <v>3.6693998094937221</v>
      </c>
    </row>
    <row r="10" spans="1:113" ht="13.2" customHeight="1">
      <c r="A10" s="45">
        <v>1973</v>
      </c>
      <c r="B10" s="46">
        <v>210.98500000000001</v>
      </c>
      <c r="C10" s="47">
        <v>837.2</v>
      </c>
      <c r="D10" s="49">
        <v>0.2</v>
      </c>
      <c r="E10" s="49">
        <v>105.7</v>
      </c>
      <c r="F10" s="48">
        <f>SUM(C10,D10,E10)</f>
        <v>943.10000000000014</v>
      </c>
      <c r="G10" s="49">
        <v>11.8</v>
      </c>
      <c r="H10" s="49">
        <v>77.099999999999994</v>
      </c>
      <c r="I10" s="48">
        <f t="shared" si="0"/>
        <v>854.20000000000016</v>
      </c>
      <c r="J10" s="50">
        <f t="shared" si="1"/>
        <v>4.0486290494584924</v>
      </c>
      <c r="K10" s="50">
        <f t="shared" si="2"/>
        <v>4.0486290494584924</v>
      </c>
    </row>
    <row r="11" spans="1:113" ht="13.2" customHeight="1">
      <c r="A11" s="45">
        <v>1974</v>
      </c>
      <c r="B11" s="46">
        <v>212.93199999999999</v>
      </c>
      <c r="C11" s="47">
        <v>889.4</v>
      </c>
      <c r="D11" s="193" t="s">
        <v>8</v>
      </c>
      <c r="E11" s="49">
        <v>77.099999999999994</v>
      </c>
      <c r="F11" s="48">
        <f>SUM(C11,D11,E11)</f>
        <v>966.5</v>
      </c>
      <c r="G11" s="49">
        <v>6</v>
      </c>
      <c r="H11" s="49">
        <v>161.6</v>
      </c>
      <c r="I11" s="48">
        <f t="shared" si="0"/>
        <v>798.9</v>
      </c>
      <c r="J11" s="50">
        <f t="shared" si="1"/>
        <v>3.7519020156669738</v>
      </c>
      <c r="K11" s="50">
        <f t="shared" si="2"/>
        <v>3.7519020156669738</v>
      </c>
    </row>
    <row r="12" spans="1:113" ht="13.2" customHeight="1">
      <c r="A12" s="45">
        <v>1975</v>
      </c>
      <c r="B12" s="46">
        <v>214.93100000000001</v>
      </c>
      <c r="C12" s="47">
        <v>830.04</v>
      </c>
      <c r="D12" s="193" t="s">
        <v>8</v>
      </c>
      <c r="E12" s="49">
        <v>161.6</v>
      </c>
      <c r="F12" s="48">
        <f t="shared" ref="F12:F58" si="3">SUM(C12,D12,E12)</f>
        <v>991.64</v>
      </c>
      <c r="G12" s="49">
        <v>7.8</v>
      </c>
      <c r="H12" s="49">
        <v>146.19999999999999</v>
      </c>
      <c r="I12" s="48">
        <f t="shared" si="0"/>
        <v>837.64</v>
      </c>
      <c r="J12" s="50">
        <f t="shared" si="1"/>
        <v>3.8972507455881189</v>
      </c>
      <c r="K12" s="50">
        <f t="shared" si="2"/>
        <v>3.8972507455881189</v>
      </c>
    </row>
    <row r="13" spans="1:113" ht="13.2" customHeight="1">
      <c r="A13" s="38">
        <v>1976</v>
      </c>
      <c r="B13" s="39">
        <v>217.095</v>
      </c>
      <c r="C13" s="40">
        <v>959.74</v>
      </c>
      <c r="D13" s="42" t="s">
        <v>8</v>
      </c>
      <c r="E13" s="51">
        <v>146.19999999999999</v>
      </c>
      <c r="F13" s="67">
        <f t="shared" si="3"/>
        <v>1105.94</v>
      </c>
      <c r="G13" s="51">
        <v>7.2</v>
      </c>
      <c r="H13" s="51">
        <v>152.4</v>
      </c>
      <c r="I13" s="41">
        <f t="shared" si="0"/>
        <v>946.34</v>
      </c>
      <c r="J13" s="43">
        <f t="shared" si="1"/>
        <v>4.3591054607429927</v>
      </c>
      <c r="K13" s="43">
        <f t="shared" si="2"/>
        <v>4.3591054607429927</v>
      </c>
    </row>
    <row r="14" spans="1:113" ht="13.2" customHeight="1">
      <c r="A14" s="38">
        <v>1977</v>
      </c>
      <c r="B14" s="39">
        <v>219.179</v>
      </c>
      <c r="C14" s="40">
        <v>962.6</v>
      </c>
      <c r="D14" s="51">
        <v>0.1</v>
      </c>
      <c r="E14" s="51">
        <v>152.4</v>
      </c>
      <c r="F14" s="67">
        <f t="shared" si="3"/>
        <v>1115.1000000000001</v>
      </c>
      <c r="G14" s="51">
        <v>9.6999999999999993</v>
      </c>
      <c r="H14" s="51">
        <v>116.8</v>
      </c>
      <c r="I14" s="41">
        <f t="shared" si="0"/>
        <v>988.60000000000014</v>
      </c>
      <c r="J14" s="43">
        <f t="shared" si="1"/>
        <v>4.5104686124126863</v>
      </c>
      <c r="K14" s="43">
        <f t="shared" si="2"/>
        <v>4.5104686124126863</v>
      </c>
    </row>
    <row r="15" spans="1:113" ht="13.2" customHeight="1">
      <c r="A15" s="38">
        <v>1978</v>
      </c>
      <c r="B15" s="39">
        <v>221.47699999999998</v>
      </c>
      <c r="C15" s="40">
        <v>852.36</v>
      </c>
      <c r="D15" s="42" t="s">
        <v>8</v>
      </c>
      <c r="E15" s="51">
        <v>116.8</v>
      </c>
      <c r="F15" s="67">
        <f t="shared" si="3"/>
        <v>969.16</v>
      </c>
      <c r="G15" s="51">
        <v>5.8</v>
      </c>
      <c r="H15" s="51">
        <v>113.8</v>
      </c>
      <c r="I15" s="41">
        <f t="shared" si="0"/>
        <v>849.56</v>
      </c>
      <c r="J15" s="43">
        <f t="shared" si="1"/>
        <v>3.8358836357725634</v>
      </c>
      <c r="K15" s="43">
        <f t="shared" si="2"/>
        <v>3.8358836357725634</v>
      </c>
    </row>
    <row r="16" spans="1:113" ht="13.2" customHeight="1">
      <c r="A16" s="38">
        <v>1979</v>
      </c>
      <c r="B16" s="39">
        <v>223.86500000000001</v>
      </c>
      <c r="C16" s="40">
        <v>1108.2</v>
      </c>
      <c r="D16" s="42" t="s">
        <v>8</v>
      </c>
      <c r="E16" s="51">
        <v>113.8</v>
      </c>
      <c r="F16" s="67">
        <f t="shared" si="3"/>
        <v>1222</v>
      </c>
      <c r="G16" s="51">
        <v>7.3</v>
      </c>
      <c r="H16" s="51">
        <v>163</v>
      </c>
      <c r="I16" s="41">
        <f t="shared" si="0"/>
        <v>1051.7</v>
      </c>
      <c r="J16" s="43">
        <f t="shared" si="1"/>
        <v>4.6979206218033189</v>
      </c>
      <c r="K16" s="43">
        <f t="shared" si="2"/>
        <v>4.6979206218033189</v>
      </c>
    </row>
    <row r="17" spans="1:11" ht="13.2" customHeight="1">
      <c r="A17" s="38">
        <v>1980</v>
      </c>
      <c r="B17" s="39">
        <v>226.45099999999999</v>
      </c>
      <c r="C17" s="40">
        <v>1102.58</v>
      </c>
      <c r="D17" s="42" t="s">
        <v>8</v>
      </c>
      <c r="E17" s="51">
        <v>163</v>
      </c>
      <c r="F17" s="67">
        <f t="shared" si="3"/>
        <v>1265.58</v>
      </c>
      <c r="G17" s="51">
        <v>5.7</v>
      </c>
      <c r="H17" s="51">
        <v>211</v>
      </c>
      <c r="I17" s="41">
        <f t="shared" si="0"/>
        <v>1048.8799999999999</v>
      </c>
      <c r="J17" s="43">
        <f t="shared" si="1"/>
        <v>4.6318188040679882</v>
      </c>
      <c r="K17" s="43">
        <f t="shared" si="2"/>
        <v>4.6318188040679882</v>
      </c>
    </row>
    <row r="18" spans="1:11" ht="13.2" customHeight="1">
      <c r="A18" s="45">
        <v>1981</v>
      </c>
      <c r="B18" s="46">
        <v>228.93700000000001</v>
      </c>
      <c r="C18" s="47">
        <v>1032</v>
      </c>
      <c r="D18" s="193" t="s">
        <v>8</v>
      </c>
      <c r="E18" s="49">
        <v>211</v>
      </c>
      <c r="F18" s="48">
        <f t="shared" si="3"/>
        <v>1243</v>
      </c>
      <c r="G18" s="49">
        <v>6.3</v>
      </c>
      <c r="H18" s="49">
        <v>226.3</v>
      </c>
      <c r="I18" s="48">
        <f t="shared" si="0"/>
        <v>1010.4</v>
      </c>
      <c r="J18" s="50">
        <f t="shared" si="1"/>
        <v>4.4134412523969475</v>
      </c>
      <c r="K18" s="50">
        <f t="shared" si="2"/>
        <v>4.4134412523969475</v>
      </c>
    </row>
    <row r="19" spans="1:11" ht="13.2" customHeight="1">
      <c r="A19" s="45">
        <v>1982</v>
      </c>
      <c r="B19" s="46">
        <v>231.15700000000001</v>
      </c>
      <c r="C19" s="47">
        <v>869.2</v>
      </c>
      <c r="D19" s="49">
        <v>0.1</v>
      </c>
      <c r="E19" s="49">
        <v>226.3</v>
      </c>
      <c r="F19" s="48">
        <f t="shared" si="3"/>
        <v>1095.6000000000001</v>
      </c>
      <c r="G19" s="49">
        <v>5.2</v>
      </c>
      <c r="H19" s="49">
        <v>144.69999999999999</v>
      </c>
      <c r="I19" s="48">
        <f t="shared" si="0"/>
        <v>945.70000000000016</v>
      </c>
      <c r="J19" s="50">
        <f t="shared" si="1"/>
        <v>4.0911588227914368</v>
      </c>
      <c r="K19" s="50">
        <f t="shared" si="2"/>
        <v>4.0911588227914368</v>
      </c>
    </row>
    <row r="20" spans="1:11" ht="13.2" customHeight="1">
      <c r="A20" s="45">
        <v>1983</v>
      </c>
      <c r="B20" s="46">
        <v>233.322</v>
      </c>
      <c r="C20" s="47">
        <v>781.12</v>
      </c>
      <c r="D20" s="49">
        <v>2.1</v>
      </c>
      <c r="E20" s="49">
        <v>144.69999999999999</v>
      </c>
      <c r="F20" s="48">
        <f t="shared" si="3"/>
        <v>927.92000000000007</v>
      </c>
      <c r="G20" s="49">
        <v>2.8</v>
      </c>
      <c r="H20" s="49">
        <v>68</v>
      </c>
      <c r="I20" s="48">
        <f t="shared" si="0"/>
        <v>857.12000000000012</v>
      </c>
      <c r="J20" s="50">
        <f t="shared" si="1"/>
        <v>3.6735498581359671</v>
      </c>
      <c r="K20" s="50">
        <f t="shared" si="2"/>
        <v>3.6735498581359671</v>
      </c>
    </row>
    <row r="21" spans="1:11" ht="13.2" customHeight="1">
      <c r="A21" s="45">
        <v>1984</v>
      </c>
      <c r="B21" s="46">
        <v>235.38499999999999</v>
      </c>
      <c r="C21" s="47">
        <v>746.4</v>
      </c>
      <c r="D21" s="49">
        <v>13.6</v>
      </c>
      <c r="E21" s="49">
        <v>68</v>
      </c>
      <c r="F21" s="48">
        <f t="shared" si="3"/>
        <v>828</v>
      </c>
      <c r="G21" s="49">
        <v>2.5</v>
      </c>
      <c r="H21" s="49">
        <v>71.599999999999994</v>
      </c>
      <c r="I21" s="48">
        <f t="shared" si="0"/>
        <v>753.9</v>
      </c>
      <c r="J21" s="50">
        <f t="shared" si="1"/>
        <v>3.2028379038596344</v>
      </c>
      <c r="K21" s="50">
        <f t="shared" si="2"/>
        <v>3.2028379038596344</v>
      </c>
    </row>
    <row r="22" spans="1:11" ht="13.2" customHeight="1">
      <c r="A22" s="45">
        <v>1985</v>
      </c>
      <c r="B22" s="46">
        <v>237.46799999999999</v>
      </c>
      <c r="C22" s="47">
        <v>794.6</v>
      </c>
      <c r="D22" s="49">
        <v>36</v>
      </c>
      <c r="E22" s="49">
        <v>71.599999999999994</v>
      </c>
      <c r="F22" s="48">
        <f t="shared" si="3"/>
        <v>902.2</v>
      </c>
      <c r="G22" s="49">
        <v>1.7</v>
      </c>
      <c r="H22" s="49">
        <v>131.30000000000001</v>
      </c>
      <c r="I22" s="48">
        <f t="shared" si="0"/>
        <v>769.2</v>
      </c>
      <c r="J22" s="50">
        <f t="shared" si="1"/>
        <v>3.2391732780837841</v>
      </c>
      <c r="K22" s="50">
        <f t="shared" si="2"/>
        <v>3.2391732780837841</v>
      </c>
    </row>
    <row r="23" spans="1:11" ht="13.2" customHeight="1">
      <c r="A23" s="38">
        <v>1986</v>
      </c>
      <c r="B23" s="39">
        <v>239.63800000000001</v>
      </c>
      <c r="C23" s="40">
        <v>769.86</v>
      </c>
      <c r="D23" s="51">
        <v>5.4</v>
      </c>
      <c r="E23" s="51">
        <v>131.30000000000001</v>
      </c>
      <c r="F23" s="67">
        <f t="shared" si="3"/>
        <v>906.56</v>
      </c>
      <c r="G23" s="51">
        <v>3</v>
      </c>
      <c r="H23" s="51">
        <v>72.5</v>
      </c>
      <c r="I23" s="41">
        <f t="shared" si="0"/>
        <v>831.06</v>
      </c>
      <c r="J23" s="43">
        <f t="shared" si="1"/>
        <v>3.4679808711473137</v>
      </c>
      <c r="K23" s="43">
        <f t="shared" si="2"/>
        <v>3.4679808711473137</v>
      </c>
    </row>
    <row r="24" spans="1:11" ht="13.2" customHeight="1">
      <c r="A24" s="38">
        <v>1987</v>
      </c>
      <c r="B24" s="39">
        <v>241.78399999999999</v>
      </c>
      <c r="C24" s="40">
        <v>962.5</v>
      </c>
      <c r="D24" s="51">
        <v>1</v>
      </c>
      <c r="E24" s="51">
        <v>72.5</v>
      </c>
      <c r="F24" s="67">
        <f t="shared" si="3"/>
        <v>1036</v>
      </c>
      <c r="G24" s="51">
        <v>2.2000000000000002</v>
      </c>
      <c r="H24" s="51">
        <v>86.2</v>
      </c>
      <c r="I24" s="41">
        <f t="shared" si="0"/>
        <v>947.6</v>
      </c>
      <c r="J24" s="43">
        <f t="shared" si="1"/>
        <v>3.9192006088078619</v>
      </c>
      <c r="K24" s="43">
        <f t="shared" si="2"/>
        <v>3.9192006088078619</v>
      </c>
    </row>
    <row r="25" spans="1:11" ht="13.2" customHeight="1">
      <c r="A25" s="38">
        <v>1988</v>
      </c>
      <c r="B25" s="39">
        <v>243.98099999999999</v>
      </c>
      <c r="C25" s="40">
        <v>866.52</v>
      </c>
      <c r="D25" s="51" t="s">
        <v>8</v>
      </c>
      <c r="E25" s="51" t="s">
        <v>8</v>
      </c>
      <c r="F25" s="67">
        <f t="shared" si="3"/>
        <v>866.52</v>
      </c>
      <c r="G25" s="51" t="s">
        <v>8</v>
      </c>
      <c r="H25" s="51" t="s">
        <v>8</v>
      </c>
      <c r="I25" s="41">
        <f t="shared" si="0"/>
        <v>866.52</v>
      </c>
      <c r="J25" s="43">
        <f t="shared" si="1"/>
        <v>3.5515880334944114</v>
      </c>
      <c r="K25" s="43">
        <f t="shared" si="2"/>
        <v>3.5515880334944114</v>
      </c>
    </row>
    <row r="26" spans="1:11" ht="13.2" customHeight="1">
      <c r="A26" s="38">
        <v>1989</v>
      </c>
      <c r="B26" s="39">
        <v>246.22399999999999</v>
      </c>
      <c r="C26" s="40">
        <v>924.46</v>
      </c>
      <c r="D26" s="51">
        <v>3.4</v>
      </c>
      <c r="E26" s="52" t="s">
        <v>8</v>
      </c>
      <c r="F26" s="67">
        <f t="shared" si="3"/>
        <v>927.86</v>
      </c>
      <c r="G26" s="51">
        <v>4.2</v>
      </c>
      <c r="H26" s="51" t="s">
        <v>8</v>
      </c>
      <c r="I26" s="41">
        <f t="shared" si="0"/>
        <v>923.66</v>
      </c>
      <c r="J26" s="43">
        <f t="shared" si="1"/>
        <v>3.7512996296055623</v>
      </c>
      <c r="K26" s="43">
        <f t="shared" si="2"/>
        <v>3.7512996296055623</v>
      </c>
    </row>
    <row r="27" spans="1:11" ht="13.2" customHeight="1">
      <c r="A27" s="38">
        <v>1990</v>
      </c>
      <c r="B27" s="39">
        <v>248.65899999999999</v>
      </c>
      <c r="C27" s="40">
        <v>992.78</v>
      </c>
      <c r="D27" s="52">
        <v>1.1000000000000001</v>
      </c>
      <c r="E27" s="52" t="s">
        <v>8</v>
      </c>
      <c r="F27" s="67">
        <f t="shared" si="3"/>
        <v>993.88</v>
      </c>
      <c r="G27" s="52">
        <v>7.3</v>
      </c>
      <c r="H27" s="52" t="s">
        <v>8</v>
      </c>
      <c r="I27" s="41">
        <f t="shared" si="0"/>
        <v>986.58</v>
      </c>
      <c r="J27" s="43">
        <f t="shared" si="1"/>
        <v>3.9676022182989561</v>
      </c>
      <c r="K27" s="43">
        <f t="shared" si="2"/>
        <v>3.9676022182989561</v>
      </c>
    </row>
    <row r="28" spans="1:11" ht="13.2" customHeight="1">
      <c r="A28" s="45">
        <v>1991</v>
      </c>
      <c r="B28" s="46">
        <v>251.88900000000001</v>
      </c>
      <c r="C28" s="47">
        <v>881.7</v>
      </c>
      <c r="D28" s="116" t="s">
        <v>8</v>
      </c>
      <c r="E28" s="53" t="s">
        <v>8</v>
      </c>
      <c r="F28" s="48">
        <f>SUM(C28,D28,E28)</f>
        <v>881.7</v>
      </c>
      <c r="G28" s="53">
        <v>12.9</v>
      </c>
      <c r="H28" s="53" t="s">
        <v>8</v>
      </c>
      <c r="I28" s="48">
        <f t="shared" si="0"/>
        <v>868.80000000000007</v>
      </c>
      <c r="J28" s="50">
        <f t="shared" si="1"/>
        <v>3.4491383109226685</v>
      </c>
      <c r="K28" s="50">
        <f t="shared" si="2"/>
        <v>3.4491383109226685</v>
      </c>
    </row>
    <row r="29" spans="1:11" ht="13.2" customHeight="1">
      <c r="A29" s="45">
        <v>1992</v>
      </c>
      <c r="B29" s="46">
        <v>255.214</v>
      </c>
      <c r="C29" s="47">
        <v>958.34</v>
      </c>
      <c r="D29" s="53">
        <v>0.45100000000000001</v>
      </c>
      <c r="E29" s="53" t="s">
        <v>8</v>
      </c>
      <c r="F29" s="48">
        <f t="shared" si="3"/>
        <v>958.79100000000005</v>
      </c>
      <c r="G29" s="53">
        <v>8.3960000000000008</v>
      </c>
      <c r="H29" s="53" t="s">
        <v>8</v>
      </c>
      <c r="I29" s="48">
        <f t="shared" si="0"/>
        <v>950.3950000000001</v>
      </c>
      <c r="J29" s="50">
        <f t="shared" si="1"/>
        <v>3.7239140486023499</v>
      </c>
      <c r="K29" s="50">
        <f t="shared" si="2"/>
        <v>3.7239140486023499</v>
      </c>
    </row>
    <row r="30" spans="1:11" ht="13.2" customHeight="1">
      <c r="A30" s="45">
        <v>1993</v>
      </c>
      <c r="B30" s="46">
        <v>258.67899999999997</v>
      </c>
      <c r="C30" s="47">
        <v>878.2</v>
      </c>
      <c r="D30" s="53">
        <v>5.2110000000000003</v>
      </c>
      <c r="E30" s="53" t="s">
        <v>8</v>
      </c>
      <c r="F30" s="48">
        <f t="shared" si="3"/>
        <v>883.41100000000006</v>
      </c>
      <c r="G30" s="53">
        <v>6.76</v>
      </c>
      <c r="H30" s="53" t="s">
        <v>8</v>
      </c>
      <c r="I30" s="48">
        <f t="shared" si="0"/>
        <v>876.65100000000007</v>
      </c>
      <c r="J30" s="50">
        <f t="shared" si="1"/>
        <v>3.388953104040143</v>
      </c>
      <c r="K30" s="50">
        <f t="shared" si="2"/>
        <v>3.388953104040143</v>
      </c>
    </row>
    <row r="31" spans="1:11" ht="13.2" customHeight="1">
      <c r="A31" s="45">
        <v>1994</v>
      </c>
      <c r="B31" s="46">
        <v>261.91899999999998</v>
      </c>
      <c r="C31" s="47">
        <v>988.9</v>
      </c>
      <c r="D31" s="53">
        <v>2.78</v>
      </c>
      <c r="E31" s="53" t="s">
        <v>8</v>
      </c>
      <c r="F31" s="48">
        <f t="shared" si="3"/>
        <v>991.68</v>
      </c>
      <c r="G31" s="53">
        <v>10.388</v>
      </c>
      <c r="H31" s="53" t="s">
        <v>8</v>
      </c>
      <c r="I31" s="48">
        <f t="shared" si="0"/>
        <v>981.29199999999992</v>
      </c>
      <c r="J31" s="50">
        <f t="shared" si="1"/>
        <v>3.7465475967761024</v>
      </c>
      <c r="K31" s="50">
        <f t="shared" si="2"/>
        <v>3.7465475967761024</v>
      </c>
    </row>
    <row r="32" spans="1:11" ht="13.2" customHeight="1">
      <c r="A32" s="45">
        <v>1995</v>
      </c>
      <c r="B32" s="46">
        <v>265.04399999999998</v>
      </c>
      <c r="C32" s="47">
        <v>806.08</v>
      </c>
      <c r="D32" s="53">
        <v>0.89700000000000002</v>
      </c>
      <c r="E32" s="53" t="s">
        <v>8</v>
      </c>
      <c r="F32" s="48">
        <f t="shared" si="3"/>
        <v>806.97700000000009</v>
      </c>
      <c r="G32" s="53">
        <v>16.28</v>
      </c>
      <c r="H32" s="53" t="s">
        <v>8</v>
      </c>
      <c r="I32" s="48">
        <f t="shared" si="0"/>
        <v>790.69700000000012</v>
      </c>
      <c r="J32" s="50">
        <f t="shared" si="1"/>
        <v>2.9832669292645755</v>
      </c>
      <c r="K32" s="50">
        <f t="shared" si="2"/>
        <v>2.9832669292645755</v>
      </c>
    </row>
    <row r="33" spans="1:11" ht="13.2" customHeight="1">
      <c r="A33" s="38">
        <v>1996</v>
      </c>
      <c r="B33" s="39">
        <v>268.15100000000001</v>
      </c>
      <c r="C33" s="40">
        <v>721.4</v>
      </c>
      <c r="D33" s="52">
        <v>48.058999999999997</v>
      </c>
      <c r="E33" s="52" t="s">
        <v>8</v>
      </c>
      <c r="F33" s="67">
        <f t="shared" si="3"/>
        <v>769.45899999999995</v>
      </c>
      <c r="G33" s="52">
        <v>7.8170000000000002</v>
      </c>
      <c r="H33" s="52" t="s">
        <v>8</v>
      </c>
      <c r="I33" s="41">
        <f t="shared" si="0"/>
        <v>761.64199999999994</v>
      </c>
      <c r="J33" s="43">
        <f t="shared" si="1"/>
        <v>2.8403474161946063</v>
      </c>
      <c r="K33" s="43">
        <f t="shared" si="2"/>
        <v>2.8403474161946063</v>
      </c>
    </row>
    <row r="34" spans="1:11" ht="13.2" customHeight="1">
      <c r="A34" s="38">
        <v>1997</v>
      </c>
      <c r="B34" s="39">
        <v>271.36</v>
      </c>
      <c r="C34" s="40">
        <v>939.24</v>
      </c>
      <c r="D34" s="55">
        <v>13.52</v>
      </c>
      <c r="E34" s="55" t="s">
        <v>8</v>
      </c>
      <c r="F34" s="67">
        <f t="shared" si="3"/>
        <v>952.76</v>
      </c>
      <c r="G34" s="55">
        <v>10.952</v>
      </c>
      <c r="H34" s="55" t="s">
        <v>8</v>
      </c>
      <c r="I34" s="41">
        <f t="shared" si="0"/>
        <v>941.80799999999999</v>
      </c>
      <c r="J34" s="43">
        <f t="shared" si="1"/>
        <v>3.470695754716981</v>
      </c>
      <c r="K34" s="43">
        <f t="shared" si="2"/>
        <v>3.470695754716981</v>
      </c>
    </row>
    <row r="35" spans="1:11" ht="13.2" customHeight="1">
      <c r="A35" s="38">
        <v>1998</v>
      </c>
      <c r="B35" s="39">
        <v>274.62599999999998</v>
      </c>
      <c r="C35" s="40">
        <v>908</v>
      </c>
      <c r="D35" s="52">
        <v>11.9079359</v>
      </c>
      <c r="E35" s="52" t="s">
        <v>8</v>
      </c>
      <c r="F35" s="67">
        <f t="shared" si="3"/>
        <v>919.90793589999998</v>
      </c>
      <c r="G35" s="52">
        <v>10.770597</v>
      </c>
      <c r="H35" s="52" t="s">
        <v>8</v>
      </c>
      <c r="I35" s="41">
        <f t="shared" si="0"/>
        <v>909.13733890000003</v>
      </c>
      <c r="J35" s="43">
        <f t="shared" si="1"/>
        <v>3.31045618004122</v>
      </c>
      <c r="K35" s="43">
        <f t="shared" si="2"/>
        <v>3.31045618004122</v>
      </c>
    </row>
    <row r="36" spans="1:11" ht="13.2" customHeight="1">
      <c r="A36" s="38">
        <v>1999</v>
      </c>
      <c r="B36" s="39">
        <v>277.79000000000002</v>
      </c>
      <c r="C36" s="40">
        <v>954.52</v>
      </c>
      <c r="D36" s="52">
        <v>2.5901629999999995</v>
      </c>
      <c r="E36" s="52" t="s">
        <v>8</v>
      </c>
      <c r="F36" s="67">
        <f t="shared" si="3"/>
        <v>957.11016299999994</v>
      </c>
      <c r="G36" s="52">
        <v>9.7182750000000002</v>
      </c>
      <c r="H36" s="52" t="s">
        <v>8</v>
      </c>
      <c r="I36" s="41">
        <f t="shared" si="0"/>
        <v>947.39188799999999</v>
      </c>
      <c r="J36" s="43">
        <f t="shared" si="1"/>
        <v>3.4104607365275923</v>
      </c>
      <c r="K36" s="43">
        <f t="shared" si="2"/>
        <v>3.4104607365275923</v>
      </c>
    </row>
    <row r="37" spans="1:11" ht="13.2" customHeight="1">
      <c r="A37" s="38">
        <v>2000</v>
      </c>
      <c r="B37" s="39">
        <v>280.976</v>
      </c>
      <c r="C37" s="40">
        <v>804.08</v>
      </c>
      <c r="D37" s="52">
        <v>9.0537580000000002</v>
      </c>
      <c r="E37" s="52" t="s">
        <v>8</v>
      </c>
      <c r="F37" s="67">
        <f t="shared" si="3"/>
        <v>813.13375800000006</v>
      </c>
      <c r="G37" s="40">
        <v>12.747372</v>
      </c>
      <c r="H37" s="52" t="s">
        <v>8</v>
      </c>
      <c r="I37" s="41">
        <f t="shared" si="0"/>
        <v>800.38638600000002</v>
      </c>
      <c r="J37" s="43">
        <f t="shared" si="1"/>
        <v>2.8485934243494109</v>
      </c>
      <c r="K37" s="43">
        <f t="shared" si="2"/>
        <v>2.8485934243494109</v>
      </c>
    </row>
    <row r="38" spans="1:11" ht="13.2" customHeight="1">
      <c r="A38" s="45">
        <v>2001</v>
      </c>
      <c r="B38" s="46">
        <v>283.92040200000002</v>
      </c>
      <c r="C38" s="47">
        <v>842.22</v>
      </c>
      <c r="D38" s="53">
        <v>27.036094000000006</v>
      </c>
      <c r="E38" s="53" t="s">
        <v>8</v>
      </c>
      <c r="F38" s="48">
        <f>SUM(C38,D38,E38)</f>
        <v>869.25609400000008</v>
      </c>
      <c r="G38" s="47">
        <v>14.064338000000001</v>
      </c>
      <c r="H38" s="53" t="s">
        <v>8</v>
      </c>
      <c r="I38" s="48">
        <f t="shared" ref="I38:I43" si="4">F38-SUM(G38,H38)</f>
        <v>855.19175600000005</v>
      </c>
      <c r="J38" s="50">
        <f t="shared" ref="J38:J43" si="5">IF(I38=0,0,IF(B38=0,0,I38/B38))</f>
        <v>3.0120827879075769</v>
      </c>
      <c r="K38" s="50">
        <f t="shared" si="2"/>
        <v>3.0120827879075769</v>
      </c>
    </row>
    <row r="39" spans="1:11" ht="13.2" customHeight="1">
      <c r="A39" s="45">
        <v>2002</v>
      </c>
      <c r="B39" s="46">
        <v>286.78755999999998</v>
      </c>
      <c r="C39" s="47">
        <v>728.26</v>
      </c>
      <c r="D39" s="53">
        <v>33.673772</v>
      </c>
      <c r="E39" s="53" t="s">
        <v>8</v>
      </c>
      <c r="F39" s="48">
        <f t="shared" si="3"/>
        <v>761.93377199999998</v>
      </c>
      <c r="G39" s="47">
        <v>11.556352</v>
      </c>
      <c r="H39" s="53" t="s">
        <v>8</v>
      </c>
      <c r="I39" s="48">
        <f t="shared" si="4"/>
        <v>750.37742000000003</v>
      </c>
      <c r="J39" s="50">
        <f t="shared" si="5"/>
        <v>2.6164922216291391</v>
      </c>
      <c r="K39" s="50">
        <f t="shared" si="2"/>
        <v>2.6164922216291391</v>
      </c>
    </row>
    <row r="40" spans="1:11" ht="13.2" customHeight="1">
      <c r="A40" s="45">
        <v>2003</v>
      </c>
      <c r="B40" s="46">
        <v>289.51758100000001</v>
      </c>
      <c r="C40" s="47">
        <v>737</v>
      </c>
      <c r="D40" s="53">
        <v>47.905004999999989</v>
      </c>
      <c r="E40" s="53" t="s">
        <v>8</v>
      </c>
      <c r="F40" s="48">
        <f t="shared" si="3"/>
        <v>784.90500499999996</v>
      </c>
      <c r="G40" s="47">
        <v>9.5436010000000024</v>
      </c>
      <c r="H40" s="53" t="s">
        <v>8</v>
      </c>
      <c r="I40" s="48">
        <f t="shared" si="4"/>
        <v>775.36140399999999</v>
      </c>
      <c r="J40" s="50">
        <f t="shared" si="5"/>
        <v>2.6781150951934762</v>
      </c>
      <c r="K40" s="50">
        <f t="shared" si="2"/>
        <v>2.6781150951934762</v>
      </c>
    </row>
    <row r="41" spans="1:11" ht="13.2" customHeight="1">
      <c r="A41" s="45">
        <v>2004</v>
      </c>
      <c r="B41" s="46">
        <v>292.19189</v>
      </c>
      <c r="C41" s="47">
        <v>718.26</v>
      </c>
      <c r="D41" s="53">
        <v>43.256483999999993</v>
      </c>
      <c r="E41" s="53" t="s">
        <v>8</v>
      </c>
      <c r="F41" s="48">
        <f t="shared" si="3"/>
        <v>761.51648399999999</v>
      </c>
      <c r="G41" s="47">
        <v>23.106627</v>
      </c>
      <c r="H41" s="53" t="s">
        <v>8</v>
      </c>
      <c r="I41" s="48">
        <f t="shared" si="4"/>
        <v>738.40985699999999</v>
      </c>
      <c r="J41" s="50">
        <f t="shared" si="5"/>
        <v>2.5271401509466944</v>
      </c>
      <c r="K41" s="50">
        <f t="shared" si="2"/>
        <v>2.5271401509466944</v>
      </c>
    </row>
    <row r="42" spans="1:11" ht="13.2" customHeight="1">
      <c r="A42" s="45">
        <v>2005</v>
      </c>
      <c r="B42" s="46">
        <v>294.914085</v>
      </c>
      <c r="C42" s="47">
        <v>634.54</v>
      </c>
      <c r="D42" s="53">
        <v>68.818872999999996</v>
      </c>
      <c r="E42" s="53" t="s">
        <v>8</v>
      </c>
      <c r="F42" s="48">
        <f t="shared" si="3"/>
        <v>703.3588729999999</v>
      </c>
      <c r="G42" s="47">
        <v>23.708470000000002</v>
      </c>
      <c r="H42" s="53" t="s">
        <v>8</v>
      </c>
      <c r="I42" s="48">
        <f t="shared" si="4"/>
        <v>679.65040299999987</v>
      </c>
      <c r="J42" s="50">
        <f t="shared" si="5"/>
        <v>2.304570848150572</v>
      </c>
      <c r="K42" s="50">
        <f t="shared" si="2"/>
        <v>2.304570848150572</v>
      </c>
    </row>
    <row r="43" spans="1:11" ht="13.2" customHeight="1">
      <c r="A43" s="38">
        <v>2006</v>
      </c>
      <c r="B43" s="39">
        <v>297.64655699999997</v>
      </c>
      <c r="C43" s="194">
        <v>660.80000000000007</v>
      </c>
      <c r="D43" s="194">
        <v>74.285921999999999</v>
      </c>
      <c r="E43" s="52" t="s">
        <v>8</v>
      </c>
      <c r="F43" s="67">
        <f t="shared" si="3"/>
        <v>735.0859220000001</v>
      </c>
      <c r="G43" s="194">
        <v>18.635601999999999</v>
      </c>
      <c r="H43" s="52" t="s">
        <v>8</v>
      </c>
      <c r="I43" s="41">
        <f t="shared" si="4"/>
        <v>716.45032000000015</v>
      </c>
      <c r="J43" s="43">
        <f t="shared" si="5"/>
        <v>2.4070505878554482</v>
      </c>
      <c r="K43" s="43">
        <f t="shared" si="2"/>
        <v>2.4070505878554482</v>
      </c>
    </row>
    <row r="44" spans="1:11" ht="13.2" customHeight="1">
      <c r="A44" s="38">
        <v>2007</v>
      </c>
      <c r="B44" s="39">
        <v>300.57448099999999</v>
      </c>
      <c r="C44" s="194">
        <v>639.78</v>
      </c>
      <c r="D44" s="194">
        <v>72.115722000000005</v>
      </c>
      <c r="E44" s="52" t="s">
        <v>8</v>
      </c>
      <c r="F44" s="67">
        <f t="shared" si="3"/>
        <v>711.89572199999998</v>
      </c>
      <c r="G44" s="194">
        <v>17.550287000000001</v>
      </c>
      <c r="H44" s="52" t="s">
        <v>8</v>
      </c>
      <c r="I44" s="41">
        <f t="shared" ref="I44:I49" si="6">F44-SUM(G44,H44)</f>
        <v>694.34543499999995</v>
      </c>
      <c r="J44" s="43">
        <f t="shared" ref="J44:J49" si="7">IF(I44=0,0,IF(B44=0,0,I44/B44))</f>
        <v>2.3100611625109981</v>
      </c>
      <c r="K44" s="43">
        <f t="shared" si="2"/>
        <v>2.3100611625109981</v>
      </c>
    </row>
    <row r="45" spans="1:11" ht="13.2" customHeight="1">
      <c r="A45" s="38">
        <v>2008</v>
      </c>
      <c r="B45" s="39">
        <v>303.50646899999998</v>
      </c>
      <c r="C45" s="194">
        <v>639.9</v>
      </c>
      <c r="D45" s="194">
        <v>63.048605999999999</v>
      </c>
      <c r="E45" s="52" t="s">
        <v>8</v>
      </c>
      <c r="F45" s="67">
        <f t="shared" si="3"/>
        <v>702.94860599999993</v>
      </c>
      <c r="G45" s="194">
        <v>16.569210999999999</v>
      </c>
      <c r="H45" s="52" t="s">
        <v>8</v>
      </c>
      <c r="I45" s="41">
        <f t="shared" si="6"/>
        <v>686.37939499999993</v>
      </c>
      <c r="J45" s="43">
        <f t="shared" si="7"/>
        <v>2.2614984031856005</v>
      </c>
      <c r="K45" s="43">
        <f t="shared" ref="K45:K50" si="8">J45*1</f>
        <v>2.2614984031856005</v>
      </c>
    </row>
    <row r="46" spans="1:11" ht="13.2" customHeight="1">
      <c r="A46" s="38">
        <v>2009</v>
      </c>
      <c r="B46" s="39">
        <v>306.207719</v>
      </c>
      <c r="C46" s="194">
        <v>704.04</v>
      </c>
      <c r="D46" s="194">
        <v>63.596533000000001</v>
      </c>
      <c r="E46" s="52" t="s">
        <v>8</v>
      </c>
      <c r="F46" s="67">
        <f t="shared" si="3"/>
        <v>767.63653299999999</v>
      </c>
      <c r="G46" s="194">
        <v>13.900392999999999</v>
      </c>
      <c r="H46" s="52" t="s">
        <v>8</v>
      </c>
      <c r="I46" s="41">
        <f t="shared" si="6"/>
        <v>753.73613999999998</v>
      </c>
      <c r="J46" s="43">
        <f t="shared" si="7"/>
        <v>2.4615190709807022</v>
      </c>
      <c r="K46" s="43">
        <f t="shared" si="8"/>
        <v>2.4615190709807022</v>
      </c>
    </row>
    <row r="47" spans="1:11" ht="13.2" customHeight="1">
      <c r="A47" s="38">
        <v>2010</v>
      </c>
      <c r="B47" s="39">
        <v>308.83326399999999</v>
      </c>
      <c r="C47" s="194">
        <v>563.94000000000005</v>
      </c>
      <c r="D47" s="194">
        <v>59.464476000000005</v>
      </c>
      <c r="E47" s="52" t="s">
        <v>8</v>
      </c>
      <c r="F47" s="67">
        <f t="shared" si="3"/>
        <v>623.40447600000005</v>
      </c>
      <c r="G47" s="194">
        <v>18.788288000000001</v>
      </c>
      <c r="H47" s="52" t="s">
        <v>8</v>
      </c>
      <c r="I47" s="41">
        <f t="shared" si="6"/>
        <v>604.61618800000008</v>
      </c>
      <c r="J47" s="43">
        <f t="shared" si="7"/>
        <v>1.9577430881927282</v>
      </c>
      <c r="K47" s="43">
        <f t="shared" si="8"/>
        <v>1.9577430881927282</v>
      </c>
    </row>
    <row r="48" spans="1:11" ht="13.2" customHeight="1">
      <c r="A48" s="57">
        <v>2011</v>
      </c>
      <c r="B48" s="58">
        <v>310.94696199999998</v>
      </c>
      <c r="C48" s="195">
        <v>642.80000000000007</v>
      </c>
      <c r="D48" s="195">
        <v>49.726635000000002</v>
      </c>
      <c r="E48" s="60" t="s">
        <v>8</v>
      </c>
      <c r="F48" s="48">
        <f t="shared" si="3"/>
        <v>692.52663500000006</v>
      </c>
      <c r="G48" s="195">
        <v>18.162797999999999</v>
      </c>
      <c r="H48" s="60" t="s">
        <v>8</v>
      </c>
      <c r="I48" s="61">
        <f t="shared" si="6"/>
        <v>674.3638370000001</v>
      </c>
      <c r="J48" s="62">
        <f t="shared" si="7"/>
        <v>2.1687423239722796</v>
      </c>
      <c r="K48" s="62">
        <f t="shared" si="8"/>
        <v>2.1687423239722796</v>
      </c>
    </row>
    <row r="49" spans="1:11" ht="13.2" customHeight="1">
      <c r="A49" s="57">
        <v>2012</v>
      </c>
      <c r="B49" s="58">
        <v>313.14999699999998</v>
      </c>
      <c r="C49" s="195">
        <v>598.62</v>
      </c>
      <c r="D49" s="195">
        <v>62.289587110000006</v>
      </c>
      <c r="E49" s="60" t="s">
        <v>8</v>
      </c>
      <c r="F49" s="48">
        <f t="shared" si="3"/>
        <v>660.90958710999996</v>
      </c>
      <c r="G49" s="195">
        <v>18.523287079999996</v>
      </c>
      <c r="H49" s="60" t="s">
        <v>8</v>
      </c>
      <c r="I49" s="61">
        <f t="shared" si="6"/>
        <v>642.38630002999992</v>
      </c>
      <c r="J49" s="62">
        <f t="shared" si="7"/>
        <v>2.0513693315794601</v>
      </c>
      <c r="K49" s="62">
        <f t="shared" si="8"/>
        <v>2.0513693315794601</v>
      </c>
    </row>
    <row r="50" spans="1:11" ht="13.2" customHeight="1">
      <c r="A50" s="57">
        <v>2013</v>
      </c>
      <c r="B50" s="58">
        <v>315.33597600000002</v>
      </c>
      <c r="C50" s="195">
        <v>583.58000000000004</v>
      </c>
      <c r="D50" s="195">
        <v>69.148555459999983</v>
      </c>
      <c r="E50" s="60" t="s">
        <v>8</v>
      </c>
      <c r="F50" s="48">
        <f t="shared" si="3"/>
        <v>652.72855546000005</v>
      </c>
      <c r="G50" s="195">
        <v>13.727497759999999</v>
      </c>
      <c r="H50" s="60" t="s">
        <v>8</v>
      </c>
      <c r="I50" s="61">
        <f t="shared" ref="I50:I58" si="9">F50-SUM(G50,H50)</f>
        <v>639.00105770000005</v>
      </c>
      <c r="J50" s="62">
        <f t="shared" ref="J50:J58" si="10">IF(I50=0,0,IF(B50=0,0,I50/B50))</f>
        <v>2.0264134330806582</v>
      </c>
      <c r="K50" s="62">
        <f t="shared" si="8"/>
        <v>2.0264134330806582</v>
      </c>
    </row>
    <row r="51" spans="1:11" ht="13.2" customHeight="1">
      <c r="A51" s="57">
        <v>2014</v>
      </c>
      <c r="B51" s="58">
        <v>317.519206</v>
      </c>
      <c r="C51" s="195">
        <v>562.34</v>
      </c>
      <c r="D51" s="195">
        <v>77.845357140000004</v>
      </c>
      <c r="E51" s="60" t="s">
        <v>8</v>
      </c>
      <c r="F51" s="48">
        <f t="shared" si="3"/>
        <v>640.18535714000006</v>
      </c>
      <c r="G51" s="195">
        <v>10.855664550000002</v>
      </c>
      <c r="H51" s="60" t="s">
        <v>8</v>
      </c>
      <c r="I51" s="61">
        <f t="shared" si="9"/>
        <v>629.32969259000004</v>
      </c>
      <c r="J51" s="62">
        <f t="shared" si="10"/>
        <v>1.9820208689675296</v>
      </c>
      <c r="K51" s="62">
        <f t="shared" ref="K51:K58" si="11">J51*1</f>
        <v>1.9820208689675296</v>
      </c>
    </row>
    <row r="52" spans="1:11" ht="13.2" customHeight="1">
      <c r="A52" s="57">
        <v>2015</v>
      </c>
      <c r="B52" s="58">
        <v>319.83219000000003</v>
      </c>
      <c r="C52" s="195">
        <v>576.70000000000005</v>
      </c>
      <c r="D52" s="195">
        <v>76.782731549999994</v>
      </c>
      <c r="E52" s="60" t="s">
        <v>8</v>
      </c>
      <c r="F52" s="48">
        <f t="shared" si="3"/>
        <v>653.48273155000004</v>
      </c>
      <c r="G52" s="195">
        <v>10.728673909999999</v>
      </c>
      <c r="H52" s="60" t="s">
        <v>8</v>
      </c>
      <c r="I52" s="61">
        <f t="shared" si="9"/>
        <v>642.75405764000004</v>
      </c>
      <c r="J52" s="62">
        <f t="shared" si="10"/>
        <v>2.0096603085511813</v>
      </c>
      <c r="K52" s="62">
        <f t="shared" si="11"/>
        <v>2.0096603085511813</v>
      </c>
    </row>
    <row r="53" spans="1:11" ht="13.2" customHeight="1">
      <c r="A53" s="63">
        <v>2016</v>
      </c>
      <c r="B53" s="64">
        <v>322.11409400000002</v>
      </c>
      <c r="C53" s="196">
        <v>461.74</v>
      </c>
      <c r="D53" s="196">
        <v>69.413623779999995</v>
      </c>
      <c r="E53" s="66" t="s">
        <v>8</v>
      </c>
      <c r="F53" s="67">
        <f t="shared" si="3"/>
        <v>531.15362377999998</v>
      </c>
      <c r="G53" s="196">
        <v>16.481460859999999</v>
      </c>
      <c r="H53" s="66" t="s">
        <v>8</v>
      </c>
      <c r="I53" s="67">
        <f t="shared" si="9"/>
        <v>514.67216292000001</v>
      </c>
      <c r="J53" s="68">
        <f t="shared" si="10"/>
        <v>1.5977946091362272</v>
      </c>
      <c r="K53" s="68">
        <f t="shared" si="11"/>
        <v>1.5977946091362272</v>
      </c>
    </row>
    <row r="54" spans="1:11" ht="13.2" customHeight="1">
      <c r="A54" s="63">
        <v>2017</v>
      </c>
      <c r="B54" s="64">
        <v>324.29674599999998</v>
      </c>
      <c r="C54" s="196">
        <v>490.40000000000003</v>
      </c>
      <c r="D54" s="196">
        <v>69.448974890000017</v>
      </c>
      <c r="E54" s="66" t="s">
        <v>8</v>
      </c>
      <c r="F54" s="67">
        <f t="shared" si="3"/>
        <v>559.84897489000002</v>
      </c>
      <c r="G54" s="196">
        <v>17.337850669999998</v>
      </c>
      <c r="H54" s="66" t="s">
        <v>8</v>
      </c>
      <c r="I54" s="67">
        <f t="shared" si="9"/>
        <v>542.51112422000006</v>
      </c>
      <c r="J54" s="68">
        <f t="shared" si="10"/>
        <v>1.6728848837107977</v>
      </c>
      <c r="K54" s="68">
        <f t="shared" si="11"/>
        <v>1.6728848837107977</v>
      </c>
    </row>
    <row r="55" spans="1:11" ht="13.2" customHeight="1">
      <c r="A55" s="63">
        <v>2018</v>
      </c>
      <c r="B55" s="64">
        <v>326.16326299999997</v>
      </c>
      <c r="C55" s="196">
        <v>485.12</v>
      </c>
      <c r="D55" s="197">
        <v>62.343403230000007</v>
      </c>
      <c r="E55" s="66" t="s">
        <v>8</v>
      </c>
      <c r="F55" s="67">
        <f t="shared" si="3"/>
        <v>547.46340323000004</v>
      </c>
      <c r="G55" s="197">
        <v>8.1531485099999994</v>
      </c>
      <c r="H55" s="66" t="s">
        <v>8</v>
      </c>
      <c r="I55" s="67">
        <f t="shared" si="9"/>
        <v>539.31025471999999</v>
      </c>
      <c r="J55" s="68">
        <f t="shared" si="10"/>
        <v>1.6534978518411501</v>
      </c>
      <c r="K55" s="68">
        <f t="shared" si="11"/>
        <v>1.6534978518411501</v>
      </c>
    </row>
    <row r="56" spans="1:11" ht="13.2" customHeight="1">
      <c r="A56" s="63">
        <v>2019</v>
      </c>
      <c r="B56" s="64">
        <v>327.77654100000001</v>
      </c>
      <c r="C56" s="196">
        <v>396.68</v>
      </c>
      <c r="D56" s="196">
        <v>71.827662699999991</v>
      </c>
      <c r="E56" s="66" t="s">
        <v>8</v>
      </c>
      <c r="F56" s="67">
        <f t="shared" si="3"/>
        <v>468.50766269999997</v>
      </c>
      <c r="G56" s="196">
        <v>8.6666777275880005</v>
      </c>
      <c r="H56" s="66" t="s">
        <v>8</v>
      </c>
      <c r="I56" s="67">
        <f t="shared" si="9"/>
        <v>459.84098497241195</v>
      </c>
      <c r="J56" s="68">
        <f t="shared" si="10"/>
        <v>1.4029099934043539</v>
      </c>
      <c r="K56" s="68">
        <f t="shared" si="11"/>
        <v>1.4029099934043539</v>
      </c>
    </row>
    <row r="57" spans="1:11" ht="13.2" customHeight="1">
      <c r="A57" s="63">
        <v>2020</v>
      </c>
      <c r="B57" s="64">
        <v>329.37155899999999</v>
      </c>
      <c r="C57" s="196">
        <v>295.88</v>
      </c>
      <c r="D57" s="197">
        <v>75.827450535023431</v>
      </c>
      <c r="E57" s="66" t="s">
        <v>8</v>
      </c>
      <c r="F57" s="67">
        <f t="shared" si="3"/>
        <v>371.70745053502344</v>
      </c>
      <c r="G57" s="197">
        <v>5.5334319953487796</v>
      </c>
      <c r="H57" s="66" t="s">
        <v>8</v>
      </c>
      <c r="I57" s="67">
        <f t="shared" si="9"/>
        <v>366.17401853967465</v>
      </c>
      <c r="J57" s="68">
        <f t="shared" si="10"/>
        <v>1.1117353898175364</v>
      </c>
      <c r="K57" s="68">
        <f t="shared" si="11"/>
        <v>1.1117353898175364</v>
      </c>
    </row>
    <row r="58" spans="1:11" ht="13.8" customHeight="1" thickBot="1">
      <c r="A58" s="265">
        <v>2021</v>
      </c>
      <c r="B58" s="246">
        <v>331.939819</v>
      </c>
      <c r="C58" s="269">
        <v>271.18</v>
      </c>
      <c r="D58" s="269">
        <v>75.472764233760358</v>
      </c>
      <c r="E58" s="248" t="s">
        <v>8</v>
      </c>
      <c r="F58" s="249">
        <f t="shared" si="3"/>
        <v>346.65276423376037</v>
      </c>
      <c r="G58" s="269">
        <v>6.2044738537769843</v>
      </c>
      <c r="H58" s="248" t="s">
        <v>8</v>
      </c>
      <c r="I58" s="249">
        <f t="shared" si="9"/>
        <v>340.4482903799834</v>
      </c>
      <c r="J58" s="250">
        <f t="shared" si="10"/>
        <v>1.0256325722102759</v>
      </c>
      <c r="K58" s="250">
        <f t="shared" si="11"/>
        <v>1.0256325722102759</v>
      </c>
    </row>
    <row r="59" spans="1:11" ht="15" customHeight="1" thickTop="1">
      <c r="A59" s="77" t="s">
        <v>20</v>
      </c>
      <c r="B59" s="77"/>
      <c r="C59" s="77"/>
      <c r="D59" s="77"/>
      <c r="E59" s="77"/>
      <c r="F59" s="77"/>
      <c r="G59" s="77"/>
      <c r="H59" s="77"/>
      <c r="I59" s="77"/>
      <c r="J59" s="77"/>
    </row>
    <row r="60" spans="1:11">
      <c r="A60" s="77"/>
      <c r="B60" s="77"/>
      <c r="C60" s="77"/>
      <c r="D60" s="77"/>
      <c r="E60" s="77"/>
      <c r="F60" s="77"/>
      <c r="G60" s="77"/>
      <c r="H60" s="77"/>
      <c r="I60" s="77"/>
      <c r="J60" s="77"/>
    </row>
    <row r="61" spans="1:11" ht="15" customHeight="1">
      <c r="A61" s="77" t="s">
        <v>62</v>
      </c>
      <c r="B61" s="77"/>
      <c r="C61" s="77"/>
      <c r="D61" s="77"/>
      <c r="E61" s="77"/>
      <c r="F61" s="77"/>
      <c r="G61" s="77"/>
      <c r="H61" s="77"/>
      <c r="I61" s="77"/>
      <c r="J61" s="77"/>
    </row>
    <row r="62" spans="1:11" ht="15" customHeight="1">
      <c r="A62" s="77" t="s">
        <v>80</v>
      </c>
      <c r="B62" s="77"/>
      <c r="C62" s="77"/>
      <c r="D62" s="77"/>
      <c r="E62" s="77"/>
      <c r="F62" s="77"/>
      <c r="G62" s="77"/>
      <c r="H62" s="77"/>
      <c r="I62" s="77"/>
      <c r="J62" s="77"/>
    </row>
    <row r="63" spans="1:11" ht="15" customHeight="1">
      <c r="A63" s="77" t="s">
        <v>64</v>
      </c>
      <c r="B63" s="77"/>
      <c r="C63" s="77"/>
      <c r="D63" s="77"/>
      <c r="E63" s="77"/>
      <c r="F63" s="77"/>
      <c r="G63" s="77"/>
      <c r="H63" s="77"/>
      <c r="I63" s="77"/>
      <c r="J63" s="77"/>
    </row>
    <row r="64" spans="1:11" ht="15" customHeight="1">
      <c r="A64" s="77" t="s">
        <v>65</v>
      </c>
      <c r="B64" s="77"/>
      <c r="C64" s="77"/>
      <c r="D64" s="77"/>
      <c r="E64" s="77"/>
      <c r="F64" s="77"/>
      <c r="G64" s="77"/>
      <c r="H64" s="77"/>
      <c r="I64" s="77"/>
      <c r="J64" s="77"/>
    </row>
    <row r="65" spans="1:10" ht="15" customHeight="1">
      <c r="A65" s="77" t="s">
        <v>110</v>
      </c>
      <c r="B65" s="77"/>
      <c r="C65" s="77"/>
      <c r="D65" s="77"/>
      <c r="E65" s="77"/>
      <c r="F65" s="77"/>
      <c r="G65" s="77"/>
      <c r="H65" s="77"/>
      <c r="I65" s="77"/>
      <c r="J65" s="77"/>
    </row>
    <row r="66" spans="1:10" ht="15" customHeight="1">
      <c r="A66" s="77" t="s">
        <v>111</v>
      </c>
      <c r="B66" s="77"/>
      <c r="C66" s="77"/>
      <c r="D66" s="77"/>
      <c r="E66" s="77"/>
      <c r="F66" s="77"/>
      <c r="G66" s="77"/>
      <c r="H66" s="77"/>
      <c r="I66" s="77"/>
      <c r="J66" s="77"/>
    </row>
    <row r="67" spans="1:10">
      <c r="A67" s="77"/>
      <c r="B67" s="77"/>
      <c r="C67" s="77"/>
      <c r="D67" s="77"/>
      <c r="E67" s="77"/>
      <c r="F67" s="77"/>
      <c r="G67" s="77"/>
      <c r="H67" s="77"/>
      <c r="I67" s="77"/>
      <c r="J67" s="77"/>
    </row>
    <row r="68" spans="1:10" ht="15" customHeight="1">
      <c r="A68" s="75" t="s">
        <v>94</v>
      </c>
      <c r="B68" s="77"/>
      <c r="C68" s="77"/>
      <c r="D68" s="77"/>
      <c r="E68" s="77"/>
      <c r="F68" s="77"/>
      <c r="G68" s="77"/>
      <c r="H68" s="77"/>
      <c r="I68" s="77"/>
      <c r="J68" s="77"/>
    </row>
    <row r="69" spans="1:10">
      <c r="A69" s="77"/>
      <c r="B69" s="77"/>
      <c r="C69" s="77"/>
      <c r="D69" s="77"/>
      <c r="E69" s="77"/>
      <c r="F69" s="77"/>
      <c r="G69" s="77"/>
      <c r="H69" s="77"/>
      <c r="I69" s="77"/>
      <c r="J69" s="77"/>
    </row>
    <row r="70" spans="1:10">
      <c r="A70" s="77"/>
      <c r="B70" s="77"/>
      <c r="C70" s="77"/>
      <c r="D70" s="77"/>
      <c r="E70" s="77"/>
      <c r="F70" s="77"/>
      <c r="G70" s="77"/>
      <c r="H70" s="77"/>
      <c r="I70" s="77"/>
      <c r="J70" s="77"/>
    </row>
    <row r="71" spans="1:10">
      <c r="A71" s="77"/>
      <c r="B71" s="77"/>
      <c r="C71" s="77"/>
      <c r="D71" s="77"/>
      <c r="E71" s="77"/>
      <c r="F71" s="77"/>
      <c r="G71" s="77"/>
      <c r="H71" s="77"/>
      <c r="I71" s="77"/>
      <c r="J71" s="77"/>
    </row>
    <row r="72" spans="1:10">
      <c r="A72" s="77"/>
      <c r="B72" s="77" t="s">
        <v>18</v>
      </c>
      <c r="C72" s="77"/>
      <c r="D72" s="77"/>
      <c r="E72" s="77"/>
      <c r="F72" s="77"/>
      <c r="G72" s="77"/>
      <c r="H72" s="77"/>
      <c r="I72" s="77"/>
      <c r="J72" s="77"/>
    </row>
    <row r="73" spans="1:10">
      <c r="A73" s="77"/>
      <c r="B73" s="77"/>
      <c r="C73" s="77"/>
      <c r="D73" s="77"/>
      <c r="E73" s="77"/>
      <c r="F73" s="77"/>
      <c r="G73" s="77"/>
      <c r="H73" s="77"/>
      <c r="I73" s="77"/>
      <c r="J73" s="77"/>
    </row>
  </sheetData>
  <phoneticPr fontId="4" type="noConversion"/>
  <printOptions horizontalCentered="1" verticalCentered="1"/>
  <pageMargins left="0.75" right="0.75" top="0.69930555555555596" bottom="0.44930555599999999" header="0" footer="0"/>
  <pageSetup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outlinePr summaryBelow="0" summaryRight="0"/>
    <pageSetUpPr autoPageBreaks="0" fitToPage="1"/>
  </sheetPr>
  <dimension ref="A1:ID74"/>
  <sheetViews>
    <sheetView showOutlineSymbols="0" workbookViewId="0">
      <pane ySplit="6" topLeftCell="A7" activePane="bottomLeft" state="frozen"/>
      <selection pane="bottomLeft"/>
    </sheetView>
  </sheetViews>
  <sheetFormatPr defaultColWidth="12.6640625" defaultRowHeight="13.2"/>
  <cols>
    <col min="1" max="1" width="12.77734375" style="217" customWidth="1"/>
    <col min="2" max="2" width="16.6640625" style="74" customWidth="1"/>
    <col min="3" max="8" width="12.77734375" style="218" customWidth="1"/>
    <col min="9" max="9" width="13.33203125" style="218" customWidth="1"/>
    <col min="10" max="10" width="13.88671875" style="219" customWidth="1"/>
    <col min="11" max="11" width="13.88671875" style="77" customWidth="1"/>
    <col min="12" max="16384" width="12.6640625" style="35"/>
  </cols>
  <sheetData>
    <row r="1" spans="1:238" s="34" customFormat="1" ht="16.2" thickBot="1">
      <c r="A1" s="179" t="s">
        <v>81</v>
      </c>
      <c r="B1" s="179"/>
      <c r="C1" s="179"/>
      <c r="D1" s="179"/>
      <c r="E1" s="179"/>
      <c r="F1" s="179"/>
      <c r="G1" s="179"/>
      <c r="H1" s="179"/>
      <c r="I1" s="179"/>
      <c r="J1" s="33" t="s">
        <v>7</v>
      </c>
      <c r="K1" s="33"/>
    </row>
    <row r="2" spans="1:238" ht="21" customHeight="1" thickTop="1">
      <c r="A2" s="151"/>
      <c r="B2" s="152"/>
      <c r="C2" s="100" t="s">
        <v>0</v>
      </c>
      <c r="D2" s="101"/>
      <c r="E2" s="101"/>
      <c r="F2" s="101"/>
      <c r="G2" s="100" t="s">
        <v>23</v>
      </c>
      <c r="H2" s="139"/>
      <c r="I2" s="99" t="s">
        <v>117</v>
      </c>
      <c r="J2" s="87"/>
      <c r="K2" s="87"/>
      <c r="L2" s="286"/>
    </row>
    <row r="3" spans="1:238" ht="42" customHeight="1">
      <c r="A3" s="220" t="s">
        <v>55</v>
      </c>
      <c r="B3" s="89" t="s">
        <v>82</v>
      </c>
      <c r="C3" s="103" t="s">
        <v>115</v>
      </c>
      <c r="D3" s="104" t="s">
        <v>1</v>
      </c>
      <c r="E3" s="104" t="s">
        <v>12</v>
      </c>
      <c r="F3" s="103" t="s">
        <v>116</v>
      </c>
      <c r="G3" s="104" t="s">
        <v>3</v>
      </c>
      <c r="H3" s="105" t="s">
        <v>13</v>
      </c>
      <c r="I3" s="239" t="s">
        <v>2</v>
      </c>
      <c r="J3" s="153" t="s">
        <v>19</v>
      </c>
      <c r="K3" s="102"/>
      <c r="L3" s="286"/>
    </row>
    <row r="4" spans="1:238" ht="18" customHeight="1">
      <c r="A4" s="221"/>
      <c r="B4" s="222"/>
      <c r="C4" s="240"/>
      <c r="D4" s="240"/>
      <c r="E4" s="240"/>
      <c r="F4" s="241"/>
      <c r="G4" s="240"/>
      <c r="H4" s="240"/>
      <c r="I4" s="223"/>
      <c r="J4" s="227" t="s">
        <v>6</v>
      </c>
      <c r="K4" s="92" t="s">
        <v>68</v>
      </c>
      <c r="L4" s="286"/>
    </row>
    <row r="5" spans="1:238" ht="15" customHeight="1">
      <c r="A5" s="224"/>
      <c r="B5" s="222"/>
      <c r="C5" s="225"/>
      <c r="D5" s="225"/>
      <c r="E5" s="225"/>
      <c r="F5" s="225"/>
      <c r="G5" s="225"/>
      <c r="H5" s="225"/>
      <c r="I5" s="225"/>
      <c r="J5" s="226"/>
      <c r="K5" s="94" t="s">
        <v>29</v>
      </c>
      <c r="L5" s="286"/>
    </row>
    <row r="6" spans="1:238" ht="15" customHeight="1">
      <c r="A6" s="8"/>
      <c r="B6" s="37" t="s">
        <v>21</v>
      </c>
      <c r="C6" s="106" t="s">
        <v>85</v>
      </c>
      <c r="D6" s="107"/>
      <c r="E6" s="107"/>
      <c r="F6" s="107"/>
      <c r="G6" s="107"/>
      <c r="H6" s="107"/>
      <c r="I6" s="107"/>
      <c r="J6" s="84" t="s">
        <v>22</v>
      </c>
      <c r="K6" s="85"/>
      <c r="L6" s="286"/>
    </row>
    <row r="7" spans="1:238" s="44" customFormat="1" ht="13.2" customHeight="1">
      <c r="A7" s="38">
        <v>1970</v>
      </c>
      <c r="B7" s="39">
        <v>205.05199999999999</v>
      </c>
      <c r="C7" s="202">
        <v>676.81685196021067</v>
      </c>
      <c r="D7" s="51">
        <v>245.28951800000002</v>
      </c>
      <c r="E7" s="42" t="s">
        <v>8</v>
      </c>
      <c r="F7" s="203">
        <f t="shared" ref="F7:F37" si="0">SUM(C7,D7,E7)</f>
        <v>922.10636996021071</v>
      </c>
      <c r="G7" s="42">
        <v>68.124318000000002</v>
      </c>
      <c r="H7" s="42" t="s">
        <v>8</v>
      </c>
      <c r="I7" s="203">
        <f t="shared" ref="I7:I37" si="1">F7-SUM(G7,H7)</f>
        <v>853.9820519602107</v>
      </c>
      <c r="J7" s="204">
        <f t="shared" ref="J7:J37" si="2">IF(I7=0,0,IF(B7=0,0,I7/B7))</f>
        <v>4.1647096929569605</v>
      </c>
      <c r="K7" s="204">
        <f>J7*1.709</f>
        <v>7.1174888652634456</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row>
    <row r="8" spans="1:238" ht="13.2" customHeight="1">
      <c r="A8" s="45">
        <v>1971</v>
      </c>
      <c r="B8" s="46">
        <v>207.661</v>
      </c>
      <c r="C8" s="205">
        <v>671.65593914569934</v>
      </c>
      <c r="D8" s="49">
        <v>259.68521299999998</v>
      </c>
      <c r="E8" s="49" t="s">
        <v>8</v>
      </c>
      <c r="F8" s="206">
        <f t="shared" si="0"/>
        <v>931.34115214569931</v>
      </c>
      <c r="G8" s="49">
        <v>63.320616000000001</v>
      </c>
      <c r="H8" s="49" t="s">
        <v>8</v>
      </c>
      <c r="I8" s="206">
        <f t="shared" si="1"/>
        <v>868.02053614569934</v>
      </c>
      <c r="J8" s="207">
        <f t="shared" si="2"/>
        <v>4.1799882315201184</v>
      </c>
      <c r="K8" s="207">
        <f t="shared" ref="K8:K44" si="3">J8*1.709</f>
        <v>7.1435998876678823</v>
      </c>
    </row>
    <row r="9" spans="1:238" ht="13.2" customHeight="1">
      <c r="A9" s="45">
        <v>1972</v>
      </c>
      <c r="B9" s="46">
        <v>209.89599999999999</v>
      </c>
      <c r="C9" s="205">
        <v>667.96957284961957</v>
      </c>
      <c r="D9" s="49">
        <v>249.57849800000002</v>
      </c>
      <c r="E9" s="49" t="s">
        <v>8</v>
      </c>
      <c r="F9" s="206">
        <f t="shared" si="0"/>
        <v>917.54807084961953</v>
      </c>
      <c r="G9" s="49">
        <v>71.310379999999995</v>
      </c>
      <c r="H9" s="49" t="s">
        <v>8</v>
      </c>
      <c r="I9" s="206">
        <f t="shared" si="1"/>
        <v>846.23769084961953</v>
      </c>
      <c r="J9" s="207">
        <f t="shared" si="2"/>
        <v>4.0316999411595242</v>
      </c>
      <c r="K9" s="207">
        <f t="shared" si="3"/>
        <v>6.8901751994416269</v>
      </c>
    </row>
    <row r="10" spans="1:238" ht="13.2" customHeight="1">
      <c r="A10" s="45">
        <v>1973</v>
      </c>
      <c r="B10" s="46">
        <v>211.90899999999999</v>
      </c>
      <c r="C10" s="205">
        <v>551.48039789350491</v>
      </c>
      <c r="D10" s="49">
        <v>222.30382900000001</v>
      </c>
      <c r="E10" s="49" t="s">
        <v>8</v>
      </c>
      <c r="F10" s="206">
        <f t="shared" si="0"/>
        <v>773.78422689350487</v>
      </c>
      <c r="G10" s="49">
        <v>78.764111</v>
      </c>
      <c r="H10" s="49" t="s">
        <v>8</v>
      </c>
      <c r="I10" s="206">
        <f t="shared" si="1"/>
        <v>695.02011589350491</v>
      </c>
      <c r="J10" s="207">
        <f t="shared" si="2"/>
        <v>3.2798046137422427</v>
      </c>
      <c r="K10" s="207">
        <f t="shared" si="3"/>
        <v>5.6051860848854931</v>
      </c>
    </row>
    <row r="11" spans="1:238" ht="13.2" customHeight="1">
      <c r="A11" s="45">
        <v>1974</v>
      </c>
      <c r="B11" s="46">
        <v>213.85400000000001</v>
      </c>
      <c r="C11" s="205">
        <v>472.59215915740202</v>
      </c>
      <c r="D11" s="49">
        <v>216.16994499999998</v>
      </c>
      <c r="E11" s="49" t="s">
        <v>8</v>
      </c>
      <c r="F11" s="206">
        <f t="shared" si="0"/>
        <v>688.76210415740206</v>
      </c>
      <c r="G11" s="49">
        <v>44.556371999999996</v>
      </c>
      <c r="H11" s="49" t="s">
        <v>8</v>
      </c>
      <c r="I11" s="206">
        <f t="shared" si="1"/>
        <v>644.20573215740205</v>
      </c>
      <c r="J11" s="207">
        <f t="shared" si="2"/>
        <v>3.0123623226939968</v>
      </c>
      <c r="K11" s="207">
        <f t="shared" si="3"/>
        <v>5.1481272094840405</v>
      </c>
    </row>
    <row r="12" spans="1:238" ht="13.2" customHeight="1">
      <c r="A12" s="45">
        <v>1975</v>
      </c>
      <c r="B12" s="46">
        <v>215.97300000000001</v>
      </c>
      <c r="C12" s="205">
        <v>484.3885313048566</v>
      </c>
      <c r="D12" s="49">
        <v>310.93486200000001</v>
      </c>
      <c r="E12" s="49" t="s">
        <v>8</v>
      </c>
      <c r="F12" s="206">
        <f t="shared" si="0"/>
        <v>795.32339330485661</v>
      </c>
      <c r="G12" s="49">
        <v>39.633198999999998</v>
      </c>
      <c r="H12" s="49" t="s">
        <v>8</v>
      </c>
      <c r="I12" s="206">
        <f t="shared" si="1"/>
        <v>755.69019430485662</v>
      </c>
      <c r="J12" s="207">
        <f t="shared" si="2"/>
        <v>3.499003089760556</v>
      </c>
      <c r="K12" s="207">
        <f t="shared" si="3"/>
        <v>5.97979628040079</v>
      </c>
    </row>
    <row r="13" spans="1:238" ht="13.2" customHeight="1">
      <c r="A13" s="38">
        <v>1976</v>
      </c>
      <c r="B13" s="39">
        <v>218.035</v>
      </c>
      <c r="C13" s="202">
        <v>436.17320070216499</v>
      </c>
      <c r="D13" s="51">
        <v>368.00970899999993</v>
      </c>
      <c r="E13" s="51" t="s">
        <v>8</v>
      </c>
      <c r="F13" s="203">
        <f t="shared" si="0"/>
        <v>804.18290970216492</v>
      </c>
      <c r="G13" s="51">
        <v>34.340480999999997</v>
      </c>
      <c r="H13" s="51" t="s">
        <v>8</v>
      </c>
      <c r="I13" s="203">
        <f t="shared" si="1"/>
        <v>769.84242870216497</v>
      </c>
      <c r="J13" s="204">
        <f t="shared" si="2"/>
        <v>3.5308204127876945</v>
      </c>
      <c r="K13" s="204">
        <f t="shared" si="3"/>
        <v>6.0341720854541698</v>
      </c>
    </row>
    <row r="14" spans="1:238" ht="13.2" customHeight="1">
      <c r="A14" s="38">
        <v>1977</v>
      </c>
      <c r="B14" s="39">
        <v>220.23899999999998</v>
      </c>
      <c r="C14" s="202">
        <v>419.11059098888234</v>
      </c>
      <c r="D14" s="51">
        <v>387.64520500000003</v>
      </c>
      <c r="E14" s="51" t="s">
        <v>8</v>
      </c>
      <c r="F14" s="203">
        <f t="shared" si="0"/>
        <v>806.75579598888237</v>
      </c>
      <c r="G14" s="51">
        <v>34.409922000000002</v>
      </c>
      <c r="H14" s="51" t="s">
        <v>8</v>
      </c>
      <c r="I14" s="203">
        <f t="shared" si="1"/>
        <v>772.34587398888232</v>
      </c>
      <c r="J14" s="204">
        <f t="shared" si="2"/>
        <v>3.5068533456330733</v>
      </c>
      <c r="K14" s="204">
        <f t="shared" si="3"/>
        <v>5.9932123676869224</v>
      </c>
    </row>
    <row r="15" spans="1:238" ht="13.2" customHeight="1">
      <c r="A15" s="38">
        <v>1978</v>
      </c>
      <c r="B15" s="39">
        <v>222.58500000000001</v>
      </c>
      <c r="C15" s="202">
        <v>393.68051492100642</v>
      </c>
      <c r="D15" s="51">
        <v>381.50186199999996</v>
      </c>
      <c r="E15" s="51" t="s">
        <v>8</v>
      </c>
      <c r="F15" s="203">
        <f t="shared" si="0"/>
        <v>775.18237692100638</v>
      </c>
      <c r="G15" s="51">
        <v>31.022000999999996</v>
      </c>
      <c r="H15" s="51" t="s">
        <v>8</v>
      </c>
      <c r="I15" s="203">
        <f t="shared" si="1"/>
        <v>744.16037592100633</v>
      </c>
      <c r="J15" s="204">
        <f t="shared" si="2"/>
        <v>3.34326381346904</v>
      </c>
      <c r="K15" s="204">
        <f t="shared" si="3"/>
        <v>5.7136378572185897</v>
      </c>
    </row>
    <row r="16" spans="1:238" ht="13.2" customHeight="1">
      <c r="A16" s="38">
        <v>1979</v>
      </c>
      <c r="B16" s="39">
        <v>225.05500000000001</v>
      </c>
      <c r="C16" s="202">
        <v>398.43183148039793</v>
      </c>
      <c r="D16" s="51">
        <v>450.23722600000002</v>
      </c>
      <c r="E16" s="51" t="s">
        <v>8</v>
      </c>
      <c r="F16" s="203">
        <f t="shared" si="0"/>
        <v>848.6690574803979</v>
      </c>
      <c r="G16" s="51">
        <v>25.399702999999999</v>
      </c>
      <c r="H16" s="51" t="s">
        <v>8</v>
      </c>
      <c r="I16" s="203">
        <f t="shared" si="1"/>
        <v>823.26935448039785</v>
      </c>
      <c r="J16" s="204">
        <f t="shared" si="2"/>
        <v>3.6580807112945628</v>
      </c>
      <c r="K16" s="204">
        <f t="shared" si="3"/>
        <v>6.2516599356024081</v>
      </c>
    </row>
    <row r="17" spans="1:11" ht="13.2" customHeight="1">
      <c r="A17" s="38">
        <v>1980</v>
      </c>
      <c r="B17" s="39">
        <v>227.726</v>
      </c>
      <c r="C17" s="202">
        <v>351.36337039204199</v>
      </c>
      <c r="D17" s="51">
        <v>461.90577300000001</v>
      </c>
      <c r="E17" s="51" t="s">
        <v>8</v>
      </c>
      <c r="F17" s="203">
        <f t="shared" si="0"/>
        <v>813.269143392042</v>
      </c>
      <c r="G17" s="51">
        <v>20.240152999999999</v>
      </c>
      <c r="H17" s="51" t="s">
        <v>8</v>
      </c>
      <c r="I17" s="203">
        <f t="shared" si="1"/>
        <v>793.02899039204203</v>
      </c>
      <c r="J17" s="204">
        <f t="shared" si="2"/>
        <v>3.4823822944768801</v>
      </c>
      <c r="K17" s="204">
        <f t="shared" si="3"/>
        <v>5.9513913412609885</v>
      </c>
    </row>
    <row r="18" spans="1:11" ht="13.2" customHeight="1">
      <c r="A18" s="45">
        <v>1981</v>
      </c>
      <c r="B18" s="46">
        <v>229.96600000000001</v>
      </c>
      <c r="C18" s="205">
        <v>327.98127559976598</v>
      </c>
      <c r="D18" s="49">
        <v>429.72583600000002</v>
      </c>
      <c r="E18" s="49" t="s">
        <v>8</v>
      </c>
      <c r="F18" s="206">
        <f t="shared" si="0"/>
        <v>757.70711159976599</v>
      </c>
      <c r="G18" s="49">
        <v>23.533666</v>
      </c>
      <c r="H18" s="49" t="s">
        <v>8</v>
      </c>
      <c r="I18" s="206">
        <f t="shared" si="1"/>
        <v>734.17344559976596</v>
      </c>
      <c r="J18" s="207">
        <f t="shared" si="2"/>
        <v>3.1925303984057032</v>
      </c>
      <c r="K18" s="207">
        <f t="shared" si="3"/>
        <v>5.4560344508753467</v>
      </c>
    </row>
    <row r="19" spans="1:11" ht="13.2" customHeight="1">
      <c r="A19" s="45">
        <v>1982</v>
      </c>
      <c r="B19" s="46">
        <v>232.18799999999999</v>
      </c>
      <c r="C19" s="205">
        <v>342.516091281451</v>
      </c>
      <c r="D19" s="49">
        <v>427.80356599999999</v>
      </c>
      <c r="E19" s="49" t="s">
        <v>8</v>
      </c>
      <c r="F19" s="206">
        <f t="shared" si="0"/>
        <v>770.31965728145099</v>
      </c>
      <c r="G19" s="49">
        <v>26.834038</v>
      </c>
      <c r="H19" s="49" t="s">
        <v>8</v>
      </c>
      <c r="I19" s="206">
        <f t="shared" si="1"/>
        <v>743.48561928145102</v>
      </c>
      <c r="J19" s="207">
        <f t="shared" si="2"/>
        <v>3.2020846007608106</v>
      </c>
      <c r="K19" s="207">
        <f t="shared" si="3"/>
        <v>5.4723625827002254</v>
      </c>
    </row>
    <row r="20" spans="1:11" ht="13.2" customHeight="1">
      <c r="A20" s="45">
        <v>1983</v>
      </c>
      <c r="B20" s="46">
        <v>234.30699999999999</v>
      </c>
      <c r="C20" s="205">
        <v>380.43300175541202</v>
      </c>
      <c r="D20" s="49">
        <v>404.913319</v>
      </c>
      <c r="E20" s="49" t="s">
        <v>8</v>
      </c>
      <c r="F20" s="206">
        <f t="shared" si="0"/>
        <v>785.34632075541208</v>
      </c>
      <c r="G20" s="49">
        <v>26.557970000000001</v>
      </c>
      <c r="H20" s="49" t="s">
        <v>8</v>
      </c>
      <c r="I20" s="206">
        <f t="shared" si="1"/>
        <v>758.78835075541213</v>
      </c>
      <c r="J20" s="207">
        <f t="shared" si="2"/>
        <v>3.2384365416116982</v>
      </c>
      <c r="K20" s="207">
        <f t="shared" si="3"/>
        <v>5.5344880496143922</v>
      </c>
    </row>
    <row r="21" spans="1:11" ht="13.2" customHeight="1">
      <c r="A21" s="45">
        <v>1984</v>
      </c>
      <c r="B21" s="46">
        <v>236.34800000000001</v>
      </c>
      <c r="C21" s="205">
        <v>303.96723229959002</v>
      </c>
      <c r="D21" s="49">
        <v>418.09614599999998</v>
      </c>
      <c r="E21" s="49" t="s">
        <v>8</v>
      </c>
      <c r="F21" s="206">
        <f t="shared" si="0"/>
        <v>722.06337829959</v>
      </c>
      <c r="G21" s="49">
        <v>28.096708</v>
      </c>
      <c r="H21" s="49" t="s">
        <v>8</v>
      </c>
      <c r="I21" s="206">
        <f t="shared" si="1"/>
        <v>693.96667029958996</v>
      </c>
      <c r="J21" s="207">
        <f t="shared" si="2"/>
        <v>2.9362070772741462</v>
      </c>
      <c r="K21" s="207">
        <f t="shared" si="3"/>
        <v>5.0179778950615157</v>
      </c>
    </row>
    <row r="22" spans="1:11" ht="13.2" customHeight="1">
      <c r="A22" s="45">
        <v>1985</v>
      </c>
      <c r="B22" s="46">
        <v>238.46600000000001</v>
      </c>
      <c r="C22" s="205">
        <v>278.68929198361599</v>
      </c>
      <c r="D22" s="49">
        <v>526.62731199999996</v>
      </c>
      <c r="E22" s="49" t="s">
        <v>8</v>
      </c>
      <c r="F22" s="206">
        <f t="shared" si="0"/>
        <v>805.31660398361601</v>
      </c>
      <c r="G22" s="49">
        <v>16.161387999999999</v>
      </c>
      <c r="H22" s="49" t="s">
        <v>8</v>
      </c>
      <c r="I22" s="206">
        <f t="shared" si="1"/>
        <v>789.15521598361602</v>
      </c>
      <c r="J22" s="207">
        <f t="shared" si="2"/>
        <v>3.309298667246551</v>
      </c>
      <c r="K22" s="207">
        <f t="shared" si="3"/>
        <v>5.6555914223243562</v>
      </c>
    </row>
    <row r="23" spans="1:11" ht="13.2" customHeight="1">
      <c r="A23" s="38">
        <v>1986</v>
      </c>
      <c r="B23" s="39">
        <v>240.65100000000001</v>
      </c>
      <c r="C23" s="202">
        <v>324.82153306026902</v>
      </c>
      <c r="D23" s="51">
        <v>558.73373500000002</v>
      </c>
      <c r="E23" s="51" t="s">
        <v>8</v>
      </c>
      <c r="F23" s="203">
        <f t="shared" si="0"/>
        <v>883.5552680602691</v>
      </c>
      <c r="G23" s="51">
        <v>22.203246</v>
      </c>
      <c r="H23" s="51" t="s">
        <v>8</v>
      </c>
      <c r="I23" s="203">
        <f t="shared" si="1"/>
        <v>861.35202206026906</v>
      </c>
      <c r="J23" s="204">
        <f t="shared" si="2"/>
        <v>3.579258021201944</v>
      </c>
      <c r="K23" s="204">
        <f t="shared" si="3"/>
        <v>6.1169519582341225</v>
      </c>
    </row>
    <row r="24" spans="1:11" ht="13.2" customHeight="1">
      <c r="A24" s="38">
        <v>1987</v>
      </c>
      <c r="B24" s="39">
        <v>242.804</v>
      </c>
      <c r="C24" s="202">
        <v>222.024575775307</v>
      </c>
      <c r="D24" s="51">
        <v>528.78734899999995</v>
      </c>
      <c r="E24" s="51" t="s">
        <v>8</v>
      </c>
      <c r="F24" s="203">
        <f t="shared" si="0"/>
        <v>750.81192477530692</v>
      </c>
      <c r="G24" s="51">
        <v>15.948804000000001</v>
      </c>
      <c r="H24" s="51" t="s">
        <v>8</v>
      </c>
      <c r="I24" s="203">
        <f t="shared" si="1"/>
        <v>734.86312077530692</v>
      </c>
      <c r="J24" s="204">
        <f t="shared" si="2"/>
        <v>3.0265692524641561</v>
      </c>
      <c r="K24" s="204">
        <f t="shared" si="3"/>
        <v>5.1724068524612425</v>
      </c>
    </row>
    <row r="25" spans="1:11" ht="13.2" customHeight="1">
      <c r="A25" s="38">
        <v>1988</v>
      </c>
      <c r="B25" s="39">
        <v>245.02099999999999</v>
      </c>
      <c r="C25" s="202">
        <v>209.29198361614999</v>
      </c>
      <c r="D25" s="51">
        <v>547.72148300000003</v>
      </c>
      <c r="E25" s="51" t="s">
        <v>8</v>
      </c>
      <c r="F25" s="203">
        <f t="shared" si="0"/>
        <v>757.01346661615003</v>
      </c>
      <c r="G25" s="51">
        <v>27.545252999999999</v>
      </c>
      <c r="H25" s="51" t="s">
        <v>8</v>
      </c>
      <c r="I25" s="203">
        <f t="shared" si="1"/>
        <v>729.46821361615002</v>
      </c>
      <c r="J25" s="204">
        <f t="shared" si="2"/>
        <v>2.9771660944006841</v>
      </c>
      <c r="K25" s="204">
        <f t="shared" si="3"/>
        <v>5.0879768553307692</v>
      </c>
    </row>
    <row r="26" spans="1:11" ht="13.2" customHeight="1">
      <c r="A26" s="38">
        <v>1989</v>
      </c>
      <c r="B26" s="39">
        <v>247.34200000000001</v>
      </c>
      <c r="C26" s="202">
        <v>173.08367466354599</v>
      </c>
      <c r="D26" s="51">
        <v>649.36690091239996</v>
      </c>
      <c r="E26" s="52" t="s">
        <v>8</v>
      </c>
      <c r="F26" s="203">
        <f t="shared" si="0"/>
        <v>822.450575575946</v>
      </c>
      <c r="G26" s="51">
        <v>19.8921058</v>
      </c>
      <c r="H26" s="52" t="s">
        <v>8</v>
      </c>
      <c r="I26" s="203">
        <f t="shared" si="1"/>
        <v>802.55846977594604</v>
      </c>
      <c r="J26" s="204">
        <f t="shared" si="2"/>
        <v>3.2447318683278454</v>
      </c>
      <c r="K26" s="204">
        <f t="shared" si="3"/>
        <v>5.5452467629722877</v>
      </c>
    </row>
    <row r="27" spans="1:11" ht="13.2" customHeight="1">
      <c r="A27" s="38">
        <v>1990</v>
      </c>
      <c r="B27" s="39">
        <v>250.13200000000001</v>
      </c>
      <c r="C27" s="202">
        <v>172.68578115857201</v>
      </c>
      <c r="D27" s="52">
        <v>604.01851260000001</v>
      </c>
      <c r="E27" s="52" t="s">
        <v>8</v>
      </c>
      <c r="F27" s="203">
        <f t="shared" si="0"/>
        <v>776.70429375857202</v>
      </c>
      <c r="G27" s="52">
        <v>15.471882799999999</v>
      </c>
      <c r="H27" s="52" t="s">
        <v>8</v>
      </c>
      <c r="I27" s="203">
        <f t="shared" si="1"/>
        <v>761.23241095857202</v>
      </c>
      <c r="J27" s="204">
        <f t="shared" si="2"/>
        <v>3.0433227694120384</v>
      </c>
      <c r="K27" s="204">
        <f t="shared" si="3"/>
        <v>5.2010386129251742</v>
      </c>
    </row>
    <row r="28" spans="1:11" ht="13.2" customHeight="1">
      <c r="A28" s="45">
        <v>1991</v>
      </c>
      <c r="B28" s="46">
        <v>253.49299999999999</v>
      </c>
      <c r="C28" s="205">
        <v>171.094207138678</v>
      </c>
      <c r="D28" s="53">
        <v>632.83704379999995</v>
      </c>
      <c r="E28" s="53" t="s">
        <v>8</v>
      </c>
      <c r="F28" s="206">
        <f t="shared" si="0"/>
        <v>803.93125093867798</v>
      </c>
      <c r="G28" s="53">
        <v>18.538481399999998</v>
      </c>
      <c r="H28" s="53" t="s">
        <v>8</v>
      </c>
      <c r="I28" s="206">
        <f t="shared" si="1"/>
        <v>785.39276953867795</v>
      </c>
      <c r="J28" s="207">
        <f t="shared" si="2"/>
        <v>3.0982818836759911</v>
      </c>
      <c r="K28" s="207">
        <f t="shared" si="3"/>
        <v>5.2949637392022693</v>
      </c>
    </row>
    <row r="29" spans="1:11" ht="13.2" customHeight="1">
      <c r="A29" s="45">
        <v>1992</v>
      </c>
      <c r="B29" s="46">
        <v>256.89400000000001</v>
      </c>
      <c r="C29" s="205">
        <v>167.115272088941</v>
      </c>
      <c r="D29" s="53">
        <v>761.55499999999995</v>
      </c>
      <c r="E29" s="53" t="s">
        <v>8</v>
      </c>
      <c r="F29" s="206">
        <f t="shared" si="0"/>
        <v>928.67027208894092</v>
      </c>
      <c r="G29" s="53">
        <v>14.014642200000001</v>
      </c>
      <c r="H29" s="53" t="s">
        <v>8</v>
      </c>
      <c r="I29" s="206">
        <f t="shared" si="1"/>
        <v>914.65562988894089</v>
      </c>
      <c r="J29" s="207">
        <f t="shared" si="2"/>
        <v>3.5604398307821157</v>
      </c>
      <c r="K29" s="207">
        <f t="shared" si="3"/>
        <v>6.0847916708066361</v>
      </c>
    </row>
    <row r="30" spans="1:11" ht="13.2" customHeight="1">
      <c r="A30" s="45">
        <v>1993</v>
      </c>
      <c r="B30" s="46">
        <v>260.255</v>
      </c>
      <c r="C30" s="205">
        <v>93.504973668812198</v>
      </c>
      <c r="D30" s="53">
        <v>761.93399999999997</v>
      </c>
      <c r="E30" s="53" t="s">
        <v>8</v>
      </c>
      <c r="F30" s="206">
        <f t="shared" si="0"/>
        <v>855.4389736688122</v>
      </c>
      <c r="G30" s="53">
        <v>9.7379999999999995</v>
      </c>
      <c r="H30" s="53" t="s">
        <v>8</v>
      </c>
      <c r="I30" s="206">
        <f t="shared" si="1"/>
        <v>845.70097366881214</v>
      </c>
      <c r="J30" s="207">
        <f t="shared" si="2"/>
        <v>3.2495090340966057</v>
      </c>
      <c r="K30" s="207">
        <f t="shared" si="3"/>
        <v>5.5534109392710995</v>
      </c>
    </row>
    <row r="31" spans="1:11" ht="13.2" customHeight="1">
      <c r="A31" s="45">
        <v>1994</v>
      </c>
      <c r="B31" s="46">
        <v>263.43599999999998</v>
      </c>
      <c r="C31" s="205">
        <v>93.504973668812198</v>
      </c>
      <c r="D31" s="53">
        <v>740.7</v>
      </c>
      <c r="E31" s="53" t="s">
        <v>8</v>
      </c>
      <c r="F31" s="206">
        <f t="shared" si="0"/>
        <v>834.20497366881227</v>
      </c>
      <c r="G31" s="53">
        <v>8.3000000000000007</v>
      </c>
      <c r="H31" s="53" t="s">
        <v>8</v>
      </c>
      <c r="I31" s="206">
        <f t="shared" si="1"/>
        <v>825.90497366881232</v>
      </c>
      <c r="J31" s="207">
        <f t="shared" si="2"/>
        <v>3.1351256991026752</v>
      </c>
      <c r="K31" s="207">
        <f t="shared" si="3"/>
        <v>5.357929819766472</v>
      </c>
    </row>
    <row r="32" spans="1:11" ht="13.2" customHeight="1">
      <c r="A32" s="45">
        <v>1995</v>
      </c>
      <c r="B32" s="46">
        <v>266.55700000000002</v>
      </c>
      <c r="C32" s="205">
        <v>87.5</v>
      </c>
      <c r="D32" s="53">
        <v>655</v>
      </c>
      <c r="E32" s="53" t="s">
        <v>8</v>
      </c>
      <c r="F32" s="206">
        <f t="shared" si="0"/>
        <v>742.5</v>
      </c>
      <c r="G32" s="53">
        <v>8</v>
      </c>
      <c r="H32" s="53" t="s">
        <v>8</v>
      </c>
      <c r="I32" s="206">
        <f t="shared" si="1"/>
        <v>734.5</v>
      </c>
      <c r="J32" s="207">
        <f t="shared" si="2"/>
        <v>2.7555082027483802</v>
      </c>
      <c r="K32" s="207">
        <f t="shared" si="3"/>
        <v>4.7091635184969816</v>
      </c>
    </row>
    <row r="33" spans="1:11" ht="13.2" customHeight="1">
      <c r="A33" s="38">
        <v>1996</v>
      </c>
      <c r="B33" s="39">
        <v>269.66699999999997</v>
      </c>
      <c r="C33" s="202">
        <v>92.3</v>
      </c>
      <c r="D33" s="52">
        <v>659.8</v>
      </c>
      <c r="E33" s="52" t="s">
        <v>8</v>
      </c>
      <c r="F33" s="203">
        <f t="shared" si="0"/>
        <v>752.09999999999991</v>
      </c>
      <c r="G33" s="52">
        <v>7.5</v>
      </c>
      <c r="H33" s="52" t="s">
        <v>8</v>
      </c>
      <c r="I33" s="203">
        <f t="shared" si="1"/>
        <v>744.59999999999991</v>
      </c>
      <c r="J33" s="204">
        <f t="shared" si="2"/>
        <v>2.761183237103539</v>
      </c>
      <c r="K33" s="204">
        <f t="shared" si="3"/>
        <v>4.7188621522099483</v>
      </c>
    </row>
    <row r="34" spans="1:11" ht="13.2" customHeight="1">
      <c r="A34" s="38">
        <v>1997</v>
      </c>
      <c r="B34" s="39">
        <v>272.91199999999998</v>
      </c>
      <c r="C34" s="202">
        <v>87.9</v>
      </c>
      <c r="D34" s="55">
        <v>661.2</v>
      </c>
      <c r="E34" s="55" t="s">
        <v>8</v>
      </c>
      <c r="F34" s="203">
        <f t="shared" si="0"/>
        <v>749.1</v>
      </c>
      <c r="G34" s="55">
        <v>8.3000000000000007</v>
      </c>
      <c r="H34" s="55" t="s">
        <v>8</v>
      </c>
      <c r="I34" s="203">
        <f t="shared" si="1"/>
        <v>740.80000000000007</v>
      </c>
      <c r="J34" s="204">
        <f t="shared" si="2"/>
        <v>2.7144280940376389</v>
      </c>
      <c r="K34" s="204">
        <f t="shared" si="3"/>
        <v>4.6389576127103247</v>
      </c>
    </row>
    <row r="35" spans="1:11" ht="13.2" customHeight="1">
      <c r="A35" s="38">
        <v>1998</v>
      </c>
      <c r="B35" s="39">
        <v>276.11500000000001</v>
      </c>
      <c r="C35" s="202">
        <v>87.934464599180785</v>
      </c>
      <c r="D35" s="52">
        <v>548.39862018899998</v>
      </c>
      <c r="E35" s="52" t="s">
        <v>8</v>
      </c>
      <c r="F35" s="203">
        <f t="shared" si="0"/>
        <v>636.33308478818071</v>
      </c>
      <c r="G35" s="52">
        <v>10.335545718372</v>
      </c>
      <c r="H35" s="52" t="s">
        <v>8</v>
      </c>
      <c r="I35" s="203">
        <f t="shared" si="1"/>
        <v>625.99753906980868</v>
      </c>
      <c r="J35" s="204">
        <f t="shared" si="2"/>
        <v>2.2671623746258214</v>
      </c>
      <c r="K35" s="204">
        <f t="shared" si="3"/>
        <v>3.8745804982355287</v>
      </c>
    </row>
    <row r="36" spans="1:11" ht="13.2" customHeight="1">
      <c r="A36" s="38">
        <v>1999</v>
      </c>
      <c r="B36" s="39">
        <v>279.29500000000002</v>
      </c>
      <c r="C36" s="202">
        <v>91.51550614394381</v>
      </c>
      <c r="D36" s="52">
        <v>758.42422782587983</v>
      </c>
      <c r="E36" s="52" t="s">
        <v>8</v>
      </c>
      <c r="F36" s="203">
        <f t="shared" si="0"/>
        <v>849.93973396982369</v>
      </c>
      <c r="G36" s="52">
        <v>6.5622205250280006</v>
      </c>
      <c r="H36" s="52" t="s">
        <v>8</v>
      </c>
      <c r="I36" s="203">
        <f t="shared" si="1"/>
        <v>843.37751344479568</v>
      </c>
      <c r="J36" s="204">
        <f t="shared" si="2"/>
        <v>3.0196656347045083</v>
      </c>
      <c r="K36" s="204">
        <f t="shared" si="3"/>
        <v>5.1606085697100053</v>
      </c>
    </row>
    <row r="37" spans="1:11" ht="13.2" customHeight="1">
      <c r="A37" s="38">
        <v>2000</v>
      </c>
      <c r="B37" s="39">
        <v>282.38499999999999</v>
      </c>
      <c r="C37" s="202">
        <v>92.311293153891157</v>
      </c>
      <c r="D37" s="52">
        <v>704.37587100000007</v>
      </c>
      <c r="E37" s="52" t="s">
        <v>8</v>
      </c>
      <c r="F37" s="203">
        <f t="shared" si="0"/>
        <v>796.68716415389122</v>
      </c>
      <c r="G37" s="202">
        <v>5.5451468254140002</v>
      </c>
      <c r="H37" s="52" t="s">
        <v>8</v>
      </c>
      <c r="I37" s="203">
        <f t="shared" si="1"/>
        <v>791.14201732847721</v>
      </c>
      <c r="J37" s="204">
        <f t="shared" si="2"/>
        <v>2.8016432081324334</v>
      </c>
      <c r="K37" s="204">
        <f t="shared" si="3"/>
        <v>4.7880082426983286</v>
      </c>
    </row>
    <row r="38" spans="1:11" ht="13.2" customHeight="1">
      <c r="A38" s="45">
        <v>2001</v>
      </c>
      <c r="B38" s="46">
        <v>285.30901899999998</v>
      </c>
      <c r="C38" s="205">
        <v>84.751316559391441</v>
      </c>
      <c r="D38" s="53">
        <v>648.13645800000006</v>
      </c>
      <c r="E38" s="53" t="s">
        <v>8</v>
      </c>
      <c r="F38" s="206">
        <f t="shared" ref="F38:F43" si="4">SUM(C38,D38,E38)</f>
        <v>732.88777455939146</v>
      </c>
      <c r="G38" s="205">
        <v>4.6808820904860005</v>
      </c>
      <c r="H38" s="53" t="s">
        <v>8</v>
      </c>
      <c r="I38" s="206">
        <f t="shared" ref="I38:I43" si="5">F38-SUM(G38,H38)</f>
        <v>728.20689246890549</v>
      </c>
      <c r="J38" s="207">
        <f t="shared" ref="J38:J43" si="6">IF(I38=0,0,IF(B38=0,0,I38/B38))</f>
        <v>2.5523444545189986</v>
      </c>
      <c r="K38" s="207">
        <f t="shared" si="3"/>
        <v>4.3619566727729691</v>
      </c>
    </row>
    <row r="39" spans="1:11" ht="13.2" customHeight="1">
      <c r="A39" s="45">
        <v>2002</v>
      </c>
      <c r="B39" s="46">
        <v>288.10481800000002</v>
      </c>
      <c r="C39" s="205">
        <v>80.77238150965475</v>
      </c>
      <c r="D39" s="53">
        <v>684.45736699999998</v>
      </c>
      <c r="E39" s="53" t="s">
        <v>8</v>
      </c>
      <c r="F39" s="206">
        <f t="shared" si="4"/>
        <v>765.22974850965477</v>
      </c>
      <c r="G39" s="205">
        <v>4.2131340546120004</v>
      </c>
      <c r="H39" s="53" t="s">
        <v>8</v>
      </c>
      <c r="I39" s="206">
        <f t="shared" si="5"/>
        <v>761.01661445504271</v>
      </c>
      <c r="J39" s="207">
        <f t="shared" si="6"/>
        <v>2.6414574380878375</v>
      </c>
      <c r="K39" s="207">
        <f t="shared" si="3"/>
        <v>4.5142507616921144</v>
      </c>
    </row>
    <row r="40" spans="1:11" ht="13.2" customHeight="1">
      <c r="A40" s="45">
        <v>2003</v>
      </c>
      <c r="B40" s="46">
        <v>290.81963400000001</v>
      </c>
      <c r="C40" s="205">
        <v>67.641895845523692</v>
      </c>
      <c r="D40" s="53">
        <v>744.73961216999987</v>
      </c>
      <c r="E40" s="53" t="s">
        <v>8</v>
      </c>
      <c r="F40" s="206">
        <f t="shared" si="4"/>
        <v>812.38150801552354</v>
      </c>
      <c r="G40" s="205">
        <v>6.0407877400000007</v>
      </c>
      <c r="H40" s="53" t="s">
        <v>8</v>
      </c>
      <c r="I40" s="206">
        <f t="shared" si="5"/>
        <v>806.34072027552349</v>
      </c>
      <c r="J40" s="207">
        <f t="shared" si="6"/>
        <v>2.7726488379925667</v>
      </c>
      <c r="K40" s="207">
        <f t="shared" si="3"/>
        <v>4.7384568641292963</v>
      </c>
    </row>
    <row r="41" spans="1:11" ht="13.2" customHeight="1">
      <c r="A41" s="45">
        <v>2004</v>
      </c>
      <c r="B41" s="46">
        <v>293.46318500000001</v>
      </c>
      <c r="C41" s="205">
        <v>46.155646576945578</v>
      </c>
      <c r="D41" s="53">
        <v>725.71999204999997</v>
      </c>
      <c r="E41" s="53" t="s">
        <v>8</v>
      </c>
      <c r="F41" s="206">
        <f t="shared" si="4"/>
        <v>771.8756386269456</v>
      </c>
      <c r="G41" s="205">
        <v>6.4513963800000003</v>
      </c>
      <c r="H41" s="53" t="s">
        <v>8</v>
      </c>
      <c r="I41" s="206">
        <f t="shared" si="5"/>
        <v>765.4242422469456</v>
      </c>
      <c r="J41" s="207">
        <f t="shared" si="6"/>
        <v>2.6082462174836194</v>
      </c>
      <c r="K41" s="207">
        <f t="shared" si="3"/>
        <v>4.4574927856795057</v>
      </c>
    </row>
    <row r="42" spans="1:11" ht="13.2" customHeight="1">
      <c r="A42" s="45">
        <v>2005</v>
      </c>
      <c r="B42" s="46">
        <v>296.186216</v>
      </c>
      <c r="C42" s="205">
        <v>42.17671152720888</v>
      </c>
      <c r="D42" s="53">
        <v>790.84956127999999</v>
      </c>
      <c r="E42" s="53" t="s">
        <v>8</v>
      </c>
      <c r="F42" s="206">
        <f t="shared" si="4"/>
        <v>833.0262728072089</v>
      </c>
      <c r="G42" s="205">
        <v>8.1364859799999998</v>
      </c>
      <c r="H42" s="53" t="s">
        <v>8</v>
      </c>
      <c r="I42" s="206">
        <f t="shared" si="5"/>
        <v>824.88978682720892</v>
      </c>
      <c r="J42" s="207">
        <f t="shared" si="6"/>
        <v>2.7850377305445195</v>
      </c>
      <c r="K42" s="207">
        <f t="shared" si="3"/>
        <v>4.7596294815005837</v>
      </c>
    </row>
    <row r="43" spans="1:11" ht="13.2" customHeight="1">
      <c r="A43" s="38">
        <v>2006</v>
      </c>
      <c r="B43" s="39">
        <v>298.99582500000002</v>
      </c>
      <c r="C43" s="202">
        <v>35.412521942656518</v>
      </c>
      <c r="D43" s="52">
        <v>807.7300543099999</v>
      </c>
      <c r="E43" s="52" t="s">
        <v>8</v>
      </c>
      <c r="F43" s="203">
        <f t="shared" si="4"/>
        <v>843.14257625265645</v>
      </c>
      <c r="G43" s="202">
        <v>6.54686974</v>
      </c>
      <c r="H43" s="52" t="s">
        <v>8</v>
      </c>
      <c r="I43" s="203">
        <f t="shared" si="5"/>
        <v>836.59570651265642</v>
      </c>
      <c r="J43" s="204">
        <f t="shared" si="6"/>
        <v>2.79801802086252</v>
      </c>
      <c r="K43" s="204">
        <f t="shared" si="3"/>
        <v>4.7818127976540472</v>
      </c>
    </row>
    <row r="44" spans="1:11" ht="13.2" customHeight="1">
      <c r="A44" s="199">
        <v>2007</v>
      </c>
      <c r="B44" s="39">
        <v>302.003917</v>
      </c>
      <c r="C44" s="115" t="s">
        <v>8</v>
      </c>
      <c r="D44" s="52">
        <v>774.84270900000001</v>
      </c>
      <c r="E44" s="52" t="s">
        <v>8</v>
      </c>
      <c r="F44" s="203">
        <f t="shared" ref="F44:F58" si="7">SUM(C44,D44,E44)</f>
        <v>774.84270900000001</v>
      </c>
      <c r="G44" s="202">
        <v>6.9011499999999995</v>
      </c>
      <c r="H44" s="52" t="s">
        <v>8</v>
      </c>
      <c r="I44" s="203">
        <f t="shared" ref="I44:I49" si="8">F44-SUM(G44,H44)</f>
        <v>767.94155899999998</v>
      </c>
      <c r="J44" s="204">
        <f t="shared" ref="J44:J49" si="9">IF(I44=0,0,IF(B44=0,0,I44/B44))</f>
        <v>2.5428198634920354</v>
      </c>
      <c r="K44" s="204">
        <f t="shared" si="3"/>
        <v>4.345679146707889</v>
      </c>
    </row>
    <row r="45" spans="1:11" ht="13.2" customHeight="1">
      <c r="A45" s="199">
        <v>2008</v>
      </c>
      <c r="B45" s="39">
        <v>304.79776099999998</v>
      </c>
      <c r="C45" s="115" t="s">
        <v>8</v>
      </c>
      <c r="D45" s="52">
        <v>785.818175</v>
      </c>
      <c r="E45" s="52" t="s">
        <v>8</v>
      </c>
      <c r="F45" s="203">
        <f t="shared" si="7"/>
        <v>785.818175</v>
      </c>
      <c r="G45" s="202">
        <v>8.4968120000000003</v>
      </c>
      <c r="H45" s="52" t="s">
        <v>8</v>
      </c>
      <c r="I45" s="203">
        <f t="shared" si="8"/>
        <v>777.32136300000002</v>
      </c>
      <c r="J45" s="204">
        <f t="shared" si="9"/>
        <v>2.5502856728662127</v>
      </c>
      <c r="K45" s="204">
        <f t="shared" ref="K45:K50" si="10">J45*1.709</f>
        <v>4.3584382149283574</v>
      </c>
    </row>
    <row r="46" spans="1:11" ht="13.2" customHeight="1">
      <c r="A46" s="199">
        <v>2009</v>
      </c>
      <c r="B46" s="39">
        <v>307.43940600000002</v>
      </c>
      <c r="C46" s="115" t="s">
        <v>8</v>
      </c>
      <c r="D46" s="52">
        <v>753.69321263000006</v>
      </c>
      <c r="E46" s="52" t="s">
        <v>8</v>
      </c>
      <c r="F46" s="203">
        <f t="shared" si="7"/>
        <v>753.69321263000006</v>
      </c>
      <c r="G46" s="202">
        <v>7.4710670000000006</v>
      </c>
      <c r="H46" s="52" t="s">
        <v>8</v>
      </c>
      <c r="I46" s="203">
        <f t="shared" si="8"/>
        <v>746.22214563000011</v>
      </c>
      <c r="J46" s="204">
        <f t="shared" si="9"/>
        <v>2.4272169769609824</v>
      </c>
      <c r="K46" s="204">
        <f t="shared" si="10"/>
        <v>4.1481138136263187</v>
      </c>
    </row>
    <row r="47" spans="1:11" ht="13.2" customHeight="1">
      <c r="A47" s="38">
        <v>2010</v>
      </c>
      <c r="B47" s="39">
        <v>309.74127900000002</v>
      </c>
      <c r="C47" s="115" t="s">
        <v>8</v>
      </c>
      <c r="D47" s="52">
        <v>702.87885589999996</v>
      </c>
      <c r="E47" s="52" t="s">
        <v>8</v>
      </c>
      <c r="F47" s="203">
        <f t="shared" si="7"/>
        <v>702.87885589999996</v>
      </c>
      <c r="G47" s="202">
        <v>4.9040162900000004</v>
      </c>
      <c r="H47" s="52" t="s">
        <v>8</v>
      </c>
      <c r="I47" s="203">
        <f t="shared" si="8"/>
        <v>697.97483961</v>
      </c>
      <c r="J47" s="204">
        <f t="shared" si="9"/>
        <v>2.2534124023230366</v>
      </c>
      <c r="K47" s="204">
        <f t="shared" si="10"/>
        <v>3.8510817955700696</v>
      </c>
    </row>
    <row r="48" spans="1:11" ht="13.2" customHeight="1">
      <c r="A48" s="57">
        <v>2011</v>
      </c>
      <c r="B48" s="58">
        <v>311.97391399999998</v>
      </c>
      <c r="C48" s="116" t="s">
        <v>8</v>
      </c>
      <c r="D48" s="60">
        <v>730.26625991999992</v>
      </c>
      <c r="E48" s="60" t="s">
        <v>8</v>
      </c>
      <c r="F48" s="208">
        <f t="shared" si="7"/>
        <v>730.26625991999992</v>
      </c>
      <c r="G48" s="209">
        <v>5.5321086900000003</v>
      </c>
      <c r="H48" s="60" t="s">
        <v>8</v>
      </c>
      <c r="I48" s="208">
        <f t="shared" si="8"/>
        <v>724.73415122999995</v>
      </c>
      <c r="J48" s="210">
        <f t="shared" si="9"/>
        <v>2.323060097999091</v>
      </c>
      <c r="K48" s="210">
        <f t="shared" si="10"/>
        <v>3.9701097074804466</v>
      </c>
    </row>
    <row r="49" spans="1:11" ht="13.2" customHeight="1">
      <c r="A49" s="57">
        <v>2012</v>
      </c>
      <c r="B49" s="58">
        <v>314.16755799999999</v>
      </c>
      <c r="C49" s="120" t="s">
        <v>8</v>
      </c>
      <c r="D49" s="60">
        <v>730.35092842999984</v>
      </c>
      <c r="E49" s="60" t="s">
        <v>8</v>
      </c>
      <c r="F49" s="208">
        <f t="shared" si="7"/>
        <v>730.35092842999984</v>
      </c>
      <c r="G49" s="209">
        <v>4.5383378499999996</v>
      </c>
      <c r="H49" s="60" t="s">
        <v>8</v>
      </c>
      <c r="I49" s="208">
        <f t="shared" si="8"/>
        <v>725.81259057999989</v>
      </c>
      <c r="J49" s="210">
        <f t="shared" si="9"/>
        <v>2.3102722483522626</v>
      </c>
      <c r="K49" s="210">
        <f t="shared" si="10"/>
        <v>3.9482552724340172</v>
      </c>
    </row>
    <row r="50" spans="1:11" ht="13.2" customHeight="1">
      <c r="A50" s="57">
        <v>2013</v>
      </c>
      <c r="B50" s="58">
        <v>316.29476599999998</v>
      </c>
      <c r="C50" s="120" t="s">
        <v>8</v>
      </c>
      <c r="D50" s="60">
        <v>752.14444583</v>
      </c>
      <c r="E50" s="60" t="s">
        <v>8</v>
      </c>
      <c r="F50" s="208">
        <f t="shared" si="7"/>
        <v>752.14444583</v>
      </c>
      <c r="G50" s="209">
        <v>5.67885054</v>
      </c>
      <c r="H50" s="60" t="s">
        <v>8</v>
      </c>
      <c r="I50" s="208">
        <f t="shared" ref="I50:I58" si="11">F50-SUM(G50,H50)</f>
        <v>746.46559529000001</v>
      </c>
      <c r="J50" s="210">
        <f t="shared" ref="J50:J58" si="12">IF(I50=0,0,IF(B50=0,0,I50/B50))</f>
        <v>2.3600314501884614</v>
      </c>
      <c r="K50" s="210">
        <f t="shared" si="10"/>
        <v>4.0332937483720803</v>
      </c>
    </row>
    <row r="51" spans="1:11" ht="13.2" customHeight="1">
      <c r="A51" s="57">
        <v>2014</v>
      </c>
      <c r="B51" s="58">
        <v>318.576955</v>
      </c>
      <c r="C51" s="120" t="s">
        <v>8</v>
      </c>
      <c r="D51" s="60">
        <v>694.37575230999994</v>
      </c>
      <c r="E51" s="60" t="s">
        <v>8</v>
      </c>
      <c r="F51" s="208">
        <f t="shared" si="7"/>
        <v>694.37575230999994</v>
      </c>
      <c r="G51" s="209">
        <v>4.6739705999999996</v>
      </c>
      <c r="H51" s="60" t="s">
        <v>8</v>
      </c>
      <c r="I51" s="208">
        <f t="shared" si="11"/>
        <v>689.70178170999998</v>
      </c>
      <c r="J51" s="210">
        <f t="shared" si="12"/>
        <v>2.1649456148201303</v>
      </c>
      <c r="K51" s="210">
        <f t="shared" ref="K51:K58" si="13">J51*1.709</f>
        <v>3.6998920557276027</v>
      </c>
    </row>
    <row r="52" spans="1:11" ht="13.2" customHeight="1">
      <c r="A52" s="57">
        <v>2015</v>
      </c>
      <c r="B52" s="58">
        <v>320.87070299999999</v>
      </c>
      <c r="C52" s="120" t="s">
        <v>8</v>
      </c>
      <c r="D52" s="60">
        <v>738.9854782000001</v>
      </c>
      <c r="E52" s="60" t="s">
        <v>8</v>
      </c>
      <c r="F52" s="208">
        <f t="shared" si="7"/>
        <v>738.9854782000001</v>
      </c>
      <c r="G52" s="209">
        <v>5.7273896999999998</v>
      </c>
      <c r="H52" s="60" t="s">
        <v>8</v>
      </c>
      <c r="I52" s="208">
        <f t="shared" si="11"/>
        <v>733.2580885000001</v>
      </c>
      <c r="J52" s="210">
        <f t="shared" si="12"/>
        <v>2.2852135818083714</v>
      </c>
      <c r="K52" s="210">
        <f t="shared" si="13"/>
        <v>3.9054300113105067</v>
      </c>
    </row>
    <row r="53" spans="1:11" ht="13.2" customHeight="1">
      <c r="A53" s="63">
        <v>2016</v>
      </c>
      <c r="B53" s="64">
        <v>323.16101099999997</v>
      </c>
      <c r="C53" s="125" t="s">
        <v>8</v>
      </c>
      <c r="D53" s="66">
        <v>708.22814189999997</v>
      </c>
      <c r="E53" s="66" t="s">
        <v>8</v>
      </c>
      <c r="F53" s="211">
        <f t="shared" si="7"/>
        <v>708.22814189999997</v>
      </c>
      <c r="G53" s="212">
        <v>6.1917756900000001</v>
      </c>
      <c r="H53" s="66" t="s">
        <v>8</v>
      </c>
      <c r="I53" s="211">
        <f t="shared" si="11"/>
        <v>702.03636620999998</v>
      </c>
      <c r="J53" s="213">
        <f t="shared" si="12"/>
        <v>2.1724042886163644</v>
      </c>
      <c r="K53" s="213">
        <f t="shared" si="13"/>
        <v>3.712638929245367</v>
      </c>
    </row>
    <row r="54" spans="1:11" ht="13.2" customHeight="1">
      <c r="A54" s="200">
        <v>2017</v>
      </c>
      <c r="B54" s="64">
        <v>325.20603</v>
      </c>
      <c r="C54" s="125" t="s">
        <v>8</v>
      </c>
      <c r="D54" s="66">
        <v>694.47761910000008</v>
      </c>
      <c r="E54" s="66" t="s">
        <v>8</v>
      </c>
      <c r="F54" s="211">
        <f t="shared" si="7"/>
        <v>694.47761910000008</v>
      </c>
      <c r="G54" s="212">
        <v>5.8843191000000008</v>
      </c>
      <c r="H54" s="66" t="s">
        <v>8</v>
      </c>
      <c r="I54" s="211">
        <f t="shared" si="11"/>
        <v>688.59330000000011</v>
      </c>
      <c r="J54" s="213">
        <f t="shared" si="12"/>
        <v>2.1174063100859479</v>
      </c>
      <c r="K54" s="213">
        <f t="shared" si="13"/>
        <v>3.6186473839368851</v>
      </c>
    </row>
    <row r="55" spans="1:11" ht="13.2" customHeight="1">
      <c r="A55" s="38">
        <v>2018</v>
      </c>
      <c r="B55" s="70">
        <v>326.92397599999998</v>
      </c>
      <c r="C55" s="201" t="s">
        <v>8</v>
      </c>
      <c r="D55" s="160">
        <v>659.32752050000011</v>
      </c>
      <c r="E55" s="186" t="s">
        <v>8</v>
      </c>
      <c r="F55" s="214">
        <f t="shared" si="7"/>
        <v>659.32752050000011</v>
      </c>
      <c r="G55" s="215">
        <v>4.6966495500000001</v>
      </c>
      <c r="H55" s="186" t="s">
        <v>8</v>
      </c>
      <c r="I55" s="214">
        <f t="shared" si="11"/>
        <v>654.63087095000014</v>
      </c>
      <c r="J55" s="216">
        <f t="shared" si="12"/>
        <v>2.0023948043198891</v>
      </c>
      <c r="K55" s="216">
        <f t="shared" si="13"/>
        <v>3.4220927205826905</v>
      </c>
    </row>
    <row r="56" spans="1:11" ht="13.2" customHeight="1">
      <c r="A56" s="270">
        <v>2019</v>
      </c>
      <c r="B56" s="264">
        <v>328.475998</v>
      </c>
      <c r="C56" s="125" t="s">
        <v>8</v>
      </c>
      <c r="D56" s="66">
        <v>649.95420409999997</v>
      </c>
      <c r="E56" s="66" t="s">
        <v>8</v>
      </c>
      <c r="F56" s="211">
        <f t="shared" si="7"/>
        <v>649.95420409999997</v>
      </c>
      <c r="G56" s="212">
        <v>3.6630367731720002</v>
      </c>
      <c r="H56" s="66" t="s">
        <v>8</v>
      </c>
      <c r="I56" s="211">
        <f t="shared" si="11"/>
        <v>646.29116732682792</v>
      </c>
      <c r="J56" s="213">
        <f t="shared" si="12"/>
        <v>1.9675445733079953</v>
      </c>
      <c r="K56" s="213">
        <f t="shared" si="13"/>
        <v>3.3625336757833639</v>
      </c>
    </row>
    <row r="57" spans="1:11" ht="13.2" customHeight="1">
      <c r="A57" s="38">
        <v>2020</v>
      </c>
      <c r="B57" s="70">
        <v>330.11398000000003</v>
      </c>
      <c r="C57" s="201" t="s">
        <v>8</v>
      </c>
      <c r="D57" s="160">
        <v>557.10911700000008</v>
      </c>
      <c r="E57" s="186" t="s">
        <v>8</v>
      </c>
      <c r="F57" s="214">
        <f t="shared" si="7"/>
        <v>557.10911700000008</v>
      </c>
      <c r="G57" s="215">
        <v>2.9644427999999996</v>
      </c>
      <c r="H57" s="186" t="s">
        <v>8</v>
      </c>
      <c r="I57" s="214">
        <f t="shared" si="11"/>
        <v>554.14467420000005</v>
      </c>
      <c r="J57" s="216">
        <f t="shared" si="12"/>
        <v>1.6786464911301242</v>
      </c>
      <c r="K57" s="216">
        <f t="shared" si="13"/>
        <v>2.8688068533413822</v>
      </c>
    </row>
    <row r="58" spans="1:11" ht="13.8" customHeight="1" thickBot="1">
      <c r="A58" s="265">
        <v>2021</v>
      </c>
      <c r="B58" s="246">
        <v>332.14052299999997</v>
      </c>
      <c r="C58" s="257" t="s">
        <v>8</v>
      </c>
      <c r="D58" s="248">
        <v>649.74169206920203</v>
      </c>
      <c r="E58" s="248" t="s">
        <v>8</v>
      </c>
      <c r="F58" s="271">
        <f t="shared" si="7"/>
        <v>649.74169206920203</v>
      </c>
      <c r="G58" s="272">
        <v>3.9327579517277398</v>
      </c>
      <c r="H58" s="248" t="s">
        <v>8</v>
      </c>
      <c r="I58" s="271">
        <f t="shared" si="11"/>
        <v>645.80893411747434</v>
      </c>
      <c r="J58" s="273">
        <f t="shared" si="12"/>
        <v>1.9443846486550946</v>
      </c>
      <c r="K58" s="273">
        <f t="shared" si="13"/>
        <v>3.322953364551557</v>
      </c>
    </row>
    <row r="59" spans="1:11" s="218" customFormat="1" ht="15" customHeight="1" thickTop="1">
      <c r="A59" s="218" t="s">
        <v>20</v>
      </c>
    </row>
    <row r="60" spans="1:11" s="218" customFormat="1"/>
    <row r="61" spans="1:11" s="218" customFormat="1" ht="15" customHeight="1">
      <c r="A61" s="218" t="s">
        <v>62</v>
      </c>
    </row>
    <row r="62" spans="1:11" s="218" customFormat="1" ht="15" customHeight="1">
      <c r="A62" s="218" t="s">
        <v>83</v>
      </c>
    </row>
    <row r="63" spans="1:11" s="218" customFormat="1" ht="15" customHeight="1">
      <c r="A63" s="218" t="s">
        <v>64</v>
      </c>
    </row>
    <row r="64" spans="1:11" s="218" customFormat="1" ht="15" customHeight="1">
      <c r="A64" s="218" t="s">
        <v>112</v>
      </c>
    </row>
    <row r="65" spans="1:8" s="218" customFormat="1" ht="15" customHeight="1">
      <c r="A65" s="218" t="s">
        <v>118</v>
      </c>
    </row>
    <row r="66" spans="1:8" s="218" customFormat="1" ht="15" customHeight="1">
      <c r="A66" s="218" t="s">
        <v>113</v>
      </c>
    </row>
    <row r="67" spans="1:8" s="218" customFormat="1" ht="15" customHeight="1">
      <c r="A67" s="218" t="s">
        <v>114</v>
      </c>
    </row>
    <row r="68" spans="1:8" s="218" customFormat="1"/>
    <row r="69" spans="1:8" s="218" customFormat="1" ht="15" customHeight="1">
      <c r="A69" s="218" t="s">
        <v>94</v>
      </c>
    </row>
    <row r="70" spans="1:8" s="218" customFormat="1"/>
    <row r="71" spans="1:8" s="218" customFormat="1"/>
    <row r="72" spans="1:8" s="218" customFormat="1">
      <c r="H72" s="218" t="s">
        <v>18</v>
      </c>
    </row>
    <row r="73" spans="1:8" s="218" customFormat="1"/>
    <row r="74" spans="1:8" s="218" customFormat="1"/>
  </sheetData>
  <phoneticPr fontId="4" type="noConversion"/>
  <printOptions horizontalCentered="1" verticalCentered="1"/>
  <pageMargins left="0.75" right="0.75" top="0.69930555555555596" bottom="0.44930555599999999" header="0" footer="0"/>
  <pageSetup scale="7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outlinePr summaryBelow="0" summaryRight="0"/>
    <pageSetUpPr autoPageBreaks="0" fitToPage="1"/>
  </sheetPr>
  <dimension ref="A1:L72"/>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12" s="34" customFormat="1" ht="16.2" thickBot="1">
      <c r="A1" s="179" t="s">
        <v>84</v>
      </c>
      <c r="B1" s="179"/>
      <c r="C1" s="179"/>
      <c r="D1" s="179"/>
      <c r="E1" s="179"/>
      <c r="F1" s="179"/>
      <c r="G1" s="179"/>
      <c r="H1" s="179"/>
      <c r="I1" s="179"/>
      <c r="J1" s="33" t="s">
        <v>7</v>
      </c>
      <c r="K1" s="33"/>
    </row>
    <row r="2" spans="1:12" ht="21" customHeight="1" thickTop="1">
      <c r="A2" s="151"/>
      <c r="B2" s="152"/>
      <c r="C2" s="100" t="s">
        <v>0</v>
      </c>
      <c r="D2" s="101"/>
      <c r="E2" s="101"/>
      <c r="F2" s="101"/>
      <c r="G2" s="100" t="s">
        <v>23</v>
      </c>
      <c r="H2" s="139"/>
      <c r="I2" s="99" t="s">
        <v>57</v>
      </c>
      <c r="J2" s="87"/>
      <c r="K2" s="87"/>
      <c r="L2" s="286"/>
    </row>
    <row r="3" spans="1:12" ht="42">
      <c r="A3" s="88" t="s">
        <v>55</v>
      </c>
      <c r="B3" s="89" t="s">
        <v>56</v>
      </c>
      <c r="C3" s="103" t="s">
        <v>90</v>
      </c>
      <c r="D3" s="104" t="s">
        <v>1</v>
      </c>
      <c r="E3" s="104" t="s">
        <v>12</v>
      </c>
      <c r="F3" s="103" t="s">
        <v>58</v>
      </c>
      <c r="G3" s="104" t="s">
        <v>3</v>
      </c>
      <c r="H3" s="105" t="s">
        <v>13</v>
      </c>
      <c r="I3" s="239" t="s">
        <v>2</v>
      </c>
      <c r="J3" s="140" t="s">
        <v>19</v>
      </c>
      <c r="K3" s="102"/>
      <c r="L3" s="286"/>
    </row>
    <row r="4" spans="1:12" ht="18" customHeight="1">
      <c r="A4" s="90"/>
      <c r="B4" s="91"/>
      <c r="C4" s="135"/>
      <c r="D4" s="135"/>
      <c r="E4" s="135"/>
      <c r="F4" s="135"/>
      <c r="G4" s="135"/>
      <c r="H4" s="136"/>
      <c r="I4" s="83"/>
      <c r="J4" s="79" t="s">
        <v>6</v>
      </c>
      <c r="K4" s="92" t="s">
        <v>59</v>
      </c>
      <c r="L4" s="286"/>
    </row>
    <row r="5" spans="1:12" ht="15" customHeight="1">
      <c r="A5" s="93"/>
      <c r="B5" s="91"/>
      <c r="C5" s="82"/>
      <c r="D5" s="82"/>
      <c r="E5" s="82"/>
      <c r="F5" s="82"/>
      <c r="G5" s="82"/>
      <c r="H5" s="82"/>
      <c r="I5" s="82"/>
      <c r="J5" s="78"/>
      <c r="K5" s="94" t="s">
        <v>30</v>
      </c>
      <c r="L5" s="286"/>
    </row>
    <row r="6" spans="1:12" ht="15" customHeight="1">
      <c r="A6" s="228"/>
      <c r="B6" s="37" t="s">
        <v>21</v>
      </c>
      <c r="C6" s="106" t="s">
        <v>85</v>
      </c>
      <c r="D6" s="107"/>
      <c r="E6" s="107"/>
      <c r="F6" s="107"/>
      <c r="G6" s="107"/>
      <c r="H6" s="107"/>
      <c r="I6" s="107"/>
      <c r="J6" s="84" t="s">
        <v>22</v>
      </c>
      <c r="K6" s="85"/>
      <c r="L6" s="286"/>
    </row>
    <row r="7" spans="1:12" ht="13.2" customHeight="1">
      <c r="A7" s="38">
        <v>1970</v>
      </c>
      <c r="B7" s="39">
        <v>203.84899999999999</v>
      </c>
      <c r="C7" s="40">
        <v>39.6</v>
      </c>
      <c r="D7" s="51">
        <v>1.3</v>
      </c>
      <c r="E7" s="42">
        <v>41.3</v>
      </c>
      <c r="F7" s="41">
        <f t="shared" ref="F7:F37" si="0">SUM(C7,D7,E7)</f>
        <v>82.199999999999989</v>
      </c>
      <c r="G7" s="42">
        <v>0.8</v>
      </c>
      <c r="H7" s="42">
        <v>20.3</v>
      </c>
      <c r="I7" s="41">
        <f t="shared" ref="I7:I37" si="1">F7-SUM(G7,H7)</f>
        <v>61.099999999999987</v>
      </c>
      <c r="J7" s="229">
        <f t="shared" ref="J7:J37" si="2">IF(I7=0,0,IF(B7=0,0,I7/B7))</f>
        <v>0.29973166412393482</v>
      </c>
      <c r="K7" s="229">
        <f>J7/1.51</f>
        <v>0.19849779081055285</v>
      </c>
    </row>
    <row r="8" spans="1:12" ht="13.2" customHeight="1">
      <c r="A8" s="45">
        <v>1971</v>
      </c>
      <c r="B8" s="46">
        <v>206.46599999999998</v>
      </c>
      <c r="C8" s="47">
        <v>69.5</v>
      </c>
      <c r="D8" s="49">
        <v>1.6</v>
      </c>
      <c r="E8" s="49">
        <v>20.2</v>
      </c>
      <c r="F8" s="48">
        <f t="shared" si="0"/>
        <v>91.3</v>
      </c>
      <c r="G8" s="49">
        <v>1.2</v>
      </c>
      <c r="H8" s="49">
        <v>16.899999999999999</v>
      </c>
      <c r="I8" s="48">
        <f t="shared" si="1"/>
        <v>73.2</v>
      </c>
      <c r="J8" s="230">
        <f t="shared" si="2"/>
        <v>0.35453779314754008</v>
      </c>
      <c r="K8" s="230">
        <f t="shared" ref="K8:K44" si="3">J8/1.51</f>
        <v>0.23479324049505965</v>
      </c>
    </row>
    <row r="9" spans="1:12" ht="13.2" customHeight="1">
      <c r="A9" s="45">
        <v>1972</v>
      </c>
      <c r="B9" s="46">
        <v>208.917</v>
      </c>
      <c r="C9" s="47">
        <v>22.5</v>
      </c>
      <c r="D9" s="49">
        <v>2</v>
      </c>
      <c r="E9" s="49">
        <v>16.899999999999999</v>
      </c>
      <c r="F9" s="48">
        <f t="shared" si="0"/>
        <v>41.4</v>
      </c>
      <c r="G9" s="49">
        <v>0.8</v>
      </c>
      <c r="H9" s="49">
        <v>2.5</v>
      </c>
      <c r="I9" s="48">
        <f t="shared" si="1"/>
        <v>38.1</v>
      </c>
      <c r="J9" s="230">
        <f t="shared" si="2"/>
        <v>0.18236907480004022</v>
      </c>
      <c r="K9" s="230">
        <f t="shared" si="3"/>
        <v>0.12077422172188094</v>
      </c>
    </row>
    <row r="10" spans="1:12" ht="13.2" customHeight="1">
      <c r="A10" s="45">
        <v>1973</v>
      </c>
      <c r="B10" s="46">
        <v>210.98500000000001</v>
      </c>
      <c r="C10" s="47">
        <v>65.599999999999994</v>
      </c>
      <c r="D10" s="49">
        <v>2.1</v>
      </c>
      <c r="E10" s="49">
        <v>2.5</v>
      </c>
      <c r="F10" s="48">
        <f t="shared" si="0"/>
        <v>70.199999999999989</v>
      </c>
      <c r="G10" s="49">
        <v>1.2</v>
      </c>
      <c r="H10" s="49">
        <v>9.8000000000000007</v>
      </c>
      <c r="I10" s="48">
        <f t="shared" si="1"/>
        <v>59.199999999999989</v>
      </c>
      <c r="J10" s="230">
        <f t="shared" si="2"/>
        <v>0.28058866744081323</v>
      </c>
      <c r="K10" s="230">
        <f t="shared" si="3"/>
        <v>0.18582030956345247</v>
      </c>
    </row>
    <row r="11" spans="1:12" ht="13.2" customHeight="1">
      <c r="A11" s="45">
        <v>1974</v>
      </c>
      <c r="B11" s="46">
        <v>212.93199999999999</v>
      </c>
      <c r="C11" s="47">
        <v>65.400000000000006</v>
      </c>
      <c r="D11" s="49">
        <v>1.7</v>
      </c>
      <c r="E11" s="49">
        <v>9.8000000000000007</v>
      </c>
      <c r="F11" s="48">
        <f t="shared" si="0"/>
        <v>76.900000000000006</v>
      </c>
      <c r="G11" s="49">
        <v>0.9</v>
      </c>
      <c r="H11" s="49">
        <v>16.8</v>
      </c>
      <c r="I11" s="48">
        <f t="shared" si="1"/>
        <v>59.2</v>
      </c>
      <c r="J11" s="230">
        <f t="shared" si="2"/>
        <v>0.27802303082674285</v>
      </c>
      <c r="K11" s="230">
        <f t="shared" si="3"/>
        <v>0.18412121246804161</v>
      </c>
    </row>
    <row r="12" spans="1:12" ht="13.2" customHeight="1">
      <c r="A12" s="45">
        <v>1975</v>
      </c>
      <c r="B12" s="46">
        <v>214.93100000000001</v>
      </c>
      <c r="C12" s="47">
        <v>70.97</v>
      </c>
      <c r="D12" s="49">
        <v>2.1</v>
      </c>
      <c r="E12" s="49">
        <v>16.8</v>
      </c>
      <c r="F12" s="48">
        <f t="shared" si="0"/>
        <v>89.86999999999999</v>
      </c>
      <c r="G12" s="49">
        <v>1.2</v>
      </c>
      <c r="H12" s="49">
        <v>36</v>
      </c>
      <c r="I12" s="48">
        <f t="shared" si="1"/>
        <v>52.669999999999987</v>
      </c>
      <c r="J12" s="230">
        <f t="shared" si="2"/>
        <v>0.24505538986930683</v>
      </c>
      <c r="K12" s="230">
        <f t="shared" si="3"/>
        <v>0.1622883376617926</v>
      </c>
    </row>
    <row r="13" spans="1:12" ht="13.2" customHeight="1">
      <c r="A13" s="38">
        <v>1976</v>
      </c>
      <c r="B13" s="39">
        <v>217.095</v>
      </c>
      <c r="C13" s="40">
        <v>63.118000000000009</v>
      </c>
      <c r="D13" s="51">
        <v>2.1</v>
      </c>
      <c r="E13" s="51">
        <v>36</v>
      </c>
      <c r="F13" s="41">
        <f t="shared" si="0"/>
        <v>101.218</v>
      </c>
      <c r="G13" s="51">
        <v>2</v>
      </c>
      <c r="H13" s="51">
        <v>26.7</v>
      </c>
      <c r="I13" s="41">
        <f t="shared" si="1"/>
        <v>72.518000000000001</v>
      </c>
      <c r="J13" s="229">
        <f t="shared" si="2"/>
        <v>0.33403809392201572</v>
      </c>
      <c r="K13" s="229">
        <f t="shared" si="3"/>
        <v>0.22121728074305677</v>
      </c>
    </row>
    <row r="14" spans="1:12" ht="13.2" customHeight="1">
      <c r="A14" s="38">
        <v>1977</v>
      </c>
      <c r="B14" s="39">
        <v>219.179</v>
      </c>
      <c r="C14" s="40">
        <v>42.884</v>
      </c>
      <c r="D14" s="51">
        <v>1.8</v>
      </c>
      <c r="E14" s="51">
        <v>26.7</v>
      </c>
      <c r="F14" s="41">
        <f t="shared" si="0"/>
        <v>71.384</v>
      </c>
      <c r="G14" s="51">
        <v>1.6</v>
      </c>
      <c r="H14" s="51">
        <v>18.5</v>
      </c>
      <c r="I14" s="41">
        <f t="shared" si="1"/>
        <v>51.283999999999999</v>
      </c>
      <c r="J14" s="229">
        <f t="shared" si="2"/>
        <v>0.23398227019924353</v>
      </c>
      <c r="K14" s="229">
        <f t="shared" si="3"/>
        <v>0.1549551458273136</v>
      </c>
    </row>
    <row r="15" spans="1:12" ht="13.2" customHeight="1">
      <c r="A15" s="38">
        <v>1978</v>
      </c>
      <c r="B15" s="39">
        <v>221.47699999999998</v>
      </c>
      <c r="C15" s="40">
        <v>49.527999999999999</v>
      </c>
      <c r="D15" s="51">
        <v>2.6</v>
      </c>
      <c r="E15" s="51">
        <v>18.5</v>
      </c>
      <c r="F15" s="41">
        <f t="shared" si="0"/>
        <v>70.628</v>
      </c>
      <c r="G15" s="51">
        <v>1</v>
      </c>
      <c r="H15" s="51">
        <v>12.5</v>
      </c>
      <c r="I15" s="41">
        <f t="shared" si="1"/>
        <v>57.128</v>
      </c>
      <c r="J15" s="229">
        <f t="shared" si="2"/>
        <v>0.25794100516080681</v>
      </c>
      <c r="K15" s="229">
        <f t="shared" si="3"/>
        <v>0.17082185772238861</v>
      </c>
    </row>
    <row r="16" spans="1:12" ht="13.2" customHeight="1">
      <c r="A16" s="38">
        <v>1979</v>
      </c>
      <c r="B16" s="39">
        <v>223.86500000000001</v>
      </c>
      <c r="C16" s="40">
        <v>36.24</v>
      </c>
      <c r="D16" s="51">
        <v>1.7</v>
      </c>
      <c r="E16" s="51">
        <v>12.5</v>
      </c>
      <c r="F16" s="41">
        <f t="shared" si="0"/>
        <v>50.440000000000005</v>
      </c>
      <c r="G16" s="51">
        <v>1.1000000000000001</v>
      </c>
      <c r="H16" s="51">
        <v>6.8</v>
      </c>
      <c r="I16" s="41">
        <f t="shared" si="1"/>
        <v>42.540000000000006</v>
      </c>
      <c r="J16" s="229">
        <f t="shared" si="2"/>
        <v>0.19002523842494362</v>
      </c>
      <c r="K16" s="229">
        <f t="shared" si="3"/>
        <v>0.12584452875824081</v>
      </c>
    </row>
    <row r="17" spans="1:11" ht="13.2" customHeight="1">
      <c r="A17" s="38">
        <v>1980</v>
      </c>
      <c r="B17" s="39">
        <v>226.45099999999999</v>
      </c>
      <c r="C17" s="40">
        <v>55.87</v>
      </c>
      <c r="D17" s="51">
        <v>1.8</v>
      </c>
      <c r="E17" s="51">
        <v>6.8</v>
      </c>
      <c r="F17" s="41">
        <f t="shared" si="0"/>
        <v>64.47</v>
      </c>
      <c r="G17" s="51">
        <v>1.1000000000000001</v>
      </c>
      <c r="H17" s="51">
        <v>22.9</v>
      </c>
      <c r="I17" s="41">
        <f t="shared" si="1"/>
        <v>40.47</v>
      </c>
      <c r="J17" s="229">
        <f t="shared" si="2"/>
        <v>0.17871415891296571</v>
      </c>
      <c r="K17" s="229">
        <f t="shared" si="3"/>
        <v>0.1183537476244806</v>
      </c>
    </row>
    <row r="18" spans="1:11" ht="13.2" customHeight="1">
      <c r="A18" s="45">
        <v>1981</v>
      </c>
      <c r="B18" s="46">
        <v>228.93700000000001</v>
      </c>
      <c r="C18" s="47">
        <v>51.037999999999997</v>
      </c>
      <c r="D18" s="49">
        <v>1.6</v>
      </c>
      <c r="E18" s="49">
        <v>22.9</v>
      </c>
      <c r="F18" s="48">
        <f t="shared" si="0"/>
        <v>75.537999999999997</v>
      </c>
      <c r="G18" s="49">
        <v>0.9</v>
      </c>
      <c r="H18" s="49">
        <v>28.2</v>
      </c>
      <c r="I18" s="48">
        <f t="shared" si="1"/>
        <v>46.438000000000002</v>
      </c>
      <c r="J18" s="230">
        <f t="shared" si="2"/>
        <v>0.20284182984838622</v>
      </c>
      <c r="K18" s="230">
        <f t="shared" si="3"/>
        <v>0.13433233764793789</v>
      </c>
    </row>
    <row r="19" spans="1:11" ht="13.2" customHeight="1">
      <c r="A19" s="45">
        <v>1982</v>
      </c>
      <c r="B19" s="46">
        <v>231.15700000000001</v>
      </c>
      <c r="C19" s="47">
        <v>24.914999999999999</v>
      </c>
      <c r="D19" s="49">
        <v>1.8</v>
      </c>
      <c r="E19" s="49">
        <v>28.2</v>
      </c>
      <c r="F19" s="48">
        <f t="shared" si="0"/>
        <v>54.914999999999999</v>
      </c>
      <c r="G19" s="49">
        <v>1</v>
      </c>
      <c r="H19" s="49">
        <v>10.4</v>
      </c>
      <c r="I19" s="48">
        <f t="shared" si="1"/>
        <v>43.515000000000001</v>
      </c>
      <c r="J19" s="230">
        <f t="shared" si="2"/>
        <v>0.18824867946893237</v>
      </c>
      <c r="K19" s="230">
        <f t="shared" si="3"/>
        <v>0.12466799964829958</v>
      </c>
    </row>
    <row r="20" spans="1:11" ht="13.2" customHeight="1">
      <c r="A20" s="45">
        <v>1983</v>
      </c>
      <c r="B20" s="46">
        <v>233.322</v>
      </c>
      <c r="C20" s="47">
        <v>28.4786</v>
      </c>
      <c r="D20" s="49">
        <v>2.2999999999999998</v>
      </c>
      <c r="E20" s="49">
        <v>10.4</v>
      </c>
      <c r="F20" s="48">
        <f t="shared" si="0"/>
        <v>41.178600000000003</v>
      </c>
      <c r="G20" s="49">
        <v>1</v>
      </c>
      <c r="H20" s="49">
        <v>4.3</v>
      </c>
      <c r="I20" s="48">
        <f t="shared" si="1"/>
        <v>35.878600000000006</v>
      </c>
      <c r="J20" s="230">
        <f t="shared" si="2"/>
        <v>0.15377289754073772</v>
      </c>
      <c r="K20" s="230">
        <f t="shared" si="3"/>
        <v>0.10183635598724353</v>
      </c>
    </row>
    <row r="21" spans="1:11" ht="13.2" customHeight="1">
      <c r="A21" s="45">
        <v>1984</v>
      </c>
      <c r="B21" s="46">
        <v>235.38499999999999</v>
      </c>
      <c r="C21" s="47">
        <v>34.428000000000004</v>
      </c>
      <c r="D21" s="49">
        <v>2.8</v>
      </c>
      <c r="E21" s="49">
        <v>4.3</v>
      </c>
      <c r="F21" s="48">
        <f t="shared" si="0"/>
        <v>41.527999999999999</v>
      </c>
      <c r="G21" s="49">
        <v>1</v>
      </c>
      <c r="H21" s="49">
        <v>8.3000000000000007</v>
      </c>
      <c r="I21" s="48">
        <f t="shared" si="1"/>
        <v>32.227999999999994</v>
      </c>
      <c r="J21" s="230">
        <f t="shared" si="2"/>
        <v>0.13691611615013699</v>
      </c>
      <c r="K21" s="230">
        <f t="shared" si="3"/>
        <v>9.0672924602739735E-2</v>
      </c>
    </row>
    <row r="22" spans="1:11" ht="13.2" customHeight="1">
      <c r="A22" s="45">
        <v>1985</v>
      </c>
      <c r="B22" s="46">
        <v>237.46799999999999</v>
      </c>
      <c r="C22" s="47">
        <v>43.488</v>
      </c>
      <c r="D22" s="49">
        <v>2.1</v>
      </c>
      <c r="E22" s="49">
        <v>8.3000000000000007</v>
      </c>
      <c r="F22" s="48">
        <f t="shared" si="0"/>
        <v>53.888000000000005</v>
      </c>
      <c r="G22" s="49">
        <v>0.8</v>
      </c>
      <c r="H22" s="49">
        <v>12.6</v>
      </c>
      <c r="I22" s="48">
        <f t="shared" si="1"/>
        <v>40.488000000000007</v>
      </c>
      <c r="J22" s="230">
        <f t="shared" si="2"/>
        <v>0.17049876193845068</v>
      </c>
      <c r="K22" s="230">
        <f t="shared" si="3"/>
        <v>0.1129130873764574</v>
      </c>
    </row>
    <row r="23" spans="1:11" ht="13.2" customHeight="1">
      <c r="A23" s="38">
        <v>1986</v>
      </c>
      <c r="B23" s="39">
        <v>239.63800000000001</v>
      </c>
      <c r="C23" s="40">
        <v>39.864000000000004</v>
      </c>
      <c r="D23" s="51">
        <v>2</v>
      </c>
      <c r="E23" s="51">
        <v>12.6</v>
      </c>
      <c r="F23" s="41">
        <f t="shared" si="0"/>
        <v>54.464000000000006</v>
      </c>
      <c r="G23" s="51">
        <v>0.8</v>
      </c>
      <c r="H23" s="51">
        <v>14.3</v>
      </c>
      <c r="I23" s="41">
        <f t="shared" si="1"/>
        <v>39.364000000000004</v>
      </c>
      <c r="J23" s="229">
        <f t="shared" si="2"/>
        <v>0.16426443218521272</v>
      </c>
      <c r="K23" s="229">
        <f t="shared" si="3"/>
        <v>0.10878439217563757</v>
      </c>
    </row>
    <row r="24" spans="1:11" ht="13.2" customHeight="1">
      <c r="A24" s="38">
        <v>1987</v>
      </c>
      <c r="B24" s="39">
        <v>241.78399999999999</v>
      </c>
      <c r="C24" s="40">
        <v>35.938000000000002</v>
      </c>
      <c r="D24" s="51">
        <v>1.2</v>
      </c>
      <c r="E24" s="51">
        <v>14.3</v>
      </c>
      <c r="F24" s="41">
        <f t="shared" si="0"/>
        <v>51.438000000000002</v>
      </c>
      <c r="G24" s="51">
        <v>0.9</v>
      </c>
      <c r="H24" s="51">
        <v>8.3000000000000007</v>
      </c>
      <c r="I24" s="41">
        <f t="shared" si="1"/>
        <v>42.238</v>
      </c>
      <c r="J24" s="229">
        <f t="shared" si="2"/>
        <v>0.17469311451543526</v>
      </c>
      <c r="K24" s="229">
        <f t="shared" si="3"/>
        <v>0.11569080431485779</v>
      </c>
    </row>
    <row r="25" spans="1:11" ht="13.2" customHeight="1">
      <c r="A25" s="38">
        <v>1988</v>
      </c>
      <c r="B25" s="39">
        <v>243.98099999999999</v>
      </c>
      <c r="C25" s="40">
        <v>43.488</v>
      </c>
      <c r="D25" s="51">
        <v>0.9</v>
      </c>
      <c r="E25" s="51">
        <v>8.3000000000000007</v>
      </c>
      <c r="F25" s="41">
        <f t="shared" si="0"/>
        <v>52.688000000000002</v>
      </c>
      <c r="G25" s="51">
        <v>0.8</v>
      </c>
      <c r="H25" s="51">
        <v>9.4</v>
      </c>
      <c r="I25" s="41">
        <f t="shared" si="1"/>
        <v>42.488</v>
      </c>
      <c r="J25" s="229">
        <f t="shared" si="2"/>
        <v>0.17414470798955656</v>
      </c>
      <c r="K25" s="229">
        <f t="shared" si="3"/>
        <v>0.11532762118513679</v>
      </c>
    </row>
    <row r="26" spans="1:11" ht="13.2" customHeight="1">
      <c r="A26" s="38">
        <v>1989</v>
      </c>
      <c r="B26" s="39">
        <v>246.22399999999999</v>
      </c>
      <c r="C26" s="40">
        <v>39.109000000000002</v>
      </c>
      <c r="D26" s="51">
        <v>1.1000000000000001</v>
      </c>
      <c r="E26" s="52" t="s">
        <v>8</v>
      </c>
      <c r="F26" s="41">
        <f t="shared" si="0"/>
        <v>40.209000000000003</v>
      </c>
      <c r="G26" s="51">
        <v>0.2</v>
      </c>
      <c r="H26" s="51" t="s">
        <v>8</v>
      </c>
      <c r="I26" s="41">
        <f t="shared" si="1"/>
        <v>40.009</v>
      </c>
      <c r="J26" s="229">
        <f t="shared" si="2"/>
        <v>0.16249025277795828</v>
      </c>
      <c r="K26" s="229">
        <f t="shared" si="3"/>
        <v>0.10760943892580019</v>
      </c>
    </row>
    <row r="27" spans="1:11" ht="13.2" customHeight="1">
      <c r="A27" s="38">
        <v>1990</v>
      </c>
      <c r="B27" s="39">
        <v>248.65899999999999</v>
      </c>
      <c r="C27" s="40">
        <v>28.991999999999997</v>
      </c>
      <c r="D27" s="52">
        <v>1.6</v>
      </c>
      <c r="E27" s="52" t="s">
        <v>8</v>
      </c>
      <c r="F27" s="41">
        <f t="shared" si="0"/>
        <v>30.591999999999999</v>
      </c>
      <c r="G27" s="52">
        <v>0.2</v>
      </c>
      <c r="H27" s="52" t="s">
        <v>8</v>
      </c>
      <c r="I27" s="41">
        <f t="shared" si="1"/>
        <v>30.391999999999999</v>
      </c>
      <c r="J27" s="229">
        <f t="shared" si="2"/>
        <v>0.1222236074302559</v>
      </c>
      <c r="K27" s="229">
        <f t="shared" si="3"/>
        <v>8.0942786377652912E-2</v>
      </c>
    </row>
    <row r="28" spans="1:11" ht="13.2" customHeight="1">
      <c r="A28" s="45">
        <v>1991</v>
      </c>
      <c r="B28" s="46">
        <v>251.88900000000001</v>
      </c>
      <c r="C28" s="47">
        <v>20.687000000000001</v>
      </c>
      <c r="D28" s="53">
        <v>1.6</v>
      </c>
      <c r="E28" s="53" t="s">
        <v>8</v>
      </c>
      <c r="F28" s="48">
        <f t="shared" si="0"/>
        <v>22.287000000000003</v>
      </c>
      <c r="G28" s="53">
        <v>0.2</v>
      </c>
      <c r="H28" s="53" t="s">
        <v>8</v>
      </c>
      <c r="I28" s="48">
        <f t="shared" si="1"/>
        <v>22.087000000000003</v>
      </c>
      <c r="J28" s="230">
        <f t="shared" si="2"/>
        <v>8.7685448749250675E-2</v>
      </c>
      <c r="K28" s="230">
        <f t="shared" si="3"/>
        <v>5.8069833608775281E-2</v>
      </c>
    </row>
    <row r="29" spans="1:11" ht="13.2" customHeight="1">
      <c r="A29" s="45">
        <v>1992</v>
      </c>
      <c r="B29" s="46">
        <v>255.214</v>
      </c>
      <c r="C29" s="47">
        <v>40.468000000000004</v>
      </c>
      <c r="D29" s="53">
        <v>1.6930000000000001</v>
      </c>
      <c r="E29" s="53" t="s">
        <v>8</v>
      </c>
      <c r="F29" s="48">
        <f t="shared" si="0"/>
        <v>42.161000000000001</v>
      </c>
      <c r="G29" s="53" t="s">
        <v>8</v>
      </c>
      <c r="H29" s="53" t="s">
        <v>8</v>
      </c>
      <c r="I29" s="48">
        <f t="shared" si="1"/>
        <v>42.161000000000001</v>
      </c>
      <c r="J29" s="230">
        <f t="shared" si="2"/>
        <v>0.16519861763069424</v>
      </c>
      <c r="K29" s="230">
        <f t="shared" si="3"/>
        <v>0.10940305803357234</v>
      </c>
    </row>
    <row r="30" spans="1:11" ht="13.2" customHeight="1">
      <c r="A30" s="45">
        <v>1993</v>
      </c>
      <c r="B30" s="46">
        <v>258.67899999999997</v>
      </c>
      <c r="C30" s="47">
        <v>26.274000000000004</v>
      </c>
      <c r="D30" s="53">
        <v>2.109</v>
      </c>
      <c r="E30" s="53" t="s">
        <v>8</v>
      </c>
      <c r="F30" s="48">
        <f t="shared" si="0"/>
        <v>28.383000000000003</v>
      </c>
      <c r="G30" s="53" t="s">
        <v>8</v>
      </c>
      <c r="H30" s="53" t="s">
        <v>8</v>
      </c>
      <c r="I30" s="48">
        <f t="shared" si="1"/>
        <v>28.383000000000003</v>
      </c>
      <c r="J30" s="230">
        <f t="shared" si="2"/>
        <v>0.10972286115223889</v>
      </c>
      <c r="K30" s="230">
        <f t="shared" si="3"/>
        <v>7.2664146458436357E-2</v>
      </c>
    </row>
    <row r="31" spans="1:11" ht="13.2" customHeight="1">
      <c r="A31" s="45">
        <v>1994</v>
      </c>
      <c r="B31" s="46">
        <v>261.91899999999998</v>
      </c>
      <c r="C31" s="47">
        <v>32.163000000000004</v>
      </c>
      <c r="D31" s="53">
        <v>1.885</v>
      </c>
      <c r="E31" s="53" t="s">
        <v>8</v>
      </c>
      <c r="F31" s="48">
        <f t="shared" si="0"/>
        <v>34.048000000000002</v>
      </c>
      <c r="G31" s="53" t="s">
        <v>8</v>
      </c>
      <c r="H31" s="53" t="s">
        <v>8</v>
      </c>
      <c r="I31" s="48">
        <f t="shared" si="1"/>
        <v>34.048000000000002</v>
      </c>
      <c r="J31" s="230">
        <f t="shared" si="2"/>
        <v>0.12999438757783896</v>
      </c>
      <c r="K31" s="230">
        <f t="shared" si="3"/>
        <v>8.6088998395919838E-2</v>
      </c>
    </row>
    <row r="32" spans="1:11" ht="13.2" customHeight="1">
      <c r="A32" s="45">
        <v>1995</v>
      </c>
      <c r="B32" s="46">
        <v>265.04399999999998</v>
      </c>
      <c r="C32" s="47">
        <v>17.063000000000002</v>
      </c>
      <c r="D32" s="53">
        <v>1.9239999999999999</v>
      </c>
      <c r="E32" s="53" t="s">
        <v>8</v>
      </c>
      <c r="F32" s="48">
        <f t="shared" si="0"/>
        <v>18.987000000000002</v>
      </c>
      <c r="G32" s="53" t="s">
        <v>8</v>
      </c>
      <c r="H32" s="53" t="s">
        <v>8</v>
      </c>
      <c r="I32" s="48">
        <f t="shared" si="1"/>
        <v>18.987000000000002</v>
      </c>
      <c r="J32" s="230">
        <f t="shared" si="2"/>
        <v>7.163716213157062E-2</v>
      </c>
      <c r="K32" s="230">
        <f t="shared" si="3"/>
        <v>4.7441829226205705E-2</v>
      </c>
    </row>
    <row r="33" spans="1:11" ht="13.2" customHeight="1">
      <c r="A33" s="38">
        <v>1996</v>
      </c>
      <c r="B33" s="39">
        <v>268.15100000000001</v>
      </c>
      <c r="C33" s="40">
        <v>17.214000000000002</v>
      </c>
      <c r="D33" s="52">
        <v>1.698</v>
      </c>
      <c r="E33" s="52" t="s">
        <v>8</v>
      </c>
      <c r="F33" s="41">
        <f t="shared" si="0"/>
        <v>18.912000000000003</v>
      </c>
      <c r="G33" s="52" t="s">
        <v>8</v>
      </c>
      <c r="H33" s="52" t="s">
        <v>8</v>
      </c>
      <c r="I33" s="41">
        <f t="shared" si="1"/>
        <v>18.912000000000003</v>
      </c>
      <c r="J33" s="229">
        <f t="shared" si="2"/>
        <v>7.0527426711069513E-2</v>
      </c>
      <c r="K33" s="229">
        <f t="shared" si="3"/>
        <v>4.6706905106668549E-2</v>
      </c>
    </row>
    <row r="34" spans="1:11" ht="13.2" customHeight="1">
      <c r="A34" s="38">
        <v>1997</v>
      </c>
      <c r="B34" s="39">
        <v>271.36</v>
      </c>
      <c r="C34" s="40">
        <v>26.274000000000004</v>
      </c>
      <c r="D34" s="55">
        <v>1.597</v>
      </c>
      <c r="E34" s="55" t="s">
        <v>8</v>
      </c>
      <c r="F34" s="41">
        <f t="shared" si="0"/>
        <v>27.871000000000006</v>
      </c>
      <c r="G34" s="55" t="s">
        <v>8</v>
      </c>
      <c r="H34" s="55" t="s">
        <v>8</v>
      </c>
      <c r="I34" s="41">
        <f t="shared" si="1"/>
        <v>27.871000000000006</v>
      </c>
      <c r="J34" s="229">
        <f t="shared" si="2"/>
        <v>0.10270857900943398</v>
      </c>
      <c r="K34" s="229">
        <f t="shared" si="3"/>
        <v>6.8018926496313886E-2</v>
      </c>
    </row>
    <row r="35" spans="1:11" ht="13.2" customHeight="1">
      <c r="A35" s="38">
        <v>1998</v>
      </c>
      <c r="B35" s="39">
        <v>274.62599999999998</v>
      </c>
      <c r="C35" s="40">
        <v>21.895</v>
      </c>
      <c r="D35" s="52">
        <v>1.827912</v>
      </c>
      <c r="E35" s="52" t="s">
        <v>8</v>
      </c>
      <c r="F35" s="41">
        <f t="shared" si="0"/>
        <v>23.722912000000001</v>
      </c>
      <c r="G35" s="52" t="s">
        <v>8</v>
      </c>
      <c r="H35" s="52" t="s">
        <v>8</v>
      </c>
      <c r="I35" s="41">
        <f t="shared" si="1"/>
        <v>23.722912000000001</v>
      </c>
      <c r="J35" s="229">
        <f t="shared" si="2"/>
        <v>8.6382614901720903E-2</v>
      </c>
      <c r="K35" s="229">
        <f t="shared" si="3"/>
        <v>5.7207029736239007E-2</v>
      </c>
    </row>
    <row r="36" spans="1:11" ht="13.2" customHeight="1">
      <c r="A36" s="38">
        <v>1999</v>
      </c>
      <c r="B36" s="39">
        <v>277.79000000000002</v>
      </c>
      <c r="C36" s="40">
        <v>16.308</v>
      </c>
      <c r="D36" s="52">
        <v>1.6255859999999998</v>
      </c>
      <c r="E36" s="52" t="s">
        <v>8</v>
      </c>
      <c r="F36" s="41">
        <f t="shared" si="0"/>
        <v>17.933585999999998</v>
      </c>
      <c r="G36" s="52" t="s">
        <v>8</v>
      </c>
      <c r="H36" s="52" t="s">
        <v>8</v>
      </c>
      <c r="I36" s="41">
        <f t="shared" si="1"/>
        <v>17.933585999999998</v>
      </c>
      <c r="J36" s="229">
        <f t="shared" si="2"/>
        <v>6.4558069044962016E-2</v>
      </c>
      <c r="K36" s="229">
        <f t="shared" si="3"/>
        <v>4.2753688109246367E-2</v>
      </c>
    </row>
    <row r="37" spans="1:11" ht="13.2" customHeight="1">
      <c r="A37" s="38">
        <v>2000</v>
      </c>
      <c r="B37" s="39">
        <v>280.976</v>
      </c>
      <c r="C37" s="40">
        <v>16.308</v>
      </c>
      <c r="D37" s="52">
        <v>1.8105089999999999</v>
      </c>
      <c r="E37" s="52" t="s">
        <v>8</v>
      </c>
      <c r="F37" s="41">
        <f t="shared" si="0"/>
        <v>18.118509</v>
      </c>
      <c r="G37" s="52" t="s">
        <v>8</v>
      </c>
      <c r="H37" s="52" t="s">
        <v>8</v>
      </c>
      <c r="I37" s="41">
        <f t="shared" si="1"/>
        <v>18.118509</v>
      </c>
      <c r="J37" s="229">
        <f t="shared" si="2"/>
        <v>6.4484187261545464E-2</v>
      </c>
      <c r="K37" s="229">
        <f t="shared" si="3"/>
        <v>4.2704759775857921E-2</v>
      </c>
    </row>
    <row r="38" spans="1:11" ht="13.2" customHeight="1">
      <c r="A38" s="45">
        <v>2001</v>
      </c>
      <c r="B38" s="46">
        <v>283.92040200000002</v>
      </c>
      <c r="C38" s="47">
        <v>13.4994</v>
      </c>
      <c r="D38" s="53">
        <v>1.71706</v>
      </c>
      <c r="E38" s="53" t="s">
        <v>8</v>
      </c>
      <c r="F38" s="48">
        <f t="shared" ref="F38:F43" si="4">SUM(C38,D38,E38)</f>
        <v>15.21646</v>
      </c>
      <c r="G38" s="53" t="s">
        <v>8</v>
      </c>
      <c r="H38" s="53" t="s">
        <v>8</v>
      </c>
      <c r="I38" s="48">
        <f t="shared" ref="I38:I43" si="5">F38-SUM(G38,H38)</f>
        <v>15.21646</v>
      </c>
      <c r="J38" s="230">
        <f t="shared" ref="J38:J43" si="6">IF(I38=0,0,IF(B38=0,0,I38/B38))</f>
        <v>5.3594105576111425E-2</v>
      </c>
      <c r="K38" s="230">
        <f t="shared" si="3"/>
        <v>3.5492785149742669E-2</v>
      </c>
    </row>
    <row r="39" spans="1:11" ht="13.2" customHeight="1">
      <c r="A39" s="45">
        <v>2002</v>
      </c>
      <c r="B39" s="46">
        <v>286.78755999999998</v>
      </c>
      <c r="C39" s="47">
        <v>10.0868</v>
      </c>
      <c r="D39" s="53">
        <v>2.0313919999999999</v>
      </c>
      <c r="E39" s="53" t="s">
        <v>8</v>
      </c>
      <c r="F39" s="48">
        <f t="shared" si="4"/>
        <v>12.118192000000001</v>
      </c>
      <c r="G39" s="53" t="s">
        <v>8</v>
      </c>
      <c r="H39" s="53" t="s">
        <v>8</v>
      </c>
      <c r="I39" s="48">
        <f t="shared" si="5"/>
        <v>12.118192000000001</v>
      </c>
      <c r="J39" s="230">
        <f t="shared" si="6"/>
        <v>4.2254942996830129E-2</v>
      </c>
      <c r="K39" s="230">
        <f t="shared" si="3"/>
        <v>2.7983405958165647E-2</v>
      </c>
    </row>
    <row r="40" spans="1:11" ht="13.2" customHeight="1">
      <c r="A40" s="45">
        <v>2003</v>
      </c>
      <c r="B40" s="46">
        <v>289.51758100000001</v>
      </c>
      <c r="C40" s="47">
        <v>9.3620000000000001</v>
      </c>
      <c r="D40" s="53">
        <v>2.0790830000000002</v>
      </c>
      <c r="E40" s="53" t="s">
        <v>8</v>
      </c>
      <c r="F40" s="48">
        <f t="shared" si="4"/>
        <v>11.441083000000001</v>
      </c>
      <c r="G40" s="53" t="s">
        <v>8</v>
      </c>
      <c r="H40" s="53" t="s">
        <v>8</v>
      </c>
      <c r="I40" s="48">
        <f t="shared" si="5"/>
        <v>11.441083000000001</v>
      </c>
      <c r="J40" s="230">
        <f t="shared" si="6"/>
        <v>3.9517748664803884E-2</v>
      </c>
      <c r="K40" s="230">
        <f t="shared" si="3"/>
        <v>2.6170694480002574E-2</v>
      </c>
    </row>
    <row r="41" spans="1:11" ht="13.2" customHeight="1">
      <c r="A41" s="45">
        <v>2004</v>
      </c>
      <c r="B41" s="46">
        <v>292.19189</v>
      </c>
      <c r="C41" s="47">
        <v>9.482800000000001</v>
      </c>
      <c r="D41" s="53">
        <v>2.4317749999999996</v>
      </c>
      <c r="E41" s="53" t="s">
        <v>8</v>
      </c>
      <c r="F41" s="48">
        <f t="shared" si="4"/>
        <v>11.914575000000001</v>
      </c>
      <c r="G41" s="53" t="s">
        <v>8</v>
      </c>
      <c r="H41" s="53" t="s">
        <v>8</v>
      </c>
      <c r="I41" s="48">
        <f t="shared" si="5"/>
        <v>11.914575000000001</v>
      </c>
      <c r="J41" s="230">
        <f t="shared" si="6"/>
        <v>4.0776542429018139E-2</v>
      </c>
      <c r="K41" s="230">
        <f t="shared" si="3"/>
        <v>2.7004332734449098E-2</v>
      </c>
    </row>
    <row r="42" spans="1:11" ht="13.2" customHeight="1">
      <c r="A42" s="45">
        <v>2005</v>
      </c>
      <c r="B42" s="46">
        <v>294.914085</v>
      </c>
      <c r="C42" s="47">
        <v>7.3990000000000009</v>
      </c>
      <c r="D42" s="53">
        <v>2.632755</v>
      </c>
      <c r="E42" s="53" t="s">
        <v>8</v>
      </c>
      <c r="F42" s="48">
        <f t="shared" si="4"/>
        <v>10.031755</v>
      </c>
      <c r="G42" s="53" t="s">
        <v>8</v>
      </c>
      <c r="H42" s="53" t="s">
        <v>8</v>
      </c>
      <c r="I42" s="48">
        <f t="shared" si="5"/>
        <v>10.031755</v>
      </c>
      <c r="J42" s="230">
        <f t="shared" si="6"/>
        <v>3.401585583815029E-2</v>
      </c>
      <c r="K42" s="230">
        <f t="shared" si="3"/>
        <v>2.2527056846457144E-2</v>
      </c>
    </row>
    <row r="43" spans="1:11" ht="13.2" customHeight="1">
      <c r="A43" s="38">
        <v>2006</v>
      </c>
      <c r="B43" s="39">
        <v>297.64655699999997</v>
      </c>
      <c r="C43" s="231">
        <v>9.8149999999999995</v>
      </c>
      <c r="D43" s="231">
        <v>2.0546180000000005</v>
      </c>
      <c r="E43" s="52" t="s">
        <v>8</v>
      </c>
      <c r="F43" s="41">
        <f t="shared" si="4"/>
        <v>11.869617999999999</v>
      </c>
      <c r="G43" s="52" t="s">
        <v>8</v>
      </c>
      <c r="H43" s="52" t="s">
        <v>8</v>
      </c>
      <c r="I43" s="41">
        <f t="shared" si="5"/>
        <v>11.869617999999999</v>
      </c>
      <c r="J43" s="229">
        <f t="shared" si="6"/>
        <v>3.987823047454233E-2</v>
      </c>
      <c r="K43" s="229">
        <f t="shared" si="3"/>
        <v>2.6409424155326044E-2</v>
      </c>
    </row>
    <row r="44" spans="1:11" ht="13.2" customHeight="1">
      <c r="A44" s="38">
        <v>2007</v>
      </c>
      <c r="B44" s="39">
        <v>300.57448099999999</v>
      </c>
      <c r="C44" s="231">
        <v>7.7010000000000005</v>
      </c>
      <c r="D44" s="231">
        <v>1.5609710000000003</v>
      </c>
      <c r="E44" s="52" t="s">
        <v>8</v>
      </c>
      <c r="F44" s="41">
        <f t="shared" ref="F44:F52" si="7">SUM(C44,D44,E44)</f>
        <v>9.2619710000000008</v>
      </c>
      <c r="G44" s="52" t="s">
        <v>8</v>
      </c>
      <c r="H44" s="52" t="s">
        <v>8</v>
      </c>
      <c r="I44" s="41">
        <f t="shared" ref="I44:I49" si="8">F44-SUM(G44,H44)</f>
        <v>9.2619710000000008</v>
      </c>
      <c r="J44" s="229">
        <f t="shared" ref="J44:J49" si="9">IF(I44=0,0,IF(B44=0,0,I44/B44))</f>
        <v>3.0814229368992908E-2</v>
      </c>
      <c r="K44" s="229">
        <f t="shared" si="3"/>
        <v>2.0406774416551594E-2</v>
      </c>
    </row>
    <row r="45" spans="1:11" ht="13.2" customHeight="1">
      <c r="A45" s="38">
        <v>2008</v>
      </c>
      <c r="B45" s="39">
        <v>303.50646899999998</v>
      </c>
      <c r="C45" s="231">
        <v>6.4325999999999999</v>
      </c>
      <c r="D45" s="231">
        <v>1.7232780000000003</v>
      </c>
      <c r="E45" s="52" t="s">
        <v>8</v>
      </c>
      <c r="F45" s="41">
        <f t="shared" si="7"/>
        <v>8.1558779999999995</v>
      </c>
      <c r="G45" s="52" t="s">
        <v>8</v>
      </c>
      <c r="H45" s="52" t="s">
        <v>8</v>
      </c>
      <c r="I45" s="41">
        <f t="shared" si="8"/>
        <v>8.1558779999999995</v>
      </c>
      <c r="J45" s="229">
        <f t="shared" si="9"/>
        <v>2.6872171874530951E-2</v>
      </c>
      <c r="K45" s="229">
        <f t="shared" ref="K45:K50" si="10">J45/1.51</f>
        <v>1.7796140314258909E-2</v>
      </c>
    </row>
    <row r="46" spans="1:11" ht="13.2" customHeight="1">
      <c r="A46" s="38">
        <v>2009</v>
      </c>
      <c r="B46" s="39">
        <v>306.207719</v>
      </c>
      <c r="C46" s="231">
        <v>6.4325999999999999</v>
      </c>
      <c r="D46" s="231">
        <v>1.7891710000000001</v>
      </c>
      <c r="E46" s="52" t="s">
        <v>8</v>
      </c>
      <c r="F46" s="41">
        <f t="shared" si="7"/>
        <v>8.2217710000000004</v>
      </c>
      <c r="G46" s="52" t="s">
        <v>8</v>
      </c>
      <c r="H46" s="52" t="s">
        <v>8</v>
      </c>
      <c r="I46" s="41">
        <f t="shared" si="8"/>
        <v>8.2217710000000004</v>
      </c>
      <c r="J46" s="229">
        <f t="shared" si="9"/>
        <v>2.6850306147899558E-2</v>
      </c>
      <c r="K46" s="229">
        <f t="shared" si="10"/>
        <v>1.7781659700595732E-2</v>
      </c>
    </row>
    <row r="47" spans="1:11" ht="13.2" customHeight="1">
      <c r="A47" s="38">
        <v>2010</v>
      </c>
      <c r="B47" s="39">
        <v>308.83326399999999</v>
      </c>
      <c r="C47" s="231">
        <v>4.2129000000000003</v>
      </c>
      <c r="D47" s="231">
        <v>1.8283670000000003</v>
      </c>
      <c r="E47" s="52" t="s">
        <v>8</v>
      </c>
      <c r="F47" s="41">
        <f t="shared" si="7"/>
        <v>6.0412670000000004</v>
      </c>
      <c r="G47" s="52" t="s">
        <v>8</v>
      </c>
      <c r="H47" s="52" t="s">
        <v>8</v>
      </c>
      <c r="I47" s="41">
        <f t="shared" si="8"/>
        <v>6.0412670000000004</v>
      </c>
      <c r="J47" s="229">
        <f t="shared" si="9"/>
        <v>1.95615812939114E-2</v>
      </c>
      <c r="K47" s="229">
        <f t="shared" si="10"/>
        <v>1.2954689598616821E-2</v>
      </c>
    </row>
    <row r="48" spans="1:11" ht="13.2" customHeight="1">
      <c r="A48" s="57">
        <v>2011</v>
      </c>
      <c r="B48" s="58">
        <v>310.94696199999998</v>
      </c>
      <c r="C48" s="232">
        <v>4.4092000000000002</v>
      </c>
      <c r="D48" s="232">
        <v>1.808913</v>
      </c>
      <c r="E48" s="60" t="s">
        <v>8</v>
      </c>
      <c r="F48" s="61">
        <f t="shared" si="7"/>
        <v>6.2181130000000007</v>
      </c>
      <c r="G48" s="60" t="s">
        <v>8</v>
      </c>
      <c r="H48" s="60" t="s">
        <v>8</v>
      </c>
      <c r="I48" s="61">
        <f t="shared" si="8"/>
        <v>6.2181130000000007</v>
      </c>
      <c r="J48" s="233">
        <f t="shared" si="9"/>
        <v>1.9997342826587904E-2</v>
      </c>
      <c r="K48" s="233">
        <f t="shared" si="10"/>
        <v>1.3243273395091328E-2</v>
      </c>
    </row>
    <row r="49" spans="1:12" ht="13.2" customHeight="1">
      <c r="A49" s="57">
        <v>2012</v>
      </c>
      <c r="B49" s="58">
        <v>313.14999699999998</v>
      </c>
      <c r="C49" s="232">
        <v>2.2801</v>
      </c>
      <c r="D49" s="232">
        <v>1.5431274899999998</v>
      </c>
      <c r="E49" s="60" t="s">
        <v>8</v>
      </c>
      <c r="F49" s="61">
        <f t="shared" si="7"/>
        <v>3.8232274899999998</v>
      </c>
      <c r="G49" s="60" t="s">
        <v>8</v>
      </c>
      <c r="H49" s="60" t="s">
        <v>8</v>
      </c>
      <c r="I49" s="61">
        <f t="shared" si="8"/>
        <v>3.8232274899999998</v>
      </c>
      <c r="J49" s="233">
        <f t="shared" si="9"/>
        <v>1.2208933503518444E-2</v>
      </c>
      <c r="K49" s="233">
        <f t="shared" si="10"/>
        <v>8.0853864261711556E-3</v>
      </c>
    </row>
    <row r="50" spans="1:12" ht="13.2" customHeight="1">
      <c r="A50" s="57">
        <v>2013</v>
      </c>
      <c r="B50" s="58">
        <v>315.33597600000002</v>
      </c>
      <c r="C50" s="232">
        <v>4.1676000000000002</v>
      </c>
      <c r="D50" s="232">
        <v>1.7649630399999996</v>
      </c>
      <c r="E50" s="60" t="s">
        <v>8</v>
      </c>
      <c r="F50" s="61">
        <f t="shared" si="7"/>
        <v>5.9325630399999998</v>
      </c>
      <c r="G50" s="60" t="s">
        <v>8</v>
      </c>
      <c r="H50" s="60" t="s">
        <v>8</v>
      </c>
      <c r="I50" s="61">
        <f t="shared" ref="I50:I58" si="11">F50-SUM(G50,H50)</f>
        <v>5.9325630399999998</v>
      </c>
      <c r="J50" s="233">
        <f t="shared" ref="J50:J58" si="12">IF(I50=0,0,IF(B50=0,0,I50/B50))</f>
        <v>1.8813467195382742E-2</v>
      </c>
      <c r="K50" s="233">
        <f t="shared" si="10"/>
        <v>1.2459249798266717E-2</v>
      </c>
    </row>
    <row r="51" spans="1:12" ht="13.2" customHeight="1">
      <c r="A51" s="57">
        <v>2014</v>
      </c>
      <c r="B51" s="58">
        <v>317.519206</v>
      </c>
      <c r="C51" s="232">
        <v>2.0838000000000001</v>
      </c>
      <c r="D51" s="232">
        <v>1.8350832700000004</v>
      </c>
      <c r="E51" s="60" t="s">
        <v>8</v>
      </c>
      <c r="F51" s="61">
        <f t="shared" si="7"/>
        <v>3.9188832700000003</v>
      </c>
      <c r="G51" s="60" t="s">
        <v>8</v>
      </c>
      <c r="H51" s="60" t="s">
        <v>8</v>
      </c>
      <c r="I51" s="61">
        <f t="shared" si="11"/>
        <v>3.9188832700000003</v>
      </c>
      <c r="J51" s="233">
        <f t="shared" si="12"/>
        <v>1.2342192837305093E-2</v>
      </c>
      <c r="K51" s="233">
        <f t="shared" ref="K51:K58" si="13">J51/1.51</f>
        <v>8.1736376405993991E-3</v>
      </c>
    </row>
    <row r="52" spans="1:12" ht="13.2" customHeight="1">
      <c r="A52" s="57">
        <v>2015</v>
      </c>
      <c r="B52" s="58">
        <v>319.83219000000003</v>
      </c>
      <c r="C52" s="232">
        <v>4.3789999999999996</v>
      </c>
      <c r="D52" s="232">
        <v>2.00562621</v>
      </c>
      <c r="E52" s="60" t="s">
        <v>8</v>
      </c>
      <c r="F52" s="61">
        <f t="shared" si="7"/>
        <v>6.3846262099999995</v>
      </c>
      <c r="G52" s="60" t="s">
        <v>8</v>
      </c>
      <c r="H52" s="60" t="s">
        <v>8</v>
      </c>
      <c r="I52" s="61">
        <f t="shared" si="11"/>
        <v>6.3846262099999995</v>
      </c>
      <c r="J52" s="233">
        <f t="shared" si="12"/>
        <v>1.9962425326856558E-2</v>
      </c>
      <c r="K52" s="233">
        <f t="shared" si="13"/>
        <v>1.3220149223083814E-2</v>
      </c>
    </row>
    <row r="53" spans="1:12" ht="13.2" customHeight="1">
      <c r="A53" s="63">
        <v>2016</v>
      </c>
      <c r="B53" s="64">
        <v>322.11409400000002</v>
      </c>
      <c r="C53" s="234" t="s">
        <v>8</v>
      </c>
      <c r="D53" s="235">
        <v>2.3316677599999998</v>
      </c>
      <c r="E53" s="66" t="s">
        <v>8</v>
      </c>
      <c r="F53" s="67">
        <f>SUM(C53,D53,E53)</f>
        <v>2.3316677599999998</v>
      </c>
      <c r="G53" s="66" t="s">
        <v>8</v>
      </c>
      <c r="H53" s="66" t="s">
        <v>8</v>
      </c>
      <c r="I53" s="67">
        <f t="shared" si="11"/>
        <v>2.3316677599999998</v>
      </c>
      <c r="J53" s="236">
        <f t="shared" si="12"/>
        <v>7.2386393623620812E-3</v>
      </c>
      <c r="K53" s="236">
        <f t="shared" si="13"/>
        <v>4.7938009022265434E-3</v>
      </c>
    </row>
    <row r="54" spans="1:12" ht="13.2" customHeight="1">
      <c r="A54" s="63">
        <v>2017</v>
      </c>
      <c r="B54" s="64">
        <v>324.29674599999998</v>
      </c>
      <c r="C54" s="234" t="s">
        <v>8</v>
      </c>
      <c r="D54" s="235">
        <v>2.4272293099999995</v>
      </c>
      <c r="E54" s="66" t="s">
        <v>8</v>
      </c>
      <c r="F54" s="67">
        <f>SUM(C54,D54,E54)</f>
        <v>2.4272293099999995</v>
      </c>
      <c r="G54" s="66" t="s">
        <v>8</v>
      </c>
      <c r="H54" s="66" t="s">
        <v>8</v>
      </c>
      <c r="I54" s="67">
        <f t="shared" si="11"/>
        <v>2.4272293099999995</v>
      </c>
      <c r="J54" s="236">
        <f t="shared" si="12"/>
        <v>7.4845934778512997E-3</v>
      </c>
      <c r="K54" s="236">
        <f t="shared" si="13"/>
        <v>4.9566844224180791E-3</v>
      </c>
    </row>
    <row r="55" spans="1:12" ht="13.2" customHeight="1">
      <c r="A55" s="122">
        <v>2018</v>
      </c>
      <c r="B55" s="70">
        <v>326.16326299999997</v>
      </c>
      <c r="C55" s="237" t="s">
        <v>8</v>
      </c>
      <c r="D55" s="238">
        <v>2.2307291100000008</v>
      </c>
      <c r="E55" s="186" t="s">
        <v>8</v>
      </c>
      <c r="F55" s="149">
        <f>SUM(C55,D55,E55)</f>
        <v>2.2307291100000008</v>
      </c>
      <c r="G55" s="186" t="s">
        <v>8</v>
      </c>
      <c r="H55" s="186" t="s">
        <v>8</v>
      </c>
      <c r="I55" s="67">
        <f t="shared" si="11"/>
        <v>2.2307291100000008</v>
      </c>
      <c r="J55" s="236">
        <f t="shared" si="12"/>
        <v>6.8393021626105112E-3</v>
      </c>
      <c r="K55" s="236">
        <f t="shared" si="13"/>
        <v>4.529339180536762E-3</v>
      </c>
    </row>
    <row r="56" spans="1:12" ht="13.2" customHeight="1">
      <c r="A56" s="63">
        <v>2019</v>
      </c>
      <c r="B56" s="64">
        <v>327.77654100000001</v>
      </c>
      <c r="C56" s="234" t="s">
        <v>8</v>
      </c>
      <c r="D56" s="235">
        <v>1.9941467376600002</v>
      </c>
      <c r="E56" s="66" t="s">
        <v>8</v>
      </c>
      <c r="F56" s="67">
        <f>SUM(C56,D56,E56)</f>
        <v>1.9941467376600002</v>
      </c>
      <c r="G56" s="66" t="s">
        <v>8</v>
      </c>
      <c r="H56" s="66" t="s">
        <v>8</v>
      </c>
      <c r="I56" s="67">
        <f t="shared" si="11"/>
        <v>1.9941467376600002</v>
      </c>
      <c r="J56" s="236">
        <f t="shared" si="12"/>
        <v>6.0838604604714535E-3</v>
      </c>
      <c r="K56" s="236">
        <f t="shared" si="13"/>
        <v>4.0290466625638767E-3</v>
      </c>
    </row>
    <row r="57" spans="1:12" ht="13.2" customHeight="1">
      <c r="A57" s="122">
        <v>2020</v>
      </c>
      <c r="B57" s="70">
        <v>329.37155899999999</v>
      </c>
      <c r="C57" s="237" t="s">
        <v>8</v>
      </c>
      <c r="D57" s="238">
        <v>4.1711720308707863</v>
      </c>
      <c r="E57" s="186" t="s">
        <v>8</v>
      </c>
      <c r="F57" s="149">
        <f t="shared" ref="F57:F58" si="14">SUM(C57,D57,E57)</f>
        <v>4.1711720308707863</v>
      </c>
      <c r="G57" s="186" t="s">
        <v>8</v>
      </c>
      <c r="H57" s="186" t="s">
        <v>8</v>
      </c>
      <c r="I57" s="67">
        <f t="shared" si="11"/>
        <v>4.1711720308707863</v>
      </c>
      <c r="J57" s="236">
        <f t="shared" si="12"/>
        <v>1.2664032205861424E-2</v>
      </c>
      <c r="K57" s="236">
        <f t="shared" si="13"/>
        <v>8.3867762952724665E-3</v>
      </c>
    </row>
    <row r="58" spans="1:12" ht="13.8" customHeight="1" thickBot="1">
      <c r="A58" s="265">
        <v>2021</v>
      </c>
      <c r="B58" s="246">
        <v>331.939819</v>
      </c>
      <c r="C58" s="274" t="s">
        <v>8</v>
      </c>
      <c r="D58" s="275">
        <v>4.5125604735254123</v>
      </c>
      <c r="E58" s="248" t="s">
        <v>8</v>
      </c>
      <c r="F58" s="249">
        <f t="shared" si="14"/>
        <v>4.5125604735254123</v>
      </c>
      <c r="G58" s="248" t="s">
        <v>8</v>
      </c>
      <c r="H58" s="248" t="s">
        <v>8</v>
      </c>
      <c r="I58" s="249">
        <f t="shared" si="11"/>
        <v>4.5125604735254123</v>
      </c>
      <c r="J58" s="276">
        <f t="shared" si="12"/>
        <v>1.3594513870375437E-2</v>
      </c>
      <c r="K58" s="276">
        <f t="shared" si="13"/>
        <v>9.0029893181294285E-3</v>
      </c>
    </row>
    <row r="59" spans="1:12" ht="15" customHeight="1" thickTop="1">
      <c r="A59" s="75" t="s">
        <v>20</v>
      </c>
      <c r="B59" s="75"/>
      <c r="J59" s="75"/>
      <c r="K59" s="75"/>
      <c r="L59" s="75"/>
    </row>
    <row r="60" spans="1:12">
      <c r="A60" s="75"/>
      <c r="B60" s="75"/>
      <c r="J60" s="75"/>
      <c r="K60" s="75"/>
      <c r="L60" s="75"/>
    </row>
    <row r="61" spans="1:12" ht="15" customHeight="1">
      <c r="A61" s="75" t="s">
        <v>62</v>
      </c>
      <c r="B61" s="75"/>
      <c r="J61" s="75"/>
      <c r="K61" s="75"/>
      <c r="L61" s="75"/>
    </row>
    <row r="62" spans="1:12" ht="15" customHeight="1">
      <c r="A62" s="75" t="s">
        <v>63</v>
      </c>
      <c r="B62" s="75"/>
      <c r="J62" s="75"/>
      <c r="K62" s="75"/>
      <c r="L62" s="75"/>
    </row>
    <row r="63" spans="1:12" ht="15" customHeight="1">
      <c r="A63" s="75" t="s">
        <v>64</v>
      </c>
      <c r="B63" s="75"/>
      <c r="J63" s="75"/>
      <c r="K63" s="75"/>
      <c r="L63" s="75"/>
    </row>
    <row r="64" spans="1:12" ht="15" customHeight="1">
      <c r="A64" s="75" t="s">
        <v>65</v>
      </c>
      <c r="B64" s="75"/>
      <c r="J64" s="75"/>
      <c r="K64" s="75"/>
      <c r="L64" s="75"/>
    </row>
    <row r="65" spans="1:12" ht="15" customHeight="1">
      <c r="A65" s="75" t="s">
        <v>66</v>
      </c>
      <c r="B65" s="75"/>
      <c r="J65" s="75"/>
      <c r="K65" s="75"/>
      <c r="L65" s="75"/>
    </row>
    <row r="66" spans="1:12" ht="15" customHeight="1">
      <c r="A66" s="75" t="s">
        <v>119</v>
      </c>
      <c r="B66" s="75"/>
      <c r="J66" s="75"/>
      <c r="K66" s="75"/>
      <c r="L66" s="75"/>
    </row>
    <row r="67" spans="1:12">
      <c r="A67" s="75"/>
      <c r="B67" s="75"/>
      <c r="J67" s="75"/>
      <c r="K67" s="75"/>
      <c r="L67" s="75"/>
    </row>
    <row r="68" spans="1:12" ht="15" customHeight="1">
      <c r="A68" s="75" t="s">
        <v>94</v>
      </c>
      <c r="B68" s="75"/>
      <c r="J68" s="75"/>
      <c r="K68" s="75"/>
      <c r="L68" s="75"/>
    </row>
    <row r="69" spans="1:12">
      <c r="A69" s="75"/>
      <c r="B69" s="75"/>
      <c r="J69" s="75"/>
      <c r="K69" s="75"/>
      <c r="L69" s="75"/>
    </row>
    <row r="70" spans="1:12">
      <c r="A70" s="75"/>
      <c r="B70" s="75"/>
      <c r="J70" s="75"/>
      <c r="K70" s="75"/>
      <c r="L70" s="75"/>
    </row>
    <row r="71" spans="1:12">
      <c r="A71" s="75"/>
      <c r="B71" s="75"/>
      <c r="J71" s="75"/>
      <c r="K71" s="75"/>
      <c r="L71" s="75"/>
    </row>
    <row r="72" spans="1:12">
      <c r="A72" s="75"/>
      <c r="B72" s="75"/>
      <c r="J72" s="75"/>
      <c r="K72" s="75"/>
      <c r="L72" s="75"/>
    </row>
  </sheetData>
  <phoneticPr fontId="4" type="noConversion"/>
  <printOptions horizontalCentered="1" verticalCentered="1"/>
  <pageMargins left="0.75" right="0.75" top="0.69930555555555596" bottom="0.44930555599999999" header="0" footer="0"/>
  <pageSetup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K101"/>
  <sheetViews>
    <sheetView workbookViewId="0">
      <pane ySplit="3" topLeftCell="A4" activePane="bottomLeft" state="frozen"/>
      <selection pane="bottomLeft"/>
    </sheetView>
  </sheetViews>
  <sheetFormatPr defaultColWidth="12.6640625" defaultRowHeight="13.2"/>
  <cols>
    <col min="1" max="1" width="12.77734375" style="8" customWidth="1"/>
    <col min="2" max="9" width="12.77734375" style="21" customWidth="1"/>
    <col min="10" max="10" width="14.44140625" style="21" customWidth="1"/>
    <col min="11" max="16384" width="12.6640625" style="8"/>
  </cols>
  <sheetData>
    <row r="1" spans="1:11" s="7" customFormat="1" ht="16.2" thickBot="1">
      <c r="A1" s="6" t="s">
        <v>41</v>
      </c>
      <c r="B1" s="6"/>
      <c r="C1" s="6"/>
      <c r="D1" s="6"/>
      <c r="E1" s="6"/>
      <c r="F1" s="6"/>
      <c r="G1" s="6"/>
      <c r="H1" s="6"/>
      <c r="I1" s="6"/>
      <c r="J1" s="6"/>
    </row>
    <row r="2" spans="1:11" ht="36" customHeight="1" thickTop="1">
      <c r="A2" s="25" t="s">
        <v>42</v>
      </c>
      <c r="B2" s="26" t="s">
        <v>14</v>
      </c>
      <c r="C2" s="27" t="s">
        <v>5</v>
      </c>
      <c r="D2" s="26" t="s">
        <v>43</v>
      </c>
      <c r="E2" s="27" t="s">
        <v>9</v>
      </c>
      <c r="F2" s="26" t="s">
        <v>92</v>
      </c>
      <c r="G2" s="26" t="s">
        <v>44</v>
      </c>
      <c r="H2" s="27" t="s">
        <v>10</v>
      </c>
      <c r="I2" s="27" t="s">
        <v>11</v>
      </c>
      <c r="J2" s="282" t="s">
        <v>45</v>
      </c>
      <c r="K2" s="283"/>
    </row>
    <row r="3" spans="1:11" ht="15" customHeight="1">
      <c r="A3" s="9"/>
      <c r="B3" s="22" t="s">
        <v>91</v>
      </c>
      <c r="C3" s="23"/>
      <c r="D3" s="23"/>
      <c r="E3" s="23"/>
      <c r="F3" s="23"/>
      <c r="G3" s="23"/>
      <c r="H3" s="23"/>
      <c r="I3" s="23"/>
      <c r="J3" s="23"/>
      <c r="K3" s="283"/>
    </row>
    <row r="4" spans="1:11" ht="13.2" customHeight="1">
      <c r="A4" s="10">
        <v>1970</v>
      </c>
      <c r="B4" s="11">
        <f>Apples!J7</f>
        <v>4.5673457853607324</v>
      </c>
      <c r="C4" s="11">
        <f>Apricots!J7</f>
        <v>1.6404299260727306</v>
      </c>
      <c r="D4" s="11">
        <f>SwCherries!J7+TartCherries!J7</f>
        <v>0.41844698772130356</v>
      </c>
      <c r="E4" s="11">
        <f>Olives!J7</f>
        <v>1.0193819935344299</v>
      </c>
      <c r="F4" s="11">
        <f>Peaches!J7</f>
        <v>8.1339619031734287</v>
      </c>
      <c r="G4" s="11">
        <f>Pears!J7</f>
        <v>3.3093122850737564</v>
      </c>
      <c r="H4" s="11">
        <f>Pineapples!J7</f>
        <v>4.1647096929569605</v>
      </c>
      <c r="I4" s="11">
        <f>Plums!J7</f>
        <v>0.29973166412393482</v>
      </c>
      <c r="J4" s="11">
        <f>SUM(B4:I4)</f>
        <v>23.553320238017278</v>
      </c>
    </row>
    <row r="5" spans="1:11" ht="13.2" customHeight="1">
      <c r="A5" s="12">
        <v>1971</v>
      </c>
      <c r="B5" s="13">
        <f>Apples!J8</f>
        <v>4.2621032324934855</v>
      </c>
      <c r="C5" s="13">
        <f>Apricots!J8</f>
        <v>1.3639049528735969</v>
      </c>
      <c r="D5" s="13">
        <f>SwCherries!J8+TartCherries!J8</f>
        <v>0.41072137785398088</v>
      </c>
      <c r="E5" s="13">
        <f>Olives!J8</f>
        <v>1.0708784981546597</v>
      </c>
      <c r="F5" s="13">
        <f>Peaches!J8</f>
        <v>8.2052250733777008</v>
      </c>
      <c r="G5" s="13">
        <f>Pears!J8</f>
        <v>4.0321408851820646</v>
      </c>
      <c r="H5" s="13">
        <f>Pineapples!J8</f>
        <v>4.1799882315201184</v>
      </c>
      <c r="I5" s="13">
        <f>Plums!J8</f>
        <v>0.35453779314754008</v>
      </c>
      <c r="J5" s="13">
        <f t="shared" ref="J5:J55" si="0">SUM(B5:I5)</f>
        <v>23.879500044603144</v>
      </c>
    </row>
    <row r="6" spans="1:11" ht="13.2" customHeight="1">
      <c r="A6" s="12">
        <v>1972</v>
      </c>
      <c r="B6" s="13">
        <f>Apples!J9</f>
        <v>3.7703798781334217</v>
      </c>
      <c r="C6" s="13">
        <f>Apricots!J9</f>
        <v>1.328757353398718</v>
      </c>
      <c r="D6" s="13">
        <f>SwCherries!J9+TartCherries!J9</f>
        <v>0.38579914511504565</v>
      </c>
      <c r="E6" s="13">
        <f>Olives!J9</f>
        <v>0.86685142903641155</v>
      </c>
      <c r="F6" s="13">
        <f>Peaches!J9</f>
        <v>7.3632112274252464</v>
      </c>
      <c r="G6" s="13">
        <f>Pears!J9</f>
        <v>3.6693998094937221</v>
      </c>
      <c r="H6" s="13">
        <f>Pineapples!J9</f>
        <v>4.0316999411595242</v>
      </c>
      <c r="I6" s="13">
        <f>Plums!J9</f>
        <v>0.18236907480004022</v>
      </c>
      <c r="J6" s="13">
        <f t="shared" si="0"/>
        <v>21.598467858562127</v>
      </c>
    </row>
    <row r="7" spans="1:11" ht="13.2" customHeight="1">
      <c r="A7" s="12">
        <v>1973</v>
      </c>
      <c r="B7" s="13">
        <f>Apples!J10</f>
        <v>4.8174079010356188</v>
      </c>
      <c r="C7" s="13">
        <f>Apricots!J10</f>
        <v>1.5361281607697228</v>
      </c>
      <c r="D7" s="13">
        <f>SwCherries!J10+TartCherries!J10</f>
        <v>0.24930682275991187</v>
      </c>
      <c r="E7" s="13">
        <f>Olives!J10</f>
        <v>0.96499751167144587</v>
      </c>
      <c r="F7" s="13">
        <f>Peaches!J10</f>
        <v>6.9801170699338799</v>
      </c>
      <c r="G7" s="13">
        <f>Pears!J10</f>
        <v>4.0486290494584924</v>
      </c>
      <c r="H7" s="13">
        <f>Pineapples!J10</f>
        <v>3.2798046137422427</v>
      </c>
      <c r="I7" s="13">
        <f>Plums!J10</f>
        <v>0.28058866744081323</v>
      </c>
      <c r="J7" s="13">
        <f t="shared" si="0"/>
        <v>22.156979796812127</v>
      </c>
    </row>
    <row r="8" spans="1:11" ht="13.2" customHeight="1">
      <c r="A8" s="12">
        <v>1974</v>
      </c>
      <c r="B8" s="13">
        <f>Apples!J11</f>
        <v>4.6469923872409966</v>
      </c>
      <c r="C8" s="13">
        <f>Apricots!J11</f>
        <v>0.89230364623447866</v>
      </c>
      <c r="D8" s="13">
        <f>SwCherries!J11+TartCherries!J11</f>
        <v>0.387447635864971</v>
      </c>
      <c r="E8" s="13">
        <f>Olives!J11</f>
        <v>0.83688689346833733</v>
      </c>
      <c r="F8" s="13">
        <f>Peaches!J11</f>
        <v>8.0781657994101401</v>
      </c>
      <c r="G8" s="13">
        <f>Pears!J11</f>
        <v>3.7519020156669738</v>
      </c>
      <c r="H8" s="13">
        <f>Pineapples!J11</f>
        <v>3.0123623226939968</v>
      </c>
      <c r="I8" s="13">
        <f>Plums!J11</f>
        <v>0.27802303082674285</v>
      </c>
      <c r="J8" s="13">
        <f t="shared" si="0"/>
        <v>21.884083731406633</v>
      </c>
    </row>
    <row r="9" spans="1:11" ht="13.2" customHeight="1">
      <c r="A9" s="12">
        <v>1975</v>
      </c>
      <c r="B9" s="13">
        <f>Apples!J12</f>
        <v>3.8415357533347909</v>
      </c>
      <c r="C9" s="13">
        <f>Apricots!J12</f>
        <v>1.3663175623804849</v>
      </c>
      <c r="D9" s="13">
        <f>SwCherries!J12+TartCherries!J12</f>
        <v>0.32700929668797662</v>
      </c>
      <c r="E9" s="13">
        <f>Olives!J12</f>
        <v>1.0253337117493522</v>
      </c>
      <c r="F9" s="13">
        <f>Peaches!J12</f>
        <v>7.103675132949645</v>
      </c>
      <c r="G9" s="13">
        <f>Pears!J12</f>
        <v>3.8972507455881189</v>
      </c>
      <c r="H9" s="13">
        <f>Pineapples!J12</f>
        <v>3.499003089760556</v>
      </c>
      <c r="I9" s="13">
        <f>Plums!J12</f>
        <v>0.24505538986930683</v>
      </c>
      <c r="J9" s="13">
        <f t="shared" si="0"/>
        <v>21.305180682320234</v>
      </c>
    </row>
    <row r="10" spans="1:11" ht="13.2" customHeight="1">
      <c r="A10" s="10">
        <v>1976</v>
      </c>
      <c r="B10" s="11">
        <f>Apples!J13</f>
        <v>3.4414788825168703</v>
      </c>
      <c r="C10" s="11">
        <f>Apricots!J13</f>
        <v>1.1367373730394525</v>
      </c>
      <c r="D10" s="11">
        <f>SwCherries!J13+TartCherries!J13</f>
        <v>0.21013032394953485</v>
      </c>
      <c r="E10" s="11">
        <f>Olives!J13</f>
        <v>1.1068149888297751</v>
      </c>
      <c r="F10" s="11">
        <f>Peaches!J13</f>
        <v>7.1248071120937846</v>
      </c>
      <c r="G10" s="11">
        <f>Pears!J13</f>
        <v>4.3591054607429927</v>
      </c>
      <c r="H10" s="11">
        <f>Pineapples!J13</f>
        <v>3.5308204127876945</v>
      </c>
      <c r="I10" s="11">
        <f>Plums!J13</f>
        <v>0.33403809392201572</v>
      </c>
      <c r="J10" s="11">
        <f t="shared" si="0"/>
        <v>21.243932647882119</v>
      </c>
    </row>
    <row r="11" spans="1:11" ht="13.2" customHeight="1">
      <c r="A11" s="10">
        <v>1977</v>
      </c>
      <c r="B11" s="11">
        <f>Apples!J14</f>
        <v>3.9487680252213946</v>
      </c>
      <c r="C11" s="11">
        <f>Apricots!J14</f>
        <v>1.1119678436346547</v>
      </c>
      <c r="D11" s="11">
        <f>SwCherries!J14+TartCherries!J14</f>
        <v>0.26202404137265312</v>
      </c>
      <c r="E11" s="11">
        <f>Olives!J14</f>
        <v>1.1958809922483449</v>
      </c>
      <c r="F11" s="11">
        <f>Peaches!J14</f>
        <v>7.3626579188699655</v>
      </c>
      <c r="G11" s="11">
        <f>Pears!J14</f>
        <v>4.5104686124126863</v>
      </c>
      <c r="H11" s="11">
        <f>Pineapples!J14</f>
        <v>3.5068533456330733</v>
      </c>
      <c r="I11" s="11">
        <f>Plums!J14</f>
        <v>0.23398227019924353</v>
      </c>
      <c r="J11" s="11">
        <f t="shared" si="0"/>
        <v>22.132603049592014</v>
      </c>
    </row>
    <row r="12" spans="1:11" ht="13.2" customHeight="1">
      <c r="A12" s="10">
        <v>1978</v>
      </c>
      <c r="B12" s="11">
        <f>Apples!J15</f>
        <v>4.4551304153478695</v>
      </c>
      <c r="C12" s="11">
        <f>Apricots!J15</f>
        <v>1.034599529522253</v>
      </c>
      <c r="D12" s="11">
        <f>SwCherries!J15+TartCherries!J15</f>
        <v>0.19752657902292076</v>
      </c>
      <c r="E12" s="11">
        <f>Olives!J15</f>
        <v>1.8997367672489698</v>
      </c>
      <c r="F12" s="11">
        <f>Peaches!J15</f>
        <v>6.6465592363992663</v>
      </c>
      <c r="G12" s="11">
        <f>Pears!J15</f>
        <v>3.8358836357725634</v>
      </c>
      <c r="H12" s="11">
        <f>Pineapples!J15</f>
        <v>3.34326381346904</v>
      </c>
      <c r="I12" s="11">
        <f>Plums!J15</f>
        <v>0.25794100516080681</v>
      </c>
      <c r="J12" s="11">
        <f t="shared" si="0"/>
        <v>21.670640981943688</v>
      </c>
    </row>
    <row r="13" spans="1:11" ht="13.2" customHeight="1">
      <c r="A13" s="10">
        <v>1979</v>
      </c>
      <c r="B13" s="11">
        <f>Apples!J16</f>
        <v>4.7879165702543949</v>
      </c>
      <c r="C13" s="11">
        <f>Apricots!J16</f>
        <v>0.98148437674491307</v>
      </c>
      <c r="D13" s="11">
        <f>SwCherries!J16+TartCherries!J16</f>
        <v>0.1910015254075253</v>
      </c>
      <c r="E13" s="11">
        <f>Olives!J16</f>
        <v>0.93622495700533792</v>
      </c>
      <c r="F13" s="11">
        <f>Peaches!J16</f>
        <v>6.7988296517990747</v>
      </c>
      <c r="G13" s="11">
        <f>Pears!J16</f>
        <v>4.6979206218033189</v>
      </c>
      <c r="H13" s="11">
        <f>Pineapples!J16</f>
        <v>3.6580807112945628</v>
      </c>
      <c r="I13" s="11">
        <f>Plums!J16</f>
        <v>0.19002523842494362</v>
      </c>
      <c r="J13" s="11">
        <f t="shared" si="0"/>
        <v>22.241483652734072</v>
      </c>
    </row>
    <row r="14" spans="1:11" ht="13.2" customHeight="1">
      <c r="A14" s="10">
        <v>1980</v>
      </c>
      <c r="B14" s="11">
        <f>Apples!J17</f>
        <v>4.2630421857267136</v>
      </c>
      <c r="C14" s="11">
        <f>Apricots!J17</f>
        <v>0.94431024813315023</v>
      </c>
      <c r="D14" s="11">
        <f>SwCherries!J17+TartCherries!J17</f>
        <v>0.3053438422000424</v>
      </c>
      <c r="E14" s="11">
        <f>Olives!J17</f>
        <v>0.55120092205377758</v>
      </c>
      <c r="F14" s="11">
        <f>Peaches!J17</f>
        <v>6.8913804752463008</v>
      </c>
      <c r="G14" s="11">
        <f>Pears!J17</f>
        <v>4.6318188040679882</v>
      </c>
      <c r="H14" s="11">
        <f>Pineapples!J17</f>
        <v>3.4823822944768801</v>
      </c>
      <c r="I14" s="11">
        <f>Plums!J17</f>
        <v>0.17871415891296571</v>
      </c>
      <c r="J14" s="11">
        <f t="shared" si="0"/>
        <v>21.248192930817822</v>
      </c>
    </row>
    <row r="15" spans="1:11" ht="13.2" customHeight="1">
      <c r="A15" s="12">
        <v>1981</v>
      </c>
      <c r="B15" s="13">
        <f>Apples!J18</f>
        <v>3.5143374814905406</v>
      </c>
      <c r="C15" s="13">
        <f>Apricots!J18</f>
        <v>0.69661085800897182</v>
      </c>
      <c r="D15" s="13">
        <f>SwCherries!J18+TartCherries!J18</f>
        <v>0.22835318766232368</v>
      </c>
      <c r="E15" s="13">
        <f>Olives!J18</f>
        <v>0.62562189598011686</v>
      </c>
      <c r="F15" s="13">
        <f>Peaches!J18</f>
        <v>5.5934165294382305</v>
      </c>
      <c r="G15" s="13">
        <f>Pears!J18</f>
        <v>4.4134412523969475</v>
      </c>
      <c r="H15" s="13">
        <f>Pineapples!J18</f>
        <v>3.1925303984057032</v>
      </c>
      <c r="I15" s="13">
        <f>Plums!J18</f>
        <v>0.20284182984838622</v>
      </c>
      <c r="J15" s="13">
        <f t="shared" si="0"/>
        <v>18.467153433231218</v>
      </c>
    </row>
    <row r="16" spans="1:11" ht="13.2" customHeight="1">
      <c r="A16" s="12">
        <v>1982</v>
      </c>
      <c r="B16" s="13">
        <f>Apples!J19</f>
        <v>4.3334272810254504</v>
      </c>
      <c r="C16" s="13">
        <f>Apricots!J19</f>
        <v>0.77895110249743682</v>
      </c>
      <c r="D16" s="13">
        <f>SwCherries!J19+TartCherries!J19</f>
        <v>0.30214507798074464</v>
      </c>
      <c r="E16" s="13">
        <f>Olives!J19</f>
        <v>1.4728863932305747</v>
      </c>
      <c r="F16" s="13">
        <f>Peaches!J19</f>
        <v>5.280739930004283</v>
      </c>
      <c r="G16" s="13">
        <f>Pears!J19</f>
        <v>4.0911588227914368</v>
      </c>
      <c r="H16" s="13">
        <f>Pineapples!J19</f>
        <v>3.2020846007608106</v>
      </c>
      <c r="I16" s="13">
        <f>Plums!J19</f>
        <v>0.18824867946893237</v>
      </c>
      <c r="J16" s="13">
        <f t="shared" si="0"/>
        <v>19.649641887759664</v>
      </c>
    </row>
    <row r="17" spans="1:10" ht="13.2" customHeight="1">
      <c r="A17" s="12">
        <v>1983</v>
      </c>
      <c r="B17" s="13">
        <f>Apples!J20</f>
        <v>4.1439055596986138</v>
      </c>
      <c r="C17" s="13">
        <f>Apricots!J20</f>
        <v>0.61393267673001273</v>
      </c>
      <c r="D17" s="13">
        <f>SwCherries!J20+TartCherries!J20</f>
        <v>0.19632698955838113</v>
      </c>
      <c r="E17" s="13">
        <f>Olives!J20</f>
        <v>1.0928245086189898</v>
      </c>
      <c r="F17" s="13">
        <f>Peaches!J20</f>
        <v>4.3749839277907787</v>
      </c>
      <c r="G17" s="13">
        <f>Pears!J20</f>
        <v>3.6735498581359671</v>
      </c>
      <c r="H17" s="13">
        <f>Pineapples!J20</f>
        <v>3.2384365416116982</v>
      </c>
      <c r="I17" s="13">
        <f>Plums!J20</f>
        <v>0.15377289754073772</v>
      </c>
      <c r="J17" s="13">
        <f t="shared" si="0"/>
        <v>17.487732959685179</v>
      </c>
    </row>
    <row r="18" spans="1:10" ht="13.2" customHeight="1">
      <c r="A18" s="12">
        <v>1984</v>
      </c>
      <c r="B18" s="13">
        <f>Apples!J21</f>
        <v>4.0414856341738004</v>
      </c>
      <c r="C18" s="13">
        <f>Apricots!J21</f>
        <v>0.77993075174713766</v>
      </c>
      <c r="D18" s="13">
        <f>SwCherries!J21+TartCherries!J21</f>
        <v>0.32522130795599463</v>
      </c>
      <c r="E18" s="13">
        <f>Olives!J21</f>
        <v>1.2586868322110587</v>
      </c>
      <c r="F18" s="13">
        <f>Peaches!J21</f>
        <v>4.8100771077171434</v>
      </c>
      <c r="G18" s="13">
        <f>Pears!J21</f>
        <v>3.2028379038596344</v>
      </c>
      <c r="H18" s="13">
        <f>Pineapples!J21</f>
        <v>2.9362070772741462</v>
      </c>
      <c r="I18" s="13">
        <f>Plums!J21</f>
        <v>0.13691611615013699</v>
      </c>
      <c r="J18" s="13">
        <f t="shared" si="0"/>
        <v>17.491362731089051</v>
      </c>
    </row>
    <row r="19" spans="1:10" ht="13.2" customHeight="1">
      <c r="A19" s="12">
        <v>1985</v>
      </c>
      <c r="B19" s="13">
        <f>Apples!J22</f>
        <v>4.2503011016221137</v>
      </c>
      <c r="C19" s="13">
        <f>Apricots!J22</f>
        <v>0.80381356645948099</v>
      </c>
      <c r="D19" s="13">
        <f>SwCherries!J22+TartCherries!J22</f>
        <v>0.28453153221155436</v>
      </c>
      <c r="E19" s="13">
        <f>Olives!J22</f>
        <v>1.4059325888119663</v>
      </c>
      <c r="F19" s="13">
        <f>Peaches!J22</f>
        <v>4.7712533899304317</v>
      </c>
      <c r="G19" s="13">
        <f>Pears!J22</f>
        <v>3.2391732780837841</v>
      </c>
      <c r="H19" s="13">
        <f>Pineapples!J22</f>
        <v>3.309298667246551</v>
      </c>
      <c r="I19" s="13">
        <f>Plums!J22</f>
        <v>0.17049876193845068</v>
      </c>
      <c r="J19" s="13">
        <f t="shared" si="0"/>
        <v>18.234802886304333</v>
      </c>
    </row>
    <row r="20" spans="1:10" ht="13.2" customHeight="1">
      <c r="A20" s="10">
        <v>1986</v>
      </c>
      <c r="B20" s="11">
        <f>Apples!J23</f>
        <v>3.9651148941319825</v>
      </c>
      <c r="C20" s="11">
        <f>Apricots!J23</f>
        <v>0.42756157203782369</v>
      </c>
      <c r="D20" s="11">
        <f>SwCherries!J23+TartCherries!J23</f>
        <v>0.18315099123884232</v>
      </c>
      <c r="E20" s="11">
        <f>Olives!J23</f>
        <v>1.4897470351112929</v>
      </c>
      <c r="F20" s="11">
        <f>Peaches!J23</f>
        <v>5.0900942254567303</v>
      </c>
      <c r="G20" s="11">
        <f>Pears!J23</f>
        <v>3.4679808711473137</v>
      </c>
      <c r="H20" s="11">
        <f>Pineapples!J23</f>
        <v>3.579258021201944</v>
      </c>
      <c r="I20" s="11">
        <f>Plums!J23</f>
        <v>0.16426443218521272</v>
      </c>
      <c r="J20" s="11">
        <f t="shared" si="0"/>
        <v>18.367172042511143</v>
      </c>
    </row>
    <row r="21" spans="1:10" ht="13.2" customHeight="1">
      <c r="A21" s="10">
        <v>1987</v>
      </c>
      <c r="B21" s="11">
        <f>Apples!J24</f>
        <v>4.3446820012904084</v>
      </c>
      <c r="C21" s="11">
        <f>Apricots!J24</f>
        <v>0.63999272077556824</v>
      </c>
      <c r="D21" s="11">
        <f>SwCherries!J24+TartCherries!J24</f>
        <v>0.28528939070344189</v>
      </c>
      <c r="E21" s="11">
        <f>Olives!J24</f>
        <v>1.3436786553287232</v>
      </c>
      <c r="F21" s="11">
        <f>Peaches!J24</f>
        <v>4.7853455977235884</v>
      </c>
      <c r="G21" s="11">
        <f>Pears!J24</f>
        <v>3.9192006088078619</v>
      </c>
      <c r="H21" s="11">
        <f>Pineapples!J24</f>
        <v>3.0265692524641561</v>
      </c>
      <c r="I21" s="11">
        <f>Plums!J24</f>
        <v>0.17469311451543526</v>
      </c>
      <c r="J21" s="11">
        <f t="shared" si="0"/>
        <v>18.519451341609184</v>
      </c>
    </row>
    <row r="22" spans="1:10" ht="13.2" customHeight="1">
      <c r="A22" s="10">
        <v>1988</v>
      </c>
      <c r="B22" s="11">
        <f>Apples!J25</f>
        <v>4.6116560920727432</v>
      </c>
      <c r="C22" s="11">
        <f>Apricots!J25</f>
        <v>0.51995852136026988</v>
      </c>
      <c r="D22" s="11">
        <f>SwCherries!J25+TartCherries!J25</f>
        <v>0.24604752215169215</v>
      </c>
      <c r="E22" s="11">
        <f>Olives!J25</f>
        <v>1.2329648620179439</v>
      </c>
      <c r="F22" s="11">
        <f>Peaches!J25</f>
        <v>4.9553038966149003</v>
      </c>
      <c r="G22" s="11">
        <f>Pears!J25</f>
        <v>3.5515880334944114</v>
      </c>
      <c r="H22" s="11">
        <f>Pineapples!J25</f>
        <v>2.9771660944006841</v>
      </c>
      <c r="I22" s="11">
        <f>Plums!J25</f>
        <v>0.17414470798955656</v>
      </c>
      <c r="J22" s="11">
        <f t="shared" si="0"/>
        <v>18.268829730102201</v>
      </c>
    </row>
    <row r="23" spans="1:10" ht="13.2" customHeight="1">
      <c r="A23" s="10">
        <v>1989</v>
      </c>
      <c r="B23" s="11">
        <f>Apples!J26</f>
        <v>4.3139133999935018</v>
      </c>
      <c r="C23" s="11">
        <f>Apricots!J26</f>
        <v>0.78367665215413618</v>
      </c>
      <c r="D23" s="11">
        <f>SwCherries!J26+TartCherries!J26</f>
        <v>0.22819026781342194</v>
      </c>
      <c r="E23" s="11">
        <f>Olives!J26</f>
        <v>1.4318669179283907</v>
      </c>
      <c r="F23" s="11">
        <f>Peaches!J26</f>
        <v>4.6923939177334457</v>
      </c>
      <c r="G23" s="11">
        <f>Pears!J26</f>
        <v>3.7512996296055623</v>
      </c>
      <c r="H23" s="11">
        <f>Pineapples!J26</f>
        <v>3.2447318683278454</v>
      </c>
      <c r="I23" s="11">
        <f>Plums!J26</f>
        <v>0.16249025277795828</v>
      </c>
      <c r="J23" s="11">
        <f t="shared" si="0"/>
        <v>18.60856290633426</v>
      </c>
    </row>
    <row r="24" spans="1:10" ht="13.2" customHeight="1">
      <c r="A24" s="10">
        <v>1990</v>
      </c>
      <c r="B24" s="11">
        <f>Apples!J27</f>
        <v>4.4539389284120032</v>
      </c>
      <c r="C24" s="11">
        <f>Apricots!J27</f>
        <v>0.7368323688263847</v>
      </c>
      <c r="D24" s="11">
        <f>SwCherries!J27+TartCherries!J27</f>
        <v>0.26056343633105739</v>
      </c>
      <c r="E24" s="11">
        <f>Olives!J27</f>
        <v>1.3685408531362229</v>
      </c>
      <c r="F24" s="11">
        <f>Peaches!J27</f>
        <v>4.5961738766744817</v>
      </c>
      <c r="G24" s="11">
        <f>Pears!J27</f>
        <v>3.9676022182989561</v>
      </c>
      <c r="H24" s="11">
        <f>Pineapples!J27</f>
        <v>3.0433227694120384</v>
      </c>
      <c r="I24" s="11">
        <f>Plums!J27</f>
        <v>0.1222236074302559</v>
      </c>
      <c r="J24" s="11">
        <f t="shared" si="0"/>
        <v>18.549198058521405</v>
      </c>
    </row>
    <row r="25" spans="1:10" ht="13.2" customHeight="1">
      <c r="A25" s="12">
        <v>1991</v>
      </c>
      <c r="B25" s="13">
        <f>Apples!J28</f>
        <v>4.1707656944130154</v>
      </c>
      <c r="C25" s="13">
        <f>Apricots!J28</f>
        <v>0.48211712301847243</v>
      </c>
      <c r="D25" s="13">
        <f>SwCherries!J28+TartCherries!J28</f>
        <v>0.22582596029920915</v>
      </c>
      <c r="E25" s="13">
        <f>Olives!J28</f>
        <v>0.89491799959505969</v>
      </c>
      <c r="F25" s="13">
        <f>Peaches!J28</f>
        <v>4.8327636379516372</v>
      </c>
      <c r="G25" s="13">
        <f>Pears!J28</f>
        <v>3.4491383109226685</v>
      </c>
      <c r="H25" s="13">
        <f>Pineapples!J28</f>
        <v>3.0982818836759911</v>
      </c>
      <c r="I25" s="13">
        <f>Plums!J28</f>
        <v>8.7685448749250675E-2</v>
      </c>
      <c r="J25" s="13">
        <f t="shared" si="0"/>
        <v>17.241496058625305</v>
      </c>
    </row>
    <row r="26" spans="1:10" ht="13.2" customHeight="1">
      <c r="A26" s="12">
        <v>1992</v>
      </c>
      <c r="B26" s="13">
        <f>Apples!J29</f>
        <v>4.6992249641477351</v>
      </c>
      <c r="C26" s="13">
        <f>Apricots!J29</f>
        <v>0.59766313760216916</v>
      </c>
      <c r="D26" s="13">
        <f>SwCherries!J29+TartCherries!J29</f>
        <v>0.29795048034674199</v>
      </c>
      <c r="E26" s="13">
        <f>Olives!J29</f>
        <v>1.7020970636407093</v>
      </c>
      <c r="F26" s="13">
        <f>Peaches!J29</f>
        <v>5.1743321291151743</v>
      </c>
      <c r="G26" s="13">
        <f>Pears!J29</f>
        <v>3.7239140486023499</v>
      </c>
      <c r="H26" s="13">
        <f>Pineapples!J29</f>
        <v>3.5604398307821157</v>
      </c>
      <c r="I26" s="13">
        <f>Plums!J29</f>
        <v>0.16519861763069424</v>
      </c>
      <c r="J26" s="13">
        <f t="shared" si="0"/>
        <v>19.92082027186769</v>
      </c>
    </row>
    <row r="27" spans="1:10" ht="13.2" customHeight="1">
      <c r="A27" s="12">
        <v>1993</v>
      </c>
      <c r="B27" s="13">
        <f>Apples!J30</f>
        <v>4.142585984946594</v>
      </c>
      <c r="C27" s="13">
        <f>Apricots!J30</f>
        <v>0.52575585957886029</v>
      </c>
      <c r="D27" s="13">
        <f>SwCherries!J30+TartCherries!J30</f>
        <v>0.33233410348921016</v>
      </c>
      <c r="E27" s="13">
        <f>Olives!J30</f>
        <v>1.3801816150518598</v>
      </c>
      <c r="F27" s="13">
        <f>Peaches!J30</f>
        <v>4.8622037351311862</v>
      </c>
      <c r="G27" s="13">
        <f>Pears!J30</f>
        <v>3.388953104040143</v>
      </c>
      <c r="H27" s="13">
        <f>Pineapples!J30</f>
        <v>3.2495090340966057</v>
      </c>
      <c r="I27" s="13">
        <f>Plums!J30</f>
        <v>0.10972286115223889</v>
      </c>
      <c r="J27" s="13">
        <f t="shared" si="0"/>
        <v>17.991246297486697</v>
      </c>
    </row>
    <row r="28" spans="1:10" ht="13.2" customHeight="1">
      <c r="A28" s="12">
        <v>1994</v>
      </c>
      <c r="B28" s="13">
        <f>Apples!J31</f>
        <v>4.322710456286103</v>
      </c>
      <c r="C28" s="13">
        <f>Apricots!J31</f>
        <v>0.77695776175077036</v>
      </c>
      <c r="D28" s="13">
        <f>SwCherries!J31+TartCherries!J31</f>
        <v>0.35037182356722424</v>
      </c>
      <c r="E28" s="13">
        <f>Olives!J31</f>
        <v>1.015917134686678</v>
      </c>
      <c r="F28" s="13">
        <f>Peaches!J31</f>
        <v>4.8020533065566076</v>
      </c>
      <c r="G28" s="13">
        <f>Pears!J31</f>
        <v>3.7465475967761024</v>
      </c>
      <c r="H28" s="13">
        <f>Pineapples!J31</f>
        <v>3.1351256991026752</v>
      </c>
      <c r="I28" s="13">
        <f>Plums!J31</f>
        <v>0.12999438757783896</v>
      </c>
      <c r="J28" s="13">
        <f t="shared" si="0"/>
        <v>18.279678166303999</v>
      </c>
    </row>
    <row r="29" spans="1:10" ht="13.2" customHeight="1">
      <c r="A29" s="12">
        <v>1995</v>
      </c>
      <c r="B29" s="13">
        <f>Apples!J32</f>
        <v>3.9536831620410195</v>
      </c>
      <c r="C29" s="13">
        <f>Apricots!J32</f>
        <v>0.20034409381083895</v>
      </c>
      <c r="D29" s="13">
        <f>SwCherries!J32+TartCherries!J32</f>
        <v>0.31396296463983342</v>
      </c>
      <c r="E29" s="13">
        <f>Olives!J32</f>
        <v>0.95040823410452602</v>
      </c>
      <c r="F29" s="13">
        <f>Peaches!J32</f>
        <v>3.6233229199680057</v>
      </c>
      <c r="G29" s="13">
        <f>Pears!J32</f>
        <v>2.9832669292645755</v>
      </c>
      <c r="H29" s="13">
        <f>Pineapples!J32</f>
        <v>2.7555082027483802</v>
      </c>
      <c r="I29" s="13">
        <f>Plums!J32</f>
        <v>7.163716213157062E-2</v>
      </c>
      <c r="J29" s="13">
        <f t="shared" si="0"/>
        <v>14.852133668708749</v>
      </c>
    </row>
    <row r="30" spans="1:10" ht="13.2" customHeight="1">
      <c r="A30" s="10">
        <v>1996</v>
      </c>
      <c r="B30" s="11">
        <f>Apples!J33</f>
        <v>3.9697782219719486</v>
      </c>
      <c r="C30" s="11">
        <f>Apricots!J33</f>
        <v>0.21293972425983868</v>
      </c>
      <c r="D30" s="11">
        <f>SwCherries!J33+TartCherries!J33</f>
        <v>0.22764412588429653</v>
      </c>
      <c r="E30" s="11">
        <f>Olives!J33</f>
        <v>1.6583939645945751</v>
      </c>
      <c r="F30" s="11">
        <f>Peaches!J33</f>
        <v>4.5489146040850121</v>
      </c>
      <c r="G30" s="11">
        <f>Pears!J33</f>
        <v>2.8403474161946063</v>
      </c>
      <c r="H30" s="11">
        <f>Pineapples!J33</f>
        <v>2.761183237103539</v>
      </c>
      <c r="I30" s="11">
        <f>Plums!J33</f>
        <v>7.0527426711069513E-2</v>
      </c>
      <c r="J30" s="11">
        <f t="shared" si="0"/>
        <v>16.289728720804884</v>
      </c>
    </row>
    <row r="31" spans="1:10" ht="13.2" customHeight="1">
      <c r="A31" s="10">
        <v>1997</v>
      </c>
      <c r="B31" s="11">
        <f>Apples!J34</f>
        <v>4.5286704009433967</v>
      </c>
      <c r="C31" s="11">
        <f>Apricots!J34</f>
        <v>0.48975530660377348</v>
      </c>
      <c r="D31" s="11">
        <f>SwCherries!J34+TartCherries!J34</f>
        <v>0.30846477004716977</v>
      </c>
      <c r="E31" s="11">
        <f>Olives!J34</f>
        <v>1.2323113207547169</v>
      </c>
      <c r="F31" s="11">
        <f>Peaches!J34</f>
        <v>4.9232937794811322</v>
      </c>
      <c r="G31" s="11">
        <f>Pears!J34</f>
        <v>3.470695754716981</v>
      </c>
      <c r="H31" s="11">
        <f>Pineapples!J34</f>
        <v>2.7144280940376389</v>
      </c>
      <c r="I31" s="11">
        <f>Plums!J34</f>
        <v>0.10270857900943398</v>
      </c>
      <c r="J31" s="11">
        <f t="shared" si="0"/>
        <v>17.770328005594244</v>
      </c>
    </row>
    <row r="32" spans="1:10" ht="13.2" customHeight="1">
      <c r="A32" s="10">
        <v>1998</v>
      </c>
      <c r="B32" s="11">
        <f>Apples!J35</f>
        <v>3.5318199660629368</v>
      </c>
      <c r="C32" s="11">
        <f>Apricots!J35</f>
        <v>0.42063646923452264</v>
      </c>
      <c r="D32" s="11">
        <f>SwCherries!J35+TartCherries!J35</f>
        <v>0.27663258865834633</v>
      </c>
      <c r="E32" s="11">
        <f>Olives!J35</f>
        <v>1.1215939313830445</v>
      </c>
      <c r="F32" s="11">
        <f>Peaches!J35</f>
        <v>4.1971563763081434</v>
      </c>
      <c r="G32" s="11">
        <f>Pears!J35</f>
        <v>3.31045618004122</v>
      </c>
      <c r="H32" s="11">
        <f>Pineapples!J35</f>
        <v>2.2671623746258214</v>
      </c>
      <c r="I32" s="11">
        <f>Plums!J35</f>
        <v>8.6382614901720903E-2</v>
      </c>
      <c r="J32" s="11">
        <f t="shared" si="0"/>
        <v>15.211840501215756</v>
      </c>
    </row>
    <row r="33" spans="1:10" ht="13.2" customHeight="1">
      <c r="A33" s="10">
        <v>1999</v>
      </c>
      <c r="B33" s="11">
        <f>Apples!J36</f>
        <v>3.9163374311530297</v>
      </c>
      <c r="C33" s="11">
        <f>Apricots!J36</f>
        <v>0.3411245329205515</v>
      </c>
      <c r="D33" s="11">
        <f>SwCherries!J36+TartCherries!J36</f>
        <v>0.29744081437153164</v>
      </c>
      <c r="E33" s="11">
        <f>Olives!J36</f>
        <v>1.471917954929983</v>
      </c>
      <c r="F33" s="11">
        <f>Peaches!J36</f>
        <v>4.3477126678426146</v>
      </c>
      <c r="G33" s="11">
        <f>Pears!J36</f>
        <v>3.4104607365275923</v>
      </c>
      <c r="H33" s="11">
        <f>Pineapples!J36</f>
        <v>3.0196656347045083</v>
      </c>
      <c r="I33" s="11">
        <f>Plums!J36</f>
        <v>6.4558069044962016E-2</v>
      </c>
      <c r="J33" s="11">
        <f t="shared" si="0"/>
        <v>16.869217841494777</v>
      </c>
    </row>
    <row r="34" spans="1:10" ht="13.2" customHeight="1">
      <c r="A34" s="10">
        <v>2000</v>
      </c>
      <c r="B34" s="11">
        <f>Apples!J37</f>
        <v>3.5236177075622113</v>
      </c>
      <c r="C34" s="11">
        <f>Apricots!J37</f>
        <v>0.3227473556460338</v>
      </c>
      <c r="D34" s="11">
        <f>SwCherries!J37+TartCherries!J37</f>
        <v>0.2723960029403783</v>
      </c>
      <c r="E34" s="11">
        <f>Olives!J37</f>
        <v>0.95532689980638907</v>
      </c>
      <c r="F34" s="11">
        <f>Peaches!J37</f>
        <v>4.6496131947212573</v>
      </c>
      <c r="G34" s="11">
        <f>Pears!J37</f>
        <v>2.8485934243494109</v>
      </c>
      <c r="H34" s="11">
        <f>Pineapples!J37</f>
        <v>2.8016432081324334</v>
      </c>
      <c r="I34" s="11">
        <f>Plums!J37</f>
        <v>6.4484187261545464E-2</v>
      </c>
      <c r="J34" s="11">
        <f t="shared" si="0"/>
        <v>15.438421980419658</v>
      </c>
    </row>
    <row r="35" spans="1:10" ht="13.2" customHeight="1">
      <c r="A35" s="12">
        <v>2001</v>
      </c>
      <c r="B35" s="13">
        <f>Apples!J38</f>
        <v>3.6920661904388257</v>
      </c>
      <c r="C35" s="13">
        <f>Apricots!J38</f>
        <v>0.31062991028027637</v>
      </c>
      <c r="D35" s="13">
        <f>SwCherries!J38+TartCherries!J38</f>
        <v>0.26928187255199837</v>
      </c>
      <c r="E35" s="13">
        <f>Olives!J38</f>
        <v>1.5840176161063619</v>
      </c>
      <c r="F35" s="13">
        <f>Peaches!J38</f>
        <v>4.2498735719597915</v>
      </c>
      <c r="G35" s="13">
        <f>Pears!J38</f>
        <v>3.0120827879075769</v>
      </c>
      <c r="H35" s="13">
        <f>Pineapples!J38</f>
        <v>2.5523444545189986</v>
      </c>
      <c r="I35" s="13">
        <f>Plums!J38</f>
        <v>5.3594105576111425E-2</v>
      </c>
      <c r="J35" s="13">
        <f t="shared" si="0"/>
        <v>15.72389050933994</v>
      </c>
    </row>
    <row r="36" spans="1:10" ht="13.2" customHeight="1">
      <c r="A36" s="12">
        <v>2002</v>
      </c>
      <c r="B36" s="13">
        <f>Apples!J39</f>
        <v>3.2362083561086128</v>
      </c>
      <c r="C36" s="13">
        <f>Apricots!J39</f>
        <v>0.30149304941957733</v>
      </c>
      <c r="D36" s="13">
        <f>SwCherries!J39+TartCherries!J39</f>
        <v>3.3451950173027094E-2</v>
      </c>
      <c r="E36" s="13">
        <f>Olives!J39</f>
        <v>1.4036007918544307</v>
      </c>
      <c r="F36" s="13">
        <f>Peaches!J39</f>
        <v>4.6561671921892307</v>
      </c>
      <c r="G36" s="13">
        <f>Pears!J39</f>
        <v>2.6164922216291391</v>
      </c>
      <c r="H36" s="13">
        <f>Pineapples!J39</f>
        <v>2.6414574380878375</v>
      </c>
      <c r="I36" s="13">
        <f>Plums!J39</f>
        <v>4.2254942996830129E-2</v>
      </c>
      <c r="J36" s="13">
        <f t="shared" si="0"/>
        <v>14.931125942458685</v>
      </c>
    </row>
    <row r="37" spans="1:10" ht="13.2" customHeight="1">
      <c r="A37" s="12">
        <v>2003</v>
      </c>
      <c r="B37" s="13">
        <f>Apples!J40</f>
        <v>3.6333142718541849</v>
      </c>
      <c r="C37" s="13">
        <f>Apricots!J40</f>
        <v>0.28810358649687662</v>
      </c>
      <c r="D37" s="13">
        <f>SwCherries!J40+TartCherries!J40</f>
        <v>0.20730873855386403</v>
      </c>
      <c r="E37" s="13">
        <f>Olives!J40</f>
        <v>1.4932817862967707</v>
      </c>
      <c r="F37" s="13">
        <f>Peaches!J40</f>
        <v>4.0483592704513516</v>
      </c>
      <c r="G37" s="13">
        <f>Pears!J40</f>
        <v>2.6781150951934762</v>
      </c>
      <c r="H37" s="13">
        <f>Pineapples!J40</f>
        <v>2.7726488379925667</v>
      </c>
      <c r="I37" s="13">
        <f>Plums!J40</f>
        <v>3.9517748664803884E-2</v>
      </c>
      <c r="J37" s="13">
        <f t="shared" si="0"/>
        <v>15.160649335503892</v>
      </c>
    </row>
    <row r="38" spans="1:10" ht="13.2" customHeight="1">
      <c r="A38" s="12">
        <v>2004</v>
      </c>
      <c r="B38" s="13">
        <f>Apples!J41</f>
        <v>3.6596184377328203</v>
      </c>
      <c r="C38" s="13">
        <f>Apricots!J41</f>
        <v>0.30040735216846709</v>
      </c>
      <c r="D38" s="13">
        <f>SwCherries!J41+TartCherries!J41</f>
        <v>0.14908454292896645</v>
      </c>
      <c r="E38" s="13">
        <f>Olives!J41</f>
        <v>1.3736371342134102</v>
      </c>
      <c r="F38" s="13">
        <f>Peaches!J41</f>
        <v>4.3182775401466493</v>
      </c>
      <c r="G38" s="13">
        <f>Pears!J41</f>
        <v>2.5271401509466944</v>
      </c>
      <c r="H38" s="13">
        <f>Pineapples!J41</f>
        <v>2.6082462174836194</v>
      </c>
      <c r="I38" s="13">
        <f>Plums!J41</f>
        <v>4.0776542429018139E-2</v>
      </c>
      <c r="J38" s="13">
        <f t="shared" si="0"/>
        <v>14.977187918049646</v>
      </c>
    </row>
    <row r="39" spans="1:10" ht="13.2" customHeight="1">
      <c r="A39" s="12">
        <v>2005</v>
      </c>
      <c r="B39" s="13">
        <f>Apples!J42</f>
        <v>3.3823405518254579</v>
      </c>
      <c r="C39" s="13">
        <f>Apricots!J42</f>
        <v>0.22067837485618902</v>
      </c>
      <c r="D39" s="13">
        <f>SwCherries!J42+TartCherries!J42</f>
        <v>0.17935358908023252</v>
      </c>
      <c r="E39" s="13">
        <f>Olives!J42</f>
        <v>1.5718426229455944</v>
      </c>
      <c r="F39" s="13">
        <f>Peaches!J42</f>
        <v>4.0451236976355336</v>
      </c>
      <c r="G39" s="13">
        <f>Pears!J42</f>
        <v>2.304570848150572</v>
      </c>
      <c r="H39" s="13">
        <f>Pineapples!J42</f>
        <v>2.7850377305445195</v>
      </c>
      <c r="I39" s="13">
        <f>Plums!J42</f>
        <v>3.401585583815029E-2</v>
      </c>
      <c r="J39" s="13">
        <f t="shared" si="0"/>
        <v>14.52296327087625</v>
      </c>
    </row>
    <row r="40" spans="1:10" ht="13.2" customHeight="1">
      <c r="A40" s="10">
        <v>2006</v>
      </c>
      <c r="B40" s="11">
        <f>Apples!J43</f>
        <v>3.3982234136845735</v>
      </c>
      <c r="C40" s="11">
        <f>Apricots!J43</f>
        <v>0.14040208098224363</v>
      </c>
      <c r="D40" s="11">
        <f>SwCherries!J43+TartCherries!J43</f>
        <v>0.13765888541596277</v>
      </c>
      <c r="E40" s="11">
        <f>Olives!J43</f>
        <v>0.86297150354741048</v>
      </c>
      <c r="F40" s="11">
        <f>Peaches!J43</f>
        <v>3.5044396700345519</v>
      </c>
      <c r="G40" s="11">
        <f>Pears!J43</f>
        <v>2.4070505878554482</v>
      </c>
      <c r="H40" s="11">
        <f>Pineapples!J43</f>
        <v>2.79801802086252</v>
      </c>
      <c r="I40" s="11">
        <f>Plums!J43</f>
        <v>3.987823047454233E-2</v>
      </c>
      <c r="J40" s="11">
        <f t="shared" si="0"/>
        <v>13.288642392857252</v>
      </c>
    </row>
    <row r="41" spans="1:10" ht="13.2" customHeight="1">
      <c r="A41" s="10">
        <v>2007</v>
      </c>
      <c r="B41" s="11">
        <f>Apples!J44</f>
        <v>3.1973947648602947</v>
      </c>
      <c r="C41" s="11">
        <f>Apricots!J44</f>
        <v>0.22680509593893303</v>
      </c>
      <c r="D41" s="11">
        <f>SwCherries!J44+TartCherries!J44</f>
        <v>0.12635068476724062</v>
      </c>
      <c r="E41" s="11">
        <f>Olives!J44</f>
        <v>1.5427782437059256</v>
      </c>
      <c r="F41" s="11">
        <f>Peaches!J44</f>
        <v>4.2809818575383325</v>
      </c>
      <c r="G41" s="11">
        <f>Pears!J44</f>
        <v>2.3100611625109981</v>
      </c>
      <c r="H41" s="11">
        <f>Pineapples!J44</f>
        <v>2.5428198634920354</v>
      </c>
      <c r="I41" s="11">
        <f>Plums!J44</f>
        <v>3.0814229368992908E-2</v>
      </c>
      <c r="J41" s="11">
        <f t="shared" si="0"/>
        <v>14.258005902182752</v>
      </c>
    </row>
    <row r="42" spans="1:10" ht="13.2" customHeight="1">
      <c r="A42" s="10">
        <v>2008</v>
      </c>
      <c r="B42" s="11">
        <f>Apples!J45</f>
        <v>3.7186474137393102</v>
      </c>
      <c r="C42" s="11">
        <f>Apricots!J45</f>
        <v>0.20580314550066475</v>
      </c>
      <c r="D42" s="11">
        <f>SwCherries!J45+TartCherries!J45</f>
        <v>0.13492580938452289</v>
      </c>
      <c r="E42" s="11">
        <f>Olives!J45</f>
        <v>1.0323413694025745</v>
      </c>
      <c r="F42" s="11">
        <f>Peaches!J45</f>
        <v>3.6058030908066088</v>
      </c>
      <c r="G42" s="11">
        <f>Pears!J45</f>
        <v>2.2614984031856005</v>
      </c>
      <c r="H42" s="11">
        <f>Pineapples!J45</f>
        <v>2.5502856728662127</v>
      </c>
      <c r="I42" s="11">
        <f>Plums!J45</f>
        <v>2.6872171874530951E-2</v>
      </c>
      <c r="J42" s="11">
        <f t="shared" si="0"/>
        <v>13.536177076760024</v>
      </c>
    </row>
    <row r="43" spans="1:10" ht="13.2" customHeight="1">
      <c r="A43" s="10">
        <v>2009</v>
      </c>
      <c r="B43" s="11">
        <f>Apples!J46</f>
        <v>3.3698614697560907</v>
      </c>
      <c r="C43" s="11">
        <f>Apricots!J46</f>
        <v>0.21381101761187152</v>
      </c>
      <c r="D43" s="11">
        <f>SwCherries!J46+TartCherries!J46</f>
        <v>0.15506642855320424</v>
      </c>
      <c r="E43" s="11">
        <f>Olives!J46</f>
        <v>1.0151719478044903</v>
      </c>
      <c r="F43" s="11">
        <f>Peaches!J46</f>
        <v>3.9726386812606775</v>
      </c>
      <c r="G43" s="11">
        <f>Pears!J46</f>
        <v>2.4615190709807022</v>
      </c>
      <c r="H43" s="11">
        <f>Pineapples!J46</f>
        <v>2.4272169769609824</v>
      </c>
      <c r="I43" s="11">
        <f>Plums!J46</f>
        <v>2.6850306147899558E-2</v>
      </c>
      <c r="J43" s="11">
        <f t="shared" si="0"/>
        <v>13.642135899075919</v>
      </c>
    </row>
    <row r="44" spans="1:10" ht="13.2" customHeight="1">
      <c r="A44" s="10">
        <v>2010</v>
      </c>
      <c r="B44" s="11">
        <f>Apples!J47</f>
        <v>3.2038354650812488</v>
      </c>
      <c r="C44" s="11">
        <f>Apricots!J47</f>
        <v>0.18381588908117102</v>
      </c>
      <c r="D44" s="11">
        <f>SwCherries!J47+TartCherries!J47</f>
        <v>7.8149552980784659E-2</v>
      </c>
      <c r="E44" s="11">
        <f>Olives!J47</f>
        <v>1.8403745628255901</v>
      </c>
      <c r="F44" s="11">
        <f>Peaches!J47</f>
        <v>3.6552500704716837</v>
      </c>
      <c r="G44" s="11">
        <f>Pears!J47</f>
        <v>1.9577430881927282</v>
      </c>
      <c r="H44" s="11">
        <f>Pineapples!J47</f>
        <v>2.2534124023230366</v>
      </c>
      <c r="I44" s="11">
        <f>Plums!J47</f>
        <v>1.95615812939114E-2</v>
      </c>
      <c r="J44" s="11">
        <f t="shared" si="0"/>
        <v>13.192142612250155</v>
      </c>
    </row>
    <row r="45" spans="1:10" ht="13.2" customHeight="1">
      <c r="A45" s="12">
        <v>2011</v>
      </c>
      <c r="B45" s="13">
        <f>Apples!J48</f>
        <v>3.3598001224401743</v>
      </c>
      <c r="C45" s="13">
        <f>Apricots!J48</f>
        <v>0.15894169115567691</v>
      </c>
      <c r="D45" s="13">
        <f>SwCherries!J48+TartCherries!J48</f>
        <v>9.0842296269243214E-2</v>
      </c>
      <c r="E45" s="13">
        <f>Olives!J48</f>
        <v>0.91621658824889896</v>
      </c>
      <c r="F45" s="13">
        <f>Peaches!J48</f>
        <v>3.1671302644854276</v>
      </c>
      <c r="G45" s="13">
        <f>Pears!J48</f>
        <v>2.1687423239722796</v>
      </c>
      <c r="H45" s="13">
        <f>Pineapples!J48</f>
        <v>2.323060097999091</v>
      </c>
      <c r="I45" s="13">
        <f>Plums!J48</f>
        <v>1.9997342826587904E-2</v>
      </c>
      <c r="J45" s="13">
        <f t="shared" si="0"/>
        <v>12.204730727397381</v>
      </c>
    </row>
    <row r="46" spans="1:10" ht="13.2" customHeight="1">
      <c r="A46" s="12">
        <v>2012</v>
      </c>
      <c r="B46" s="13">
        <f>Apples!J49</f>
        <v>2.5400426167974706</v>
      </c>
      <c r="C46" s="13">
        <f>Apricots!J49</f>
        <v>0.15794136724836053</v>
      </c>
      <c r="D46" s="13">
        <f>SwCherries!J49+TartCherries!J49</f>
        <v>1.1427718958105876E-2</v>
      </c>
      <c r="E46" s="13">
        <f>Olives!J49</f>
        <v>1.2966987155679266</v>
      </c>
      <c r="F46" s="13">
        <f>Peaches!J49</f>
        <v>3.1692212368758224</v>
      </c>
      <c r="G46" s="13">
        <f>Pears!J49</f>
        <v>2.0513693315794601</v>
      </c>
      <c r="H46" s="13">
        <f>Pineapples!J49</f>
        <v>2.3102722483522626</v>
      </c>
      <c r="I46" s="13">
        <f>Plums!J49</f>
        <v>1.2208933503518444E-2</v>
      </c>
      <c r="J46" s="13">
        <f t="shared" si="0"/>
        <v>11.549182168882929</v>
      </c>
    </row>
    <row r="47" spans="1:10" ht="13.2" customHeight="1">
      <c r="A47" s="12">
        <v>2013</v>
      </c>
      <c r="B47" s="13">
        <f>Apples!J50</f>
        <v>3.8794011802827089</v>
      </c>
      <c r="C47" s="13">
        <f>Apricots!J50</f>
        <v>0.14381589885576518</v>
      </c>
      <c r="D47" s="13">
        <f>SwCherries!J50+TartCherries!J50</f>
        <v>7.345695245532452E-2</v>
      </c>
      <c r="E47" s="13">
        <f>Olives!J50</f>
        <v>1.3019678420390575</v>
      </c>
      <c r="F47" s="13">
        <f>Peaches!J50</f>
        <v>3.3075089559397441</v>
      </c>
      <c r="G47" s="13">
        <f>Pears!J50</f>
        <v>2.0264134330806582</v>
      </c>
      <c r="H47" s="13">
        <f>Pineapples!J50</f>
        <v>2.3600314501884614</v>
      </c>
      <c r="I47" s="13">
        <f>Plums!J50</f>
        <v>1.8813467195382742E-2</v>
      </c>
      <c r="J47" s="13">
        <f t="shared" si="0"/>
        <v>13.111409180037104</v>
      </c>
    </row>
    <row r="48" spans="1:10" ht="13.2" customHeight="1">
      <c r="A48" s="12">
        <v>2014</v>
      </c>
      <c r="B48" s="13">
        <f>Apples!J51</f>
        <v>3.4857967457880328</v>
      </c>
      <c r="C48" s="13">
        <f>Apricots!J51</f>
        <v>0.16704118156556488</v>
      </c>
      <c r="D48" s="13">
        <f>SwCherries!J51+TartCherries!J51</f>
        <v>4.5524796966482685E-2</v>
      </c>
      <c r="E48" s="13">
        <f>Olives!J51</f>
        <v>0.93667038808984693</v>
      </c>
      <c r="F48" s="13">
        <f>Peaches!J51</f>
        <v>3.0981631079349574</v>
      </c>
      <c r="G48" s="13">
        <f>Pears!J51</f>
        <v>1.9820208689675296</v>
      </c>
      <c r="H48" s="13">
        <f>Pineapples!J51</f>
        <v>2.1649456148201303</v>
      </c>
      <c r="I48" s="13">
        <f>Plums!J51</f>
        <v>1.2342192837305093E-2</v>
      </c>
      <c r="J48" s="13">
        <f t="shared" si="0"/>
        <v>11.89250489696985</v>
      </c>
    </row>
    <row r="49" spans="1:10" ht="13.2" customHeight="1">
      <c r="A49" s="14">
        <v>2015</v>
      </c>
      <c r="B49" s="15">
        <f>Apples!J52</f>
        <v>3.4624872353217477</v>
      </c>
      <c r="C49" s="15">
        <f>Apricots!J52</f>
        <v>9.5229378631337874E-2</v>
      </c>
      <c r="D49" s="15">
        <f>SwCherries!J52+TartCherries!J52</f>
        <v>6.7589592568873258E-2</v>
      </c>
      <c r="E49" s="15">
        <f>Olives!J52</f>
        <v>1.2247392652690776</v>
      </c>
      <c r="F49" s="15">
        <f>Peaches!J52</f>
        <v>3.2687190757689901</v>
      </c>
      <c r="G49" s="15">
        <f>Pears!J52</f>
        <v>2.0096603085511813</v>
      </c>
      <c r="H49" s="15">
        <f>Pineapples!J52</f>
        <v>2.2852135818083714</v>
      </c>
      <c r="I49" s="15">
        <f>Plums!J52</f>
        <v>1.9962425326856558E-2</v>
      </c>
      <c r="J49" s="13">
        <f t="shared" si="0"/>
        <v>12.433600863246435</v>
      </c>
    </row>
    <row r="50" spans="1:10" ht="13.2" customHeight="1">
      <c r="A50" s="16">
        <v>2016</v>
      </c>
      <c r="B50" s="17">
        <f>Apples!J53</f>
        <v>3.6734993395849358</v>
      </c>
      <c r="C50" s="17">
        <f>Apricots!J53</f>
        <v>0.13322325874384125</v>
      </c>
      <c r="D50" s="17">
        <f>SwCherries!J53+TartCherries!J53</f>
        <v>6.9502112074247974E-2</v>
      </c>
      <c r="E50" s="17">
        <f>Olives!J53</f>
        <v>1.0940025001933382</v>
      </c>
      <c r="F50" s="17">
        <f>Peaches!J53</f>
        <v>2.9952001663392598</v>
      </c>
      <c r="G50" s="17">
        <f>Pears!J53</f>
        <v>1.5977946091362272</v>
      </c>
      <c r="H50" s="17">
        <f>Pineapples!J53</f>
        <v>2.1724042886163644</v>
      </c>
      <c r="I50" s="17">
        <f>Plums!J53</f>
        <v>7.2386393623620812E-3</v>
      </c>
      <c r="J50" s="11">
        <f t="shared" si="0"/>
        <v>11.742864914050575</v>
      </c>
    </row>
    <row r="51" spans="1:10" ht="13.2" customHeight="1">
      <c r="A51" s="18">
        <v>2017</v>
      </c>
      <c r="B51" s="19">
        <f>Apples!J54</f>
        <v>3.5797157572157703</v>
      </c>
      <c r="C51" s="19">
        <f>Apricots!J54</f>
        <v>8.4318954467708415E-2</v>
      </c>
      <c r="D51" s="19">
        <f>SwCherries!J54+TartCherries!J54</f>
        <v>3.7691218292848515E-2</v>
      </c>
      <c r="E51" s="19">
        <f>Olives!J54</f>
        <v>1.2436561804092574</v>
      </c>
      <c r="F51" s="19">
        <f>Peaches!J54</f>
        <v>2.750706997228487</v>
      </c>
      <c r="G51" s="19">
        <f>Pears!J54</f>
        <v>1.6728848837107977</v>
      </c>
      <c r="H51" s="19">
        <f>Pineapples!J54</f>
        <v>2.1174063100859479</v>
      </c>
      <c r="I51" s="19">
        <f>Plums!J54</f>
        <v>7.4845934778512997E-3</v>
      </c>
      <c r="J51" s="11">
        <f t="shared" si="0"/>
        <v>11.493864894888667</v>
      </c>
    </row>
    <row r="52" spans="1:10" ht="13.2" customHeight="1">
      <c r="A52" s="18">
        <v>2018</v>
      </c>
      <c r="B52" s="19">
        <f>Apples!J55</f>
        <v>3.2674096223984006</v>
      </c>
      <c r="C52" s="19">
        <f>Apricots!J55</f>
        <v>6.2640172683221307E-2</v>
      </c>
      <c r="D52" s="19">
        <f>SwCherries!J55+TartCherries!J55</f>
        <v>7.4169612738023319E-2</v>
      </c>
      <c r="E52" s="19">
        <f>Olives!J55</f>
        <v>0.84547789450667554</v>
      </c>
      <c r="F52" s="19">
        <f>Peaches!J55</f>
        <v>2.2443170801013057</v>
      </c>
      <c r="G52" s="19">
        <f>Pears!J55</f>
        <v>1.6534978518411501</v>
      </c>
      <c r="H52" s="19">
        <f>Pineapples!J55</f>
        <v>2.0023948043198891</v>
      </c>
      <c r="I52" s="19">
        <f>Plums!J55</f>
        <v>6.8393021626105112E-3</v>
      </c>
      <c r="J52" s="11">
        <f t="shared" si="0"/>
        <v>10.156746340751276</v>
      </c>
    </row>
    <row r="53" spans="1:10" ht="13.2" customHeight="1">
      <c r="A53" s="18">
        <v>2019</v>
      </c>
      <c r="B53" s="19">
        <f>Apples!J56</f>
        <v>3.4950959868161884</v>
      </c>
      <c r="C53" s="19">
        <f>Apricots!J56</f>
        <v>6.7375661850899715E-2</v>
      </c>
      <c r="D53" s="19">
        <f>SwCherries!J56+TartCherries!J56</f>
        <v>8.4965503144852475E-2</v>
      </c>
      <c r="E53" s="19">
        <f>Olives!J56</f>
        <v>1.1215609403684699</v>
      </c>
      <c r="F53" s="19">
        <f>Peaches!J56</f>
        <v>2.4192818971234398</v>
      </c>
      <c r="G53" s="19">
        <f>Pears!J56</f>
        <v>1.4029099934043539</v>
      </c>
      <c r="H53" s="19">
        <f>Pineapples!J56</f>
        <v>1.9675445733079953</v>
      </c>
      <c r="I53" s="19">
        <f>Plums!J56</f>
        <v>6.0838604604714535E-3</v>
      </c>
      <c r="J53" s="11">
        <f t="shared" si="0"/>
        <v>10.564818416476671</v>
      </c>
    </row>
    <row r="54" spans="1:10" ht="13.2" customHeight="1">
      <c r="A54" s="18">
        <v>2020</v>
      </c>
      <c r="B54" s="19">
        <f>Apples!J57</f>
        <v>3.329045543021468</v>
      </c>
      <c r="C54" s="19">
        <f>Apricots!J57</f>
        <v>5.0201738331616522E-2</v>
      </c>
      <c r="D54" s="19">
        <f>SwCherries!J57+TartCherries!J57</f>
        <v>6.3262423453620223E-2</v>
      </c>
      <c r="E54" s="19">
        <f>Olives!J57</f>
        <v>0.81142540980778166</v>
      </c>
      <c r="F54" s="19">
        <f>Peaches!J57</f>
        <v>2.1780308861585986</v>
      </c>
      <c r="G54" s="19">
        <f>Pears!J57</f>
        <v>1.1117353898175364</v>
      </c>
      <c r="H54" s="19">
        <f>Pineapples!J57</f>
        <v>1.6786464911301242</v>
      </c>
      <c r="I54" s="19">
        <f>Plums!J57</f>
        <v>1.2664032205861424E-2</v>
      </c>
      <c r="J54" s="280">
        <f t="shared" si="0"/>
        <v>9.2350119139266074</v>
      </c>
    </row>
    <row r="55" spans="1:10" ht="13.8" customHeight="1" thickBot="1">
      <c r="A55" s="281">
        <v>2021</v>
      </c>
      <c r="B55" s="277">
        <f>Apples!J58</f>
        <v>3.2600337515447335</v>
      </c>
      <c r="C55" s="277">
        <f>Apricots!J58</f>
        <v>5.4725547276089095E-2</v>
      </c>
      <c r="D55" s="277">
        <f>SwCherries!J58+TartCherries!J58</f>
        <v>9.5512907551015311E-2</v>
      </c>
      <c r="E55" s="277">
        <f>Olives!J58</f>
        <v>0.94792713316056754</v>
      </c>
      <c r="F55" s="277">
        <f>Peaches!J58</f>
        <v>2.0458598553315186</v>
      </c>
      <c r="G55" s="277">
        <f>Pears!J58</f>
        <v>1.0256325722102759</v>
      </c>
      <c r="H55" s="277">
        <f>Pineapples!J58</f>
        <v>1.9443846486550946</v>
      </c>
      <c r="I55" s="277">
        <f>Plums!J58</f>
        <v>1.3594513870375437E-2</v>
      </c>
      <c r="J55" s="277">
        <f t="shared" si="0"/>
        <v>9.3876709295996701</v>
      </c>
    </row>
    <row r="56" spans="1:10" ht="15" customHeight="1" thickTop="1">
      <c r="A56" s="8" t="s">
        <v>46</v>
      </c>
      <c r="B56" s="8"/>
      <c r="C56" s="8"/>
      <c r="D56" s="8"/>
      <c r="E56" s="8"/>
      <c r="F56" s="8"/>
      <c r="G56" s="8"/>
      <c r="H56" s="8"/>
      <c r="I56" s="8"/>
      <c r="J56" s="8"/>
    </row>
    <row r="57" spans="1:10" ht="15" customHeight="1">
      <c r="A57" s="8" t="s">
        <v>125</v>
      </c>
      <c r="B57" s="8"/>
      <c r="C57" s="8"/>
      <c r="D57" s="8"/>
      <c r="E57" s="8"/>
      <c r="F57" s="8"/>
      <c r="G57" s="8"/>
      <c r="H57" s="8"/>
      <c r="I57" s="8"/>
      <c r="J57" s="8"/>
    </row>
    <row r="58" spans="1:10" ht="15" customHeight="1">
      <c r="A58" s="8" t="s">
        <v>51</v>
      </c>
      <c r="B58" s="8"/>
      <c r="C58" s="8"/>
      <c r="D58" s="8"/>
      <c r="E58" s="8"/>
      <c r="F58" s="8"/>
      <c r="G58" s="8"/>
      <c r="H58" s="8"/>
      <c r="I58" s="8"/>
      <c r="J58" s="8"/>
    </row>
    <row r="59" spans="1:10" ht="15" customHeight="1">
      <c r="A59" s="8" t="s">
        <v>52</v>
      </c>
      <c r="B59" s="8"/>
      <c r="C59" s="8"/>
      <c r="D59" s="8"/>
      <c r="E59" s="8"/>
      <c r="F59" s="8"/>
      <c r="G59" s="8"/>
      <c r="H59" s="8"/>
      <c r="I59" s="8"/>
      <c r="J59" s="8"/>
    </row>
    <row r="60" spans="1:10" ht="15" customHeight="1">
      <c r="A60" s="8" t="s">
        <v>47</v>
      </c>
      <c r="B60" s="8"/>
      <c r="C60" s="8"/>
      <c r="D60" s="8"/>
      <c r="E60" s="8"/>
      <c r="F60" s="8"/>
      <c r="G60" s="8"/>
      <c r="H60" s="8"/>
      <c r="I60" s="8"/>
      <c r="J60" s="8"/>
    </row>
    <row r="61" spans="1:10" ht="15" customHeight="1">
      <c r="A61" s="8" t="s">
        <v>48</v>
      </c>
      <c r="B61" s="8"/>
      <c r="C61" s="8"/>
      <c r="D61" s="8"/>
      <c r="E61" s="8"/>
      <c r="F61" s="8"/>
      <c r="G61" s="8"/>
      <c r="H61" s="8"/>
      <c r="I61" s="8"/>
      <c r="J61" s="8"/>
    </row>
    <row r="62" spans="1:10">
      <c r="B62" s="8"/>
      <c r="C62" s="8"/>
      <c r="D62" s="8"/>
      <c r="E62" s="8"/>
      <c r="F62" s="8"/>
      <c r="G62" s="8"/>
      <c r="H62" s="8"/>
      <c r="I62" s="8"/>
      <c r="J62" s="8"/>
    </row>
    <row r="63" spans="1:10" ht="15" customHeight="1">
      <c r="A63" s="30" t="s">
        <v>94</v>
      </c>
      <c r="B63" s="8"/>
      <c r="C63" s="8"/>
      <c r="D63" s="8"/>
      <c r="E63" s="8"/>
      <c r="F63" s="8"/>
      <c r="G63" s="8"/>
      <c r="H63" s="8"/>
      <c r="I63" s="8"/>
      <c r="J63" s="8"/>
    </row>
    <row r="64" spans="1:10">
      <c r="B64" s="8"/>
      <c r="C64" s="8"/>
      <c r="D64" s="8"/>
      <c r="E64" s="8"/>
      <c r="F64" s="8"/>
      <c r="G64" s="8"/>
      <c r="H64" s="8"/>
      <c r="I64" s="8"/>
      <c r="J64" s="8"/>
    </row>
    <row r="65" spans="1:10">
      <c r="B65" s="8"/>
      <c r="C65" s="8"/>
      <c r="D65" s="8"/>
      <c r="E65" s="8"/>
      <c r="F65" s="8"/>
      <c r="G65" s="8"/>
      <c r="H65" s="8"/>
      <c r="I65" s="8"/>
      <c r="J65" s="8"/>
    </row>
    <row r="66" spans="1:10">
      <c r="B66" s="8"/>
      <c r="C66" s="8"/>
      <c r="D66" s="8"/>
      <c r="E66" s="8"/>
      <c r="F66" s="8"/>
      <c r="G66" s="8"/>
      <c r="H66" s="8"/>
      <c r="I66" s="8"/>
      <c r="J66" s="8"/>
    </row>
    <row r="67" spans="1:10">
      <c r="B67" s="8"/>
      <c r="C67" s="8"/>
      <c r="D67" s="8"/>
      <c r="E67" s="8"/>
      <c r="F67" s="8"/>
      <c r="G67" s="8"/>
      <c r="H67" s="8"/>
      <c r="I67" s="8"/>
      <c r="J67" s="8"/>
    </row>
    <row r="68" spans="1:10">
      <c r="A68" s="20"/>
      <c r="B68" s="8"/>
      <c r="C68" s="8"/>
      <c r="D68" s="8"/>
      <c r="E68" s="8"/>
      <c r="F68" s="8"/>
      <c r="G68" s="8"/>
      <c r="H68" s="8"/>
      <c r="I68" s="8"/>
      <c r="J68" s="8"/>
    </row>
    <row r="69" spans="1:10">
      <c r="A69" s="20"/>
      <c r="B69" s="8"/>
      <c r="C69" s="8"/>
      <c r="D69" s="8"/>
      <c r="E69" s="8"/>
      <c r="F69" s="8"/>
      <c r="G69" s="8"/>
      <c r="H69" s="8"/>
      <c r="I69" s="8"/>
      <c r="J69" s="8"/>
    </row>
    <row r="70" spans="1:10">
      <c r="A70" s="20"/>
      <c r="B70" s="8"/>
      <c r="C70" s="8"/>
      <c r="D70" s="8"/>
      <c r="E70" s="8"/>
      <c r="F70" s="8"/>
      <c r="G70" s="8"/>
      <c r="H70" s="8"/>
      <c r="I70" s="8"/>
      <c r="J70" s="8"/>
    </row>
    <row r="71" spans="1:10">
      <c r="A71" s="20"/>
      <c r="B71" s="8"/>
      <c r="C71" s="8"/>
      <c r="D71" s="8"/>
      <c r="E71" s="8"/>
      <c r="F71" s="8"/>
      <c r="G71" s="8"/>
      <c r="H71" s="8"/>
      <c r="I71" s="8"/>
      <c r="J71" s="8"/>
    </row>
    <row r="72" spans="1:10">
      <c r="A72" s="20"/>
      <c r="B72" s="8"/>
      <c r="C72" s="8"/>
      <c r="D72" s="8"/>
      <c r="E72" s="8"/>
      <c r="F72" s="8"/>
      <c r="G72" s="8"/>
      <c r="H72" s="8"/>
      <c r="I72" s="8"/>
      <c r="J72" s="8"/>
    </row>
    <row r="73" spans="1:10">
      <c r="A73" s="20"/>
      <c r="B73" s="8"/>
      <c r="C73" s="8"/>
      <c r="D73" s="8"/>
      <c r="E73" s="8"/>
      <c r="F73" s="8"/>
      <c r="G73" s="8"/>
      <c r="H73" s="8"/>
      <c r="I73" s="8"/>
      <c r="J73" s="8"/>
    </row>
    <row r="74" spans="1:10">
      <c r="A74" s="20"/>
      <c r="B74" s="8"/>
      <c r="C74" s="8"/>
      <c r="D74" s="8"/>
      <c r="E74" s="8"/>
      <c r="F74" s="8"/>
      <c r="G74" s="8"/>
      <c r="H74" s="8"/>
      <c r="I74" s="8"/>
      <c r="J74" s="8"/>
    </row>
    <row r="75" spans="1:10">
      <c r="A75" s="20"/>
      <c r="B75" s="8"/>
      <c r="C75" s="8"/>
      <c r="D75" s="8"/>
      <c r="E75" s="8"/>
      <c r="F75" s="8"/>
      <c r="G75" s="8"/>
      <c r="H75" s="8"/>
      <c r="I75" s="8"/>
      <c r="J75" s="8"/>
    </row>
    <row r="76" spans="1:10">
      <c r="A76" s="20"/>
      <c r="B76" s="8"/>
      <c r="C76" s="8"/>
      <c r="D76" s="8"/>
      <c r="E76" s="8"/>
      <c r="F76" s="8"/>
      <c r="G76" s="8"/>
      <c r="H76" s="8"/>
      <c r="I76" s="8"/>
      <c r="J76" s="8"/>
    </row>
    <row r="77" spans="1:10">
      <c r="A77" s="20"/>
      <c r="B77" s="8"/>
      <c r="C77" s="8"/>
      <c r="D77" s="8"/>
      <c r="E77" s="8"/>
      <c r="F77" s="8"/>
      <c r="G77" s="8"/>
      <c r="H77" s="8"/>
      <c r="I77" s="8"/>
      <c r="J77" s="8"/>
    </row>
    <row r="78" spans="1:10">
      <c r="A78" s="20"/>
      <c r="B78" s="8"/>
      <c r="C78" s="8"/>
      <c r="D78" s="8"/>
      <c r="E78" s="8"/>
      <c r="F78" s="8"/>
      <c r="G78" s="8"/>
      <c r="H78" s="8"/>
      <c r="I78" s="8"/>
      <c r="J78" s="8"/>
    </row>
    <row r="79" spans="1:10">
      <c r="A79" s="20"/>
      <c r="B79" s="8"/>
      <c r="C79" s="8"/>
      <c r="D79" s="8"/>
      <c r="E79" s="8"/>
      <c r="F79" s="8"/>
      <c r="G79" s="8"/>
      <c r="H79" s="8"/>
      <c r="I79" s="8"/>
      <c r="J79" s="8"/>
    </row>
    <row r="80" spans="1:10">
      <c r="A80" s="20"/>
      <c r="B80" s="8"/>
      <c r="C80" s="8"/>
      <c r="D80" s="8"/>
      <c r="E80" s="8"/>
      <c r="F80" s="8"/>
      <c r="G80" s="8"/>
      <c r="H80" s="8"/>
      <c r="I80" s="8"/>
      <c r="J80" s="8"/>
    </row>
    <row r="81" spans="1:10">
      <c r="A81" s="20"/>
      <c r="B81" s="8"/>
      <c r="C81" s="8"/>
      <c r="D81" s="8"/>
      <c r="E81" s="8"/>
      <c r="F81" s="8"/>
      <c r="G81" s="8"/>
      <c r="H81" s="8"/>
      <c r="I81" s="8"/>
      <c r="J81" s="8"/>
    </row>
    <row r="82" spans="1:10">
      <c r="A82" s="20"/>
      <c r="B82" s="8"/>
      <c r="C82" s="8"/>
      <c r="D82" s="8"/>
      <c r="E82" s="8"/>
      <c r="F82" s="8"/>
      <c r="G82" s="8"/>
      <c r="H82" s="8"/>
      <c r="I82" s="8"/>
      <c r="J82" s="8"/>
    </row>
    <row r="83" spans="1:10">
      <c r="A83" s="20"/>
      <c r="B83" s="8"/>
      <c r="C83" s="8"/>
      <c r="D83" s="8"/>
      <c r="E83" s="8"/>
      <c r="F83" s="8"/>
      <c r="G83" s="8"/>
      <c r="H83" s="8"/>
      <c r="I83" s="8"/>
      <c r="J83" s="8"/>
    </row>
    <row r="84" spans="1:10">
      <c r="A84" s="20"/>
      <c r="B84" s="8"/>
      <c r="C84" s="8"/>
      <c r="D84" s="8"/>
      <c r="E84" s="8"/>
      <c r="F84" s="8"/>
      <c r="G84" s="8"/>
      <c r="H84" s="8"/>
      <c r="I84" s="8"/>
      <c r="J84" s="8"/>
    </row>
    <row r="85" spans="1:10">
      <c r="A85" s="20"/>
      <c r="B85" s="8"/>
      <c r="C85" s="8"/>
      <c r="D85" s="8"/>
      <c r="E85" s="8"/>
      <c r="F85" s="8"/>
      <c r="G85" s="8"/>
      <c r="H85" s="8"/>
      <c r="I85" s="8"/>
      <c r="J85" s="8"/>
    </row>
    <row r="86" spans="1:10">
      <c r="A86" s="20"/>
      <c r="B86" s="8"/>
      <c r="C86" s="8"/>
      <c r="D86" s="8"/>
      <c r="E86" s="8"/>
      <c r="F86" s="8"/>
      <c r="G86" s="8"/>
      <c r="H86" s="8"/>
      <c r="I86" s="8"/>
      <c r="J86" s="8"/>
    </row>
    <row r="87" spans="1:10">
      <c r="A87" s="20"/>
      <c r="B87" s="8"/>
      <c r="C87" s="8"/>
      <c r="D87" s="8"/>
      <c r="E87" s="8"/>
      <c r="F87" s="8"/>
      <c r="G87" s="8"/>
      <c r="H87" s="8"/>
      <c r="I87" s="8"/>
      <c r="J87" s="8"/>
    </row>
    <row r="88" spans="1:10">
      <c r="A88" s="20"/>
      <c r="B88" s="8"/>
      <c r="C88" s="8"/>
      <c r="D88" s="8"/>
      <c r="E88" s="8"/>
      <c r="F88" s="8"/>
      <c r="G88" s="8"/>
      <c r="H88" s="8"/>
      <c r="I88" s="8"/>
      <c r="J88" s="8"/>
    </row>
    <row r="89" spans="1:10">
      <c r="A89" s="20"/>
      <c r="B89" s="8"/>
      <c r="C89" s="8"/>
      <c r="D89" s="8"/>
      <c r="E89" s="8"/>
      <c r="F89" s="8"/>
      <c r="G89" s="8"/>
      <c r="H89" s="8"/>
      <c r="I89" s="8"/>
      <c r="J89" s="8"/>
    </row>
    <row r="90" spans="1:10">
      <c r="A90" s="20"/>
      <c r="B90" s="8"/>
      <c r="C90" s="8"/>
      <c r="D90" s="8"/>
      <c r="E90" s="8"/>
      <c r="F90" s="8"/>
      <c r="G90" s="8"/>
      <c r="H90" s="8"/>
      <c r="I90" s="8"/>
      <c r="J90" s="8"/>
    </row>
    <row r="91" spans="1:10">
      <c r="A91" s="20"/>
      <c r="B91" s="8"/>
      <c r="C91" s="8"/>
      <c r="D91" s="8"/>
      <c r="E91" s="8"/>
      <c r="F91" s="8"/>
      <c r="G91" s="8"/>
      <c r="H91" s="8"/>
      <c r="I91" s="8"/>
      <c r="J91" s="8"/>
    </row>
    <row r="92" spans="1:10">
      <c r="A92" s="20"/>
      <c r="B92" s="8"/>
      <c r="C92" s="8"/>
      <c r="D92" s="8"/>
      <c r="E92" s="8"/>
      <c r="F92" s="8"/>
      <c r="G92" s="8"/>
      <c r="H92" s="8"/>
      <c r="I92" s="8"/>
      <c r="J92" s="8"/>
    </row>
    <row r="93" spans="1:10">
      <c r="A93" s="20"/>
      <c r="B93" s="8"/>
      <c r="C93" s="8"/>
      <c r="D93" s="8"/>
      <c r="E93" s="8"/>
      <c r="F93" s="8"/>
      <c r="G93" s="8"/>
      <c r="H93" s="8"/>
      <c r="I93" s="8"/>
      <c r="J93" s="8"/>
    </row>
    <row r="94" spans="1:10">
      <c r="A94" s="20"/>
      <c r="B94" s="8"/>
      <c r="C94" s="8"/>
      <c r="D94" s="8"/>
      <c r="E94" s="8"/>
      <c r="F94" s="8"/>
      <c r="G94" s="8"/>
      <c r="H94" s="8"/>
      <c r="I94" s="8"/>
      <c r="J94" s="8"/>
    </row>
    <row r="95" spans="1:10">
      <c r="A95" s="20"/>
      <c r="B95" s="8"/>
      <c r="C95" s="8"/>
      <c r="D95" s="8"/>
      <c r="E95" s="8"/>
      <c r="F95" s="8"/>
      <c r="G95" s="8"/>
      <c r="H95" s="8"/>
      <c r="I95" s="8"/>
      <c r="J95" s="8"/>
    </row>
    <row r="96" spans="1:10">
      <c r="A96" s="20"/>
      <c r="B96" s="8"/>
      <c r="C96" s="8"/>
      <c r="D96" s="8"/>
      <c r="E96" s="8"/>
      <c r="F96" s="8"/>
      <c r="G96" s="8"/>
      <c r="H96" s="8"/>
      <c r="I96" s="8"/>
      <c r="J96" s="8"/>
    </row>
    <row r="97" spans="1:10">
      <c r="A97" s="20"/>
      <c r="B97" s="8"/>
      <c r="C97" s="8"/>
      <c r="D97" s="8"/>
      <c r="E97" s="8"/>
      <c r="F97" s="8"/>
      <c r="G97" s="8"/>
      <c r="H97" s="8"/>
      <c r="I97" s="8"/>
      <c r="J97" s="8"/>
    </row>
    <row r="98" spans="1:10">
      <c r="A98" s="20"/>
      <c r="B98" s="8"/>
      <c r="C98" s="8"/>
      <c r="D98" s="8"/>
      <c r="E98" s="8"/>
      <c r="F98" s="8"/>
      <c r="G98" s="8"/>
      <c r="H98" s="8"/>
      <c r="I98" s="8"/>
      <c r="J98" s="8"/>
    </row>
    <row r="99" spans="1:10">
      <c r="A99" s="20"/>
      <c r="B99" s="8"/>
      <c r="C99" s="8"/>
      <c r="D99" s="8"/>
      <c r="E99" s="8"/>
      <c r="F99" s="8"/>
      <c r="G99" s="8"/>
      <c r="H99" s="8"/>
      <c r="I99" s="8"/>
      <c r="J99" s="8"/>
    </row>
    <row r="100" spans="1:10">
      <c r="A100" s="20"/>
      <c r="B100" s="8"/>
      <c r="C100" s="8"/>
      <c r="D100" s="8"/>
      <c r="E100" s="8"/>
      <c r="F100" s="8"/>
      <c r="G100" s="8"/>
      <c r="H100" s="8"/>
      <c r="I100" s="8"/>
      <c r="J100" s="8"/>
    </row>
    <row r="101" spans="1:10">
      <c r="A101" s="20"/>
      <c r="B101" s="8"/>
      <c r="C101" s="8"/>
      <c r="D101" s="8"/>
      <c r="E101" s="8"/>
      <c r="F101" s="8"/>
      <c r="G101" s="8"/>
      <c r="H101" s="8"/>
      <c r="I101" s="8"/>
      <c r="J101" s="8"/>
    </row>
  </sheetData>
  <phoneticPr fontId="4" type="noConversion"/>
  <printOptions horizontalCentered="1" verticalCentered="1"/>
  <pageMargins left="0.75" right="0.75" top="0.69930555555555596" bottom="0.44930555599999999" header="0" footer="0"/>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M88"/>
  <sheetViews>
    <sheetView workbookViewId="0">
      <pane ySplit="3" topLeftCell="A4" activePane="bottomLeft" state="frozen"/>
      <selection pane="bottomLeft"/>
    </sheetView>
  </sheetViews>
  <sheetFormatPr defaultColWidth="12.6640625" defaultRowHeight="13.2"/>
  <cols>
    <col min="1" max="1" width="12.77734375" style="8" customWidth="1"/>
    <col min="2" max="10" width="12.77734375" style="21" customWidth="1"/>
    <col min="11" max="11" width="14.44140625" style="21" customWidth="1"/>
    <col min="12" max="13" width="12.6640625" style="8" customWidth="1"/>
    <col min="14" max="16384" width="12.6640625" style="8"/>
  </cols>
  <sheetData>
    <row r="1" spans="1:13" s="7" customFormat="1" ht="16.2" thickBot="1">
      <c r="A1" s="6" t="s">
        <v>49</v>
      </c>
      <c r="B1" s="6"/>
      <c r="C1" s="6"/>
      <c r="D1" s="6"/>
      <c r="E1" s="6"/>
      <c r="F1" s="6"/>
      <c r="G1" s="6"/>
      <c r="H1" s="6"/>
      <c r="I1" s="6"/>
      <c r="J1" s="6"/>
      <c r="K1" s="6"/>
    </row>
    <row r="2" spans="1:13" ht="36" customHeight="1" thickTop="1">
      <c r="A2" s="25" t="s">
        <v>42</v>
      </c>
      <c r="B2" s="26" t="s">
        <v>14</v>
      </c>
      <c r="C2" s="27" t="s">
        <v>5</v>
      </c>
      <c r="D2" s="27" t="s">
        <v>43</v>
      </c>
      <c r="E2" s="26" t="s">
        <v>17</v>
      </c>
      <c r="F2" s="27" t="s">
        <v>9</v>
      </c>
      <c r="G2" s="26" t="s">
        <v>92</v>
      </c>
      <c r="H2" s="26" t="s">
        <v>44</v>
      </c>
      <c r="I2" s="27" t="s">
        <v>10</v>
      </c>
      <c r="J2" s="27" t="s">
        <v>11</v>
      </c>
      <c r="K2" s="28" t="s">
        <v>45</v>
      </c>
      <c r="L2" s="283"/>
    </row>
    <row r="3" spans="1:13" ht="15" customHeight="1">
      <c r="A3" s="9"/>
      <c r="B3" s="22" t="s">
        <v>93</v>
      </c>
      <c r="C3" s="23"/>
      <c r="D3" s="23"/>
      <c r="E3" s="23"/>
      <c r="F3" s="23"/>
      <c r="G3" s="23"/>
      <c r="H3" s="23"/>
      <c r="I3" s="23"/>
      <c r="J3" s="24"/>
      <c r="K3" s="24"/>
      <c r="L3" s="283" t="s">
        <v>4</v>
      </c>
      <c r="M3" s="29"/>
    </row>
    <row r="4" spans="1:13" ht="13.2" customHeight="1">
      <c r="A4" s="10">
        <v>1970</v>
      </c>
      <c r="B4" s="11">
        <f>Apples!K7</f>
        <v>5.7091822317009155</v>
      </c>
      <c r="C4" s="11">
        <f>Apricots!K7</f>
        <v>1.1391874486616185</v>
      </c>
      <c r="D4" s="11">
        <f>SwCherries!K7+TartCherries!K7</f>
        <v>0.45052749313152596</v>
      </c>
      <c r="E4" s="11">
        <v>0.52686056836187578</v>
      </c>
      <c r="F4" s="11">
        <f>Olives!K7</f>
        <v>0.96168112597587729</v>
      </c>
      <c r="G4" s="11">
        <f>Peaches!K7</f>
        <v>6.7783015859778573</v>
      </c>
      <c r="H4" s="11">
        <f>Pears!K7</f>
        <v>3.3093122850737564</v>
      </c>
      <c r="I4" s="11">
        <f>Pineapples!K7</f>
        <v>7.1174888652634456</v>
      </c>
      <c r="J4" s="11">
        <f>Plums!K7</f>
        <v>0.19849779081055285</v>
      </c>
      <c r="K4" s="11">
        <f>SUM(B4:J4)</f>
        <v>26.191039394957425</v>
      </c>
      <c r="M4" s="30"/>
    </row>
    <row r="5" spans="1:13" ht="13.2" customHeight="1">
      <c r="A5" s="12">
        <v>1971</v>
      </c>
      <c r="B5" s="13">
        <f>Apples!K8</f>
        <v>5.3276290406168574</v>
      </c>
      <c r="C5" s="13">
        <f>Apricots!K8</f>
        <v>0.94715621727333121</v>
      </c>
      <c r="D5" s="13">
        <f>SwCherries!K8+TartCherries!K8</f>
        <v>0.44723255058689426</v>
      </c>
      <c r="E5" s="13">
        <v>0.56571057704416228</v>
      </c>
      <c r="F5" s="13">
        <f>Olives!K8</f>
        <v>1.0102627341081696</v>
      </c>
      <c r="G5" s="13">
        <f>Peaches!K8</f>
        <v>6.8376875611480843</v>
      </c>
      <c r="H5" s="13">
        <f>Pears!K8</f>
        <v>4.0321408851820646</v>
      </c>
      <c r="I5" s="13">
        <f>Pineapples!K8</f>
        <v>7.1435998876678823</v>
      </c>
      <c r="J5" s="13">
        <f>Plums!K8</f>
        <v>0.23479324049505965</v>
      </c>
      <c r="K5" s="13">
        <f t="shared" ref="K5:K55" si="0">SUM(B5:J5)</f>
        <v>26.546212694122502</v>
      </c>
    </row>
    <row r="6" spans="1:13" ht="13.2" customHeight="1">
      <c r="A6" s="12">
        <v>1972</v>
      </c>
      <c r="B6" s="13">
        <f>Apples!K9</f>
        <v>4.7129748476667768</v>
      </c>
      <c r="C6" s="13">
        <f>Apricots!K9</f>
        <v>0.92274816208244315</v>
      </c>
      <c r="D6" s="13">
        <f>SwCherries!K9+TartCherries!K9</f>
        <v>0.41257822610490236</v>
      </c>
      <c r="E6" s="13">
        <v>0.48344557886624834</v>
      </c>
      <c r="F6" s="13">
        <f>Olives!K9</f>
        <v>0.81778436701548252</v>
      </c>
      <c r="G6" s="13">
        <f>Peaches!K9</f>
        <v>6.1360093561877056</v>
      </c>
      <c r="H6" s="13">
        <f>Pears!K9</f>
        <v>3.6693998094937221</v>
      </c>
      <c r="I6" s="13">
        <f>Pineapples!K9</f>
        <v>6.8901751994416269</v>
      </c>
      <c r="J6" s="13">
        <f>Plums!K9</f>
        <v>0.12077422172188094</v>
      </c>
      <c r="K6" s="13">
        <f t="shared" si="0"/>
        <v>24.16588976858079</v>
      </c>
    </row>
    <row r="7" spans="1:13" ht="13.2" customHeight="1">
      <c r="A7" s="12">
        <v>1973</v>
      </c>
      <c r="B7" s="13">
        <f>Apples!K10</f>
        <v>6.0217598762945235</v>
      </c>
      <c r="C7" s="13">
        <f>Apricots!K10</f>
        <v>1.0667556672011964</v>
      </c>
      <c r="D7" s="13">
        <f>SwCherries!K10+TartCherries!K10</f>
        <v>0.27646365481207824</v>
      </c>
      <c r="E7" s="13">
        <v>0.55928146550702651</v>
      </c>
      <c r="F7" s="13">
        <f>Olives!K10</f>
        <v>0.91037501101079799</v>
      </c>
      <c r="G7" s="13">
        <f>Peaches!K10</f>
        <v>5.8167642249449001</v>
      </c>
      <c r="H7" s="13">
        <f>Pears!K10</f>
        <v>4.0486290494584924</v>
      </c>
      <c r="I7" s="13">
        <f>Pineapples!K10</f>
        <v>5.6051860848854931</v>
      </c>
      <c r="J7" s="13">
        <f>Plums!K10</f>
        <v>0.18582030956345247</v>
      </c>
      <c r="K7" s="13">
        <f t="shared" si="0"/>
        <v>24.491035343677961</v>
      </c>
    </row>
    <row r="8" spans="1:13" ht="13.2" customHeight="1">
      <c r="A8" s="12">
        <v>1974</v>
      </c>
      <c r="B8" s="13">
        <f>Apples!K11</f>
        <v>5.8087404840512455</v>
      </c>
      <c r="C8" s="13">
        <f>Apricots!K11</f>
        <v>0.61965530988505468</v>
      </c>
      <c r="D8" s="13">
        <f>SwCherries!K11+TartCherries!K11</f>
        <v>0.41813620755625475</v>
      </c>
      <c r="E8" s="13">
        <v>0.57483140157421153</v>
      </c>
      <c r="F8" s="13">
        <f>Olives!K11</f>
        <v>0.78951593723428048</v>
      </c>
      <c r="G8" s="13">
        <f>Peaches!K11</f>
        <v>6.7318048328417834</v>
      </c>
      <c r="H8" s="13">
        <f>Pears!K11</f>
        <v>3.7519020156669738</v>
      </c>
      <c r="I8" s="13">
        <f>Pineapples!K11</f>
        <v>5.1481272094840405</v>
      </c>
      <c r="J8" s="13">
        <f>Plums!K11</f>
        <v>0.18412121246804161</v>
      </c>
      <c r="K8" s="13">
        <f t="shared" si="0"/>
        <v>24.026834610761888</v>
      </c>
    </row>
    <row r="9" spans="1:13" ht="13.2" customHeight="1">
      <c r="A9" s="12">
        <v>1975</v>
      </c>
      <c r="B9" s="13">
        <f>Apples!K12</f>
        <v>4.8019196916684885</v>
      </c>
      <c r="C9" s="13">
        <f>Apricots!K12</f>
        <v>0.94883164054200342</v>
      </c>
      <c r="D9" s="13">
        <f>SwCherries!K12+TartCherries!K12</f>
        <v>0.3551924497678447</v>
      </c>
      <c r="E9" s="13">
        <v>0.4903899390967334</v>
      </c>
      <c r="F9" s="13">
        <f>Olives!K12</f>
        <v>0.96729595448052086</v>
      </c>
      <c r="G9" s="13">
        <f>Peaches!K12</f>
        <v>5.9197292774580381</v>
      </c>
      <c r="H9" s="13">
        <f>Pears!K12</f>
        <v>3.8972507455881189</v>
      </c>
      <c r="I9" s="13">
        <f>Pineapples!K12</f>
        <v>5.97979628040079</v>
      </c>
      <c r="J9" s="13">
        <f>Plums!K12</f>
        <v>0.1622883376617926</v>
      </c>
      <c r="K9" s="13">
        <f t="shared" si="0"/>
        <v>23.522694316664328</v>
      </c>
    </row>
    <row r="10" spans="1:13" ht="13.2" customHeight="1">
      <c r="A10" s="10">
        <v>1976</v>
      </c>
      <c r="B10" s="11">
        <f>Apples!K13</f>
        <v>4.3018486031460874</v>
      </c>
      <c r="C10" s="11">
        <f>Apricots!K13</f>
        <v>0.78940095349961981</v>
      </c>
      <c r="D10" s="11">
        <f>SwCherries!K13+TartCherries!K13</f>
        <v>0.23409458144081963</v>
      </c>
      <c r="E10" s="11">
        <v>0.44220272231050922</v>
      </c>
      <c r="F10" s="11">
        <f>Olives!K13</f>
        <v>1.0441650838016745</v>
      </c>
      <c r="G10" s="11">
        <f>Peaches!K13</f>
        <v>5.9373392600781543</v>
      </c>
      <c r="H10" s="11">
        <f>Pears!K13</f>
        <v>4.3591054607429927</v>
      </c>
      <c r="I10" s="11">
        <f>Pineapples!K13</f>
        <v>6.0341720854541698</v>
      </c>
      <c r="J10" s="11">
        <f>Plums!K13</f>
        <v>0.22121728074305677</v>
      </c>
      <c r="K10" s="11">
        <f t="shared" si="0"/>
        <v>23.363546031217084</v>
      </c>
    </row>
    <row r="11" spans="1:13" ht="13.2" customHeight="1">
      <c r="A11" s="10">
        <v>1977</v>
      </c>
      <c r="B11" s="11">
        <f>Apples!K14</f>
        <v>4.9359600315267436</v>
      </c>
      <c r="C11" s="11">
        <f>Apricots!K14</f>
        <v>0.77219989141295475</v>
      </c>
      <c r="D11" s="11">
        <f>SwCherries!K14+TartCherries!K14</f>
        <v>0.28357055432461958</v>
      </c>
      <c r="E11" s="11">
        <v>0.49274793661801541</v>
      </c>
      <c r="F11" s="11">
        <f>Olives!K14</f>
        <v>1.1281896153286273</v>
      </c>
      <c r="G11" s="11">
        <f>Peaches!K14</f>
        <v>6.1355482657249718</v>
      </c>
      <c r="H11" s="11">
        <f>Pears!K14</f>
        <v>4.5104686124126863</v>
      </c>
      <c r="I11" s="11">
        <f>Pineapples!K14</f>
        <v>5.9932123676869224</v>
      </c>
      <c r="J11" s="11">
        <f>Plums!K14</f>
        <v>0.1549551458273136</v>
      </c>
      <c r="K11" s="11">
        <f t="shared" si="0"/>
        <v>24.406852420862855</v>
      </c>
    </row>
    <row r="12" spans="1:13" ht="13.2" customHeight="1">
      <c r="A12" s="10">
        <v>1978</v>
      </c>
      <c r="B12" s="11">
        <f>Apples!K15</f>
        <v>5.5689130191848371</v>
      </c>
      <c r="C12" s="11">
        <f>Apricots!K15</f>
        <v>0.71847189550156465</v>
      </c>
      <c r="D12" s="11">
        <f>SwCherries!K15+TartCherries!K15</f>
        <v>0.21507246920970532</v>
      </c>
      <c r="E12" s="11">
        <v>0.49666556798222844</v>
      </c>
      <c r="F12" s="11">
        <f>Olives!K15</f>
        <v>1.7922044974046885</v>
      </c>
      <c r="G12" s="11">
        <f>Peaches!K15</f>
        <v>5.5387993636660555</v>
      </c>
      <c r="H12" s="11">
        <f>Pears!K15</f>
        <v>3.8358836357725634</v>
      </c>
      <c r="I12" s="11">
        <f>Pineapples!K15</f>
        <v>5.7136378572185897</v>
      </c>
      <c r="J12" s="11">
        <f>Plums!K15</f>
        <v>0.17082185772238861</v>
      </c>
      <c r="K12" s="11">
        <f t="shared" si="0"/>
        <v>24.05047016366262</v>
      </c>
    </row>
    <row r="13" spans="1:13" ht="13.2" customHeight="1">
      <c r="A13" s="10">
        <v>1979</v>
      </c>
      <c r="B13" s="11">
        <f>Apples!K16</f>
        <v>5.9848957128179938</v>
      </c>
      <c r="C13" s="11">
        <f>Apricots!K16</f>
        <v>0.68158637273952294</v>
      </c>
      <c r="D13" s="11">
        <f>SwCherries!K16+TartCherries!K16</f>
        <v>0.20636673653176787</v>
      </c>
      <c r="E13" s="11">
        <v>0.53603734393496083</v>
      </c>
      <c r="F13" s="11">
        <f>Olives!K16</f>
        <v>0.88323109151446966</v>
      </c>
      <c r="G13" s="11">
        <f>Peaches!K16</f>
        <v>5.6656913764992289</v>
      </c>
      <c r="H13" s="11">
        <f>Pears!K16</f>
        <v>4.6979206218033189</v>
      </c>
      <c r="I13" s="11">
        <f>Pineapples!K16</f>
        <v>6.2516599356024081</v>
      </c>
      <c r="J13" s="11">
        <f>Plums!K16</f>
        <v>0.12584452875824081</v>
      </c>
      <c r="K13" s="11">
        <f t="shared" si="0"/>
        <v>25.03323372020191</v>
      </c>
    </row>
    <row r="14" spans="1:13" ht="13.2" customHeight="1">
      <c r="A14" s="10">
        <v>1980</v>
      </c>
      <c r="B14" s="11">
        <f>Apples!K17</f>
        <v>5.3288027321583922</v>
      </c>
      <c r="C14" s="11">
        <f>Apricots!K17</f>
        <v>0.65577100564802104</v>
      </c>
      <c r="D14" s="11">
        <f>SwCherries!K17+TartCherries!K17</f>
        <v>0.33084524617734173</v>
      </c>
      <c r="E14" s="11">
        <v>0.55641176236801781</v>
      </c>
      <c r="F14" s="11">
        <f>Olives!K17</f>
        <v>0.52000086986205429</v>
      </c>
      <c r="G14" s="11">
        <f>Peaches!K17</f>
        <v>5.7428170627052513</v>
      </c>
      <c r="H14" s="11">
        <f>Pears!K17</f>
        <v>4.6318188040679882</v>
      </c>
      <c r="I14" s="11">
        <f>Pineapples!K17</f>
        <v>5.9513913412609885</v>
      </c>
      <c r="J14" s="11">
        <f>Plums!K17</f>
        <v>0.1183537476244806</v>
      </c>
      <c r="K14" s="11">
        <f t="shared" si="0"/>
        <v>23.836212571872537</v>
      </c>
    </row>
    <row r="15" spans="1:13" ht="13.2" customHeight="1">
      <c r="A15" s="12">
        <v>1981</v>
      </c>
      <c r="B15" s="13">
        <f>Apples!K18</f>
        <v>4.3929218518631759</v>
      </c>
      <c r="C15" s="13">
        <f>Apricots!K18</f>
        <v>0.48375754028400825</v>
      </c>
      <c r="D15" s="13">
        <f>SwCherries!K18+TartCherries!K18</f>
        <v>0.24854217535828646</v>
      </c>
      <c r="E15" s="13">
        <v>0.3669131682515277</v>
      </c>
      <c r="F15" s="13">
        <f>Olives!K18</f>
        <v>0.59020933583029889</v>
      </c>
      <c r="G15" s="13">
        <f>Peaches!K18</f>
        <v>4.6611804411985256</v>
      </c>
      <c r="H15" s="13">
        <f>Pears!K18</f>
        <v>4.4134412523969475</v>
      </c>
      <c r="I15" s="13">
        <f>Pineapples!K18</f>
        <v>5.4560344508753467</v>
      </c>
      <c r="J15" s="13">
        <f>Plums!K18</f>
        <v>0.13433233764793789</v>
      </c>
      <c r="K15" s="13">
        <f t="shared" si="0"/>
        <v>20.747332553706052</v>
      </c>
    </row>
    <row r="16" spans="1:13" ht="13.2" customHeight="1">
      <c r="A16" s="12">
        <v>1982</v>
      </c>
      <c r="B16" s="13">
        <f>Apples!K19</f>
        <v>5.416784101281813</v>
      </c>
      <c r="C16" s="13">
        <f>Apricots!K19</f>
        <v>0.54093826562322</v>
      </c>
      <c r="D16" s="13">
        <f>SwCherries!K19+TartCherries!K19</f>
        <v>0.32297950606821568</v>
      </c>
      <c r="E16" s="13">
        <v>0.30282448725325212</v>
      </c>
      <c r="F16" s="13">
        <f>Olives!K19</f>
        <v>1.3895154653118629</v>
      </c>
      <c r="G16" s="13">
        <f>Peaches!K19</f>
        <v>4.4006166083369029</v>
      </c>
      <c r="H16" s="13">
        <f>Pears!K19</f>
        <v>4.0911588227914368</v>
      </c>
      <c r="I16" s="13">
        <f>Pineapples!K19</f>
        <v>5.4723625827002254</v>
      </c>
      <c r="J16" s="13">
        <f>Plums!K19</f>
        <v>0.12466799964829958</v>
      </c>
      <c r="K16" s="13">
        <f t="shared" si="0"/>
        <v>22.061847839015229</v>
      </c>
    </row>
    <row r="17" spans="1:11" ht="13.2" customHeight="1">
      <c r="A17" s="12">
        <v>1983</v>
      </c>
      <c r="B17" s="13">
        <f>Apples!K20</f>
        <v>5.1798819496232671</v>
      </c>
      <c r="C17" s="13">
        <f>Apricots!K20</f>
        <v>0.42634213661806442</v>
      </c>
      <c r="D17" s="13">
        <f>SwCherries!K20+TartCherries!K20</f>
        <v>0.21256494864337028</v>
      </c>
      <c r="E17" s="13">
        <v>0.3000145721363609</v>
      </c>
      <c r="F17" s="13">
        <f>Olives!K20</f>
        <v>1.0309665175650846</v>
      </c>
      <c r="G17" s="13">
        <f>Peaches!K20</f>
        <v>3.6458199398256492</v>
      </c>
      <c r="H17" s="13">
        <f>Pears!K20</f>
        <v>3.6735498581359671</v>
      </c>
      <c r="I17" s="13">
        <f>Pineapples!K20</f>
        <v>5.5344880496143922</v>
      </c>
      <c r="J17" s="13">
        <f>Plums!K20</f>
        <v>0.10183635598724353</v>
      </c>
      <c r="K17" s="13">
        <f t="shared" si="0"/>
        <v>20.105464328149399</v>
      </c>
    </row>
    <row r="18" spans="1:11" ht="13.2" customHeight="1">
      <c r="A18" s="12">
        <v>1984</v>
      </c>
      <c r="B18" s="13">
        <f>Apples!K21</f>
        <v>5.0518570427172502</v>
      </c>
      <c r="C18" s="13">
        <f>Apricots!K21</f>
        <v>0.54161857760217891</v>
      </c>
      <c r="D18" s="13">
        <f>SwCherries!K21+TartCherries!K21</f>
        <v>0.34913182546399368</v>
      </c>
      <c r="E18" s="13">
        <v>0.25490154427852241</v>
      </c>
      <c r="F18" s="13">
        <f>Olives!K21</f>
        <v>1.1874404077462817</v>
      </c>
      <c r="G18" s="13">
        <f>Peaches!K21</f>
        <v>4.0083975897642867</v>
      </c>
      <c r="H18" s="13">
        <f>Pears!K21</f>
        <v>3.2028379038596344</v>
      </c>
      <c r="I18" s="13">
        <f>Pineapples!K21</f>
        <v>5.0179778950615157</v>
      </c>
      <c r="J18" s="13">
        <f>Plums!K21</f>
        <v>9.0672924602739735E-2</v>
      </c>
      <c r="K18" s="13">
        <f t="shared" si="0"/>
        <v>19.704835711096404</v>
      </c>
    </row>
    <row r="19" spans="1:11" ht="13.2" customHeight="1">
      <c r="A19" s="12">
        <v>1985</v>
      </c>
      <c r="B19" s="13">
        <f>Apples!K22</f>
        <v>5.3128763770276421</v>
      </c>
      <c r="C19" s="13">
        <f>Apricots!K22</f>
        <v>0.55820386559686186</v>
      </c>
      <c r="D19" s="13">
        <f>SwCherries!K22+TartCherries!K22</f>
        <v>0.30502979681251241</v>
      </c>
      <c r="E19" s="13">
        <v>0.37899843347314166</v>
      </c>
      <c r="F19" s="13">
        <f>Olives!K22</f>
        <v>1.3263514988792133</v>
      </c>
      <c r="G19" s="13">
        <f>Peaches!K22</f>
        <v>3.9760444916086932</v>
      </c>
      <c r="H19" s="13">
        <f>Pears!K22</f>
        <v>3.2391732780837841</v>
      </c>
      <c r="I19" s="13">
        <f>Pineapples!K22</f>
        <v>5.6555914223243562</v>
      </c>
      <c r="J19" s="13">
        <f>Plums!K22</f>
        <v>0.1129130873764574</v>
      </c>
      <c r="K19" s="13">
        <f t="shared" si="0"/>
        <v>20.865182251182663</v>
      </c>
    </row>
    <row r="20" spans="1:11" ht="13.2" customHeight="1">
      <c r="A20" s="10">
        <v>1986</v>
      </c>
      <c r="B20" s="11">
        <f>Apples!K23</f>
        <v>4.9563936176649781</v>
      </c>
      <c r="C20" s="11">
        <f>Apricots!K23</f>
        <v>0.29691775835959977</v>
      </c>
      <c r="D20" s="11">
        <f>SwCherries!K23+TartCherries!K23</f>
        <v>0.19426681296921092</v>
      </c>
      <c r="E20" s="11">
        <v>0.33383687061317485</v>
      </c>
      <c r="F20" s="11">
        <f>Olives!K23</f>
        <v>1.4054217312370687</v>
      </c>
      <c r="G20" s="11">
        <f>Peaches!K23</f>
        <v>4.2417451878806087</v>
      </c>
      <c r="H20" s="11">
        <f>Pears!K23</f>
        <v>3.4679808711473137</v>
      </c>
      <c r="I20" s="11">
        <f>Pineapples!K23</f>
        <v>6.1169519582341225</v>
      </c>
      <c r="J20" s="11">
        <f>Plums!K23</f>
        <v>0.10878439217563757</v>
      </c>
      <c r="K20" s="11">
        <f t="shared" si="0"/>
        <v>21.122299200281713</v>
      </c>
    </row>
    <row r="21" spans="1:11" ht="13.2" customHeight="1">
      <c r="A21" s="10">
        <v>1987</v>
      </c>
      <c r="B21" s="11">
        <f>Apples!K24</f>
        <v>5.4308525016130105</v>
      </c>
      <c r="C21" s="11">
        <f>Apricots!K24</f>
        <v>0.44443938942747796</v>
      </c>
      <c r="D21" s="11">
        <f>SwCherries!K24+TartCherries!K24</f>
        <v>0.30292984429773762</v>
      </c>
      <c r="E21" s="11">
        <v>0.33087383780564472</v>
      </c>
      <c r="F21" s="11">
        <f>Olives!K24</f>
        <v>1.2676213729516257</v>
      </c>
      <c r="G21" s="11">
        <f>Peaches!K24</f>
        <v>3.9877879981029904</v>
      </c>
      <c r="H21" s="11">
        <f>Pears!K24</f>
        <v>3.9192006088078619</v>
      </c>
      <c r="I21" s="11">
        <f>Pineapples!K24</f>
        <v>5.1724068524612425</v>
      </c>
      <c r="J21" s="11">
        <f>Plums!K24</f>
        <v>0.11569080431485779</v>
      </c>
      <c r="K21" s="11">
        <f t="shared" si="0"/>
        <v>20.97180320978245</v>
      </c>
    </row>
    <row r="22" spans="1:11" ht="13.2" customHeight="1">
      <c r="A22" s="10">
        <v>1988</v>
      </c>
      <c r="B22" s="11">
        <f>Apples!K25</f>
        <v>5.7645701150909288</v>
      </c>
      <c r="C22" s="11">
        <f>Apricots!K25</f>
        <v>0.36108230650018741</v>
      </c>
      <c r="D22" s="11">
        <f>SwCherries!K25+TartCherries!K25</f>
        <v>0.26501988183290348</v>
      </c>
      <c r="E22" s="11">
        <v>0.3278943852185211</v>
      </c>
      <c r="F22" s="11">
        <f>Olives!K25</f>
        <v>1.1631743981301357</v>
      </c>
      <c r="G22" s="11">
        <f>Peaches!K25</f>
        <v>4.1294199138457506</v>
      </c>
      <c r="H22" s="11">
        <f>Pears!K25</f>
        <v>3.5515880334944114</v>
      </c>
      <c r="I22" s="11">
        <f>Pineapples!K25</f>
        <v>5.0879768553307692</v>
      </c>
      <c r="J22" s="11">
        <f>Plums!K25</f>
        <v>0.11532762118513679</v>
      </c>
      <c r="K22" s="11">
        <f t="shared" si="0"/>
        <v>20.766053510628744</v>
      </c>
    </row>
    <row r="23" spans="1:11" ht="13.2" customHeight="1">
      <c r="A23" s="10">
        <v>1989</v>
      </c>
      <c r="B23" s="11">
        <f>Apples!K26</f>
        <v>5.3923917499918774</v>
      </c>
      <c r="C23" s="11">
        <f>Apricots!K26</f>
        <v>0.54421989732926124</v>
      </c>
      <c r="D23" s="11">
        <f>SwCherries!K26+TartCherries!K26</f>
        <v>0.24882766141912691</v>
      </c>
      <c r="E23" s="11">
        <v>0.32682930989667947</v>
      </c>
      <c r="F23" s="11">
        <f>Olives!K26</f>
        <v>1.3508178471022554</v>
      </c>
      <c r="G23" s="11">
        <f>Peaches!K26</f>
        <v>3.9103282647778714</v>
      </c>
      <c r="H23" s="11">
        <f>Pears!K26</f>
        <v>3.7512996296055623</v>
      </c>
      <c r="I23" s="11">
        <f>Pineapples!K26</f>
        <v>5.5452467629722877</v>
      </c>
      <c r="J23" s="11">
        <f>Plums!K26</f>
        <v>0.10760943892580019</v>
      </c>
      <c r="K23" s="11">
        <f t="shared" si="0"/>
        <v>21.177570562020719</v>
      </c>
    </row>
    <row r="24" spans="1:11" ht="13.2" customHeight="1">
      <c r="A24" s="10">
        <v>1990</v>
      </c>
      <c r="B24" s="11">
        <f>Apples!K27</f>
        <v>5.5674236605150043</v>
      </c>
      <c r="C24" s="11">
        <f>Apricots!K27</f>
        <v>0.51168914501832274</v>
      </c>
      <c r="D24" s="11">
        <f>SwCherries!K27+TartCherries!K27</f>
        <v>0.27647956269005919</v>
      </c>
      <c r="E24" s="11">
        <v>0.32367660128931591</v>
      </c>
      <c r="F24" s="11">
        <f>Olives!K27</f>
        <v>1.2910762765436063</v>
      </c>
      <c r="G24" s="11">
        <f>Peaches!K27</f>
        <v>3.8301448972287351</v>
      </c>
      <c r="H24" s="11">
        <f>Pears!K27</f>
        <v>3.9676022182989561</v>
      </c>
      <c r="I24" s="11">
        <f>Pineapples!K27</f>
        <v>5.2010386129251742</v>
      </c>
      <c r="J24" s="11">
        <f>Plums!K27</f>
        <v>8.0942786377652912E-2</v>
      </c>
      <c r="K24" s="11">
        <f t="shared" si="0"/>
        <v>21.050073760886825</v>
      </c>
    </row>
    <row r="25" spans="1:11" ht="13.2" customHeight="1">
      <c r="A25" s="12">
        <v>1991</v>
      </c>
      <c r="B25" s="13">
        <f>Apples!K28</f>
        <v>5.2134571180162688</v>
      </c>
      <c r="C25" s="13">
        <f>Apricots!K28</f>
        <v>0.33480355765171699</v>
      </c>
      <c r="D25" s="13">
        <f>SwCherries!K28+TartCherries!K28</f>
        <v>0.24118079580165933</v>
      </c>
      <c r="E25" s="13">
        <v>0.32623981198067403</v>
      </c>
      <c r="F25" s="13">
        <f>Olives!K28</f>
        <v>0.84426226376892421</v>
      </c>
      <c r="G25" s="13">
        <f>Peaches!K28</f>
        <v>4.0273030316263645</v>
      </c>
      <c r="H25" s="13">
        <f>Pears!K28</f>
        <v>3.4491383109226685</v>
      </c>
      <c r="I25" s="13">
        <f>Pineapples!K28</f>
        <v>5.2949637392022693</v>
      </c>
      <c r="J25" s="13">
        <f>Plums!K28</f>
        <v>5.8069833608775281E-2</v>
      </c>
      <c r="K25" s="13">
        <f t="shared" si="0"/>
        <v>19.78941846257932</v>
      </c>
    </row>
    <row r="26" spans="1:11" ht="13.2" customHeight="1">
      <c r="A26" s="12">
        <v>1992</v>
      </c>
      <c r="B26" s="13">
        <f>Apples!K29</f>
        <v>5.8740312051846688</v>
      </c>
      <c r="C26" s="13">
        <f>Apricots!K29</f>
        <v>0.41504384555706192</v>
      </c>
      <c r="D26" s="13">
        <f>SwCherries!K29+TartCherries!K29</f>
        <v>0.31921390016139201</v>
      </c>
      <c r="E26" s="13">
        <v>0.36678144615890979</v>
      </c>
      <c r="F26" s="13">
        <f>Olives!K29</f>
        <v>1.6057519468308579</v>
      </c>
      <c r="G26" s="13">
        <f>Peaches!K29</f>
        <v>4.311943440929312</v>
      </c>
      <c r="H26" s="13">
        <f>Pears!K29</f>
        <v>3.7239140486023499</v>
      </c>
      <c r="I26" s="13">
        <f>Pineapples!K29</f>
        <v>6.0847916708066361</v>
      </c>
      <c r="J26" s="13">
        <f>Plums!K29</f>
        <v>0.10940305803357234</v>
      </c>
      <c r="K26" s="13">
        <f t="shared" si="0"/>
        <v>22.810874562264758</v>
      </c>
    </row>
    <row r="27" spans="1:11" ht="13.2" customHeight="1">
      <c r="A27" s="12">
        <v>1993</v>
      </c>
      <c r="B27" s="13">
        <f>Apples!K30</f>
        <v>5.1782324811832421</v>
      </c>
      <c r="C27" s="13">
        <f>Apricots!K30</f>
        <v>0.36510823581865298</v>
      </c>
      <c r="D27" s="13">
        <f>SwCherries!K30+TartCherries!K30</f>
        <v>0.35401963945967602</v>
      </c>
      <c r="E27" s="13">
        <v>0.35393016054646881</v>
      </c>
      <c r="F27" s="13">
        <f>Olives!K30</f>
        <v>1.3020581274074148</v>
      </c>
      <c r="G27" s="13">
        <f>Peaches!K30</f>
        <v>4.051836445942655</v>
      </c>
      <c r="H27" s="13">
        <f>Pears!K30</f>
        <v>3.388953104040143</v>
      </c>
      <c r="I27" s="13">
        <f>Pineapples!K30</f>
        <v>5.5534109392710995</v>
      </c>
      <c r="J27" s="13">
        <f>Plums!K30</f>
        <v>7.2664146458436357E-2</v>
      </c>
      <c r="K27" s="13">
        <f t="shared" si="0"/>
        <v>20.620213280127786</v>
      </c>
    </row>
    <row r="28" spans="1:11" ht="13.2" customHeight="1">
      <c r="A28" s="12">
        <v>1994</v>
      </c>
      <c r="B28" s="13">
        <f>Apples!K31</f>
        <v>5.4033880703576287</v>
      </c>
      <c r="C28" s="13">
        <f>Apricots!K31</f>
        <v>0.53955400121581276</v>
      </c>
      <c r="D28" s="13">
        <f>SwCherries!K31+TartCherries!K31</f>
        <v>0.37270924056272137</v>
      </c>
      <c r="E28" s="13">
        <v>0.29652869780351943</v>
      </c>
      <c r="F28" s="13">
        <f>Olives!K31</f>
        <v>0.95841239121384714</v>
      </c>
      <c r="G28" s="13">
        <f>Peaches!K31</f>
        <v>4.0017110887971734</v>
      </c>
      <c r="H28" s="13">
        <f>Pears!K31</f>
        <v>3.7465475967761024</v>
      </c>
      <c r="I28" s="13">
        <f>Pineapples!K31</f>
        <v>5.357929819766472</v>
      </c>
      <c r="J28" s="13">
        <f>Plums!K31</f>
        <v>8.6088998395919838E-2</v>
      </c>
      <c r="K28" s="13">
        <f t="shared" si="0"/>
        <v>20.762869904889197</v>
      </c>
    </row>
    <row r="29" spans="1:11" ht="13.2" customHeight="1">
      <c r="A29" s="12">
        <v>1995</v>
      </c>
      <c r="B29" s="13">
        <f>Apples!K32</f>
        <v>4.9421039525512747</v>
      </c>
      <c r="C29" s="13">
        <f>Apricots!K32</f>
        <v>0.13912784292419372</v>
      </c>
      <c r="D29" s="13">
        <f>SwCherries!K32+TartCherries!K32</f>
        <v>0.33595068524868571</v>
      </c>
      <c r="E29" s="13">
        <v>0.26795686753897469</v>
      </c>
      <c r="F29" s="13">
        <f>Olives!K32</f>
        <v>0.89661154160804335</v>
      </c>
      <c r="G29" s="13">
        <f>Peaches!K32</f>
        <v>3.0194357666400049</v>
      </c>
      <c r="H29" s="13">
        <f>Pears!K32</f>
        <v>2.9832669292645755</v>
      </c>
      <c r="I29" s="13">
        <f>Pineapples!K32</f>
        <v>4.7091635184969816</v>
      </c>
      <c r="J29" s="13">
        <f>Plums!K32</f>
        <v>4.7441829226205705E-2</v>
      </c>
      <c r="K29" s="13">
        <f t="shared" si="0"/>
        <v>17.341058933498939</v>
      </c>
    </row>
    <row r="30" spans="1:11" ht="13.2" customHeight="1">
      <c r="A30" s="10">
        <v>1996</v>
      </c>
      <c r="B30" s="11">
        <f>Apples!K33</f>
        <v>4.9622227774649357</v>
      </c>
      <c r="C30" s="11">
        <f>Apricots!K33</f>
        <v>0.14787480851377685</v>
      </c>
      <c r="D30" s="11">
        <f>SwCherries!K33+TartCherries!K33</f>
        <v>0.2423713465449259</v>
      </c>
      <c r="E30" s="11">
        <v>0.27187248975390726</v>
      </c>
      <c r="F30" s="11">
        <f>Olives!K33</f>
        <v>1.5645226081080896</v>
      </c>
      <c r="G30" s="11">
        <f>Peaches!K33</f>
        <v>3.7907621700708436</v>
      </c>
      <c r="H30" s="11">
        <f>Pears!K33</f>
        <v>2.8403474161946063</v>
      </c>
      <c r="I30" s="11">
        <f>Pineapples!K33</f>
        <v>4.7188621522099483</v>
      </c>
      <c r="J30" s="11">
        <f>Plums!K33</f>
        <v>4.6706905106668549E-2</v>
      </c>
      <c r="K30" s="11">
        <f t="shared" si="0"/>
        <v>18.585542673967698</v>
      </c>
    </row>
    <row r="31" spans="1:11" ht="13.2" customHeight="1">
      <c r="A31" s="10">
        <v>1997</v>
      </c>
      <c r="B31" s="11">
        <f>Apples!K34</f>
        <v>5.6608380011792461</v>
      </c>
      <c r="C31" s="11">
        <f>Apricots!K34</f>
        <v>0.34010785180817604</v>
      </c>
      <c r="D31" s="11">
        <f>SwCherries!K34+TartCherries!K34</f>
        <v>0.32971066887257944</v>
      </c>
      <c r="E31" s="11">
        <v>0.32796749705188677</v>
      </c>
      <c r="F31" s="11">
        <f>Olives!K34</f>
        <v>1.1625578497686009</v>
      </c>
      <c r="G31" s="11">
        <f>Peaches!K34</f>
        <v>4.102744816234277</v>
      </c>
      <c r="H31" s="11">
        <f>Pears!K34</f>
        <v>3.470695754716981</v>
      </c>
      <c r="I31" s="11">
        <f>Pineapples!K34</f>
        <v>4.6389576127103247</v>
      </c>
      <c r="J31" s="11">
        <f>Plums!K34</f>
        <v>6.8018926496313886E-2</v>
      </c>
      <c r="K31" s="11">
        <f t="shared" si="0"/>
        <v>20.101598978838386</v>
      </c>
    </row>
    <row r="32" spans="1:11" ht="13.2" customHeight="1">
      <c r="A32" s="10">
        <v>1998</v>
      </c>
      <c r="B32" s="11">
        <f>Apples!K35</f>
        <v>4.414774957578671</v>
      </c>
      <c r="C32" s="11">
        <f>Apricots!K35</f>
        <v>0.29210865919064072</v>
      </c>
      <c r="D32" s="11">
        <f>SwCherries!K35+TartCherries!K35</f>
        <v>0.29747398227330796</v>
      </c>
      <c r="E32" s="11">
        <v>0.26514419151864721</v>
      </c>
      <c r="F32" s="11">
        <f>Olives!K35</f>
        <v>1.0581074824368344</v>
      </c>
      <c r="G32" s="11">
        <f>Peaches!K35</f>
        <v>3.4976303135901197</v>
      </c>
      <c r="H32" s="11">
        <f>Pears!K35</f>
        <v>3.31045618004122</v>
      </c>
      <c r="I32" s="11">
        <f>Pineapples!K35</f>
        <v>3.8745804982355287</v>
      </c>
      <c r="J32" s="11">
        <f>Plums!K35</f>
        <v>5.7207029736239007E-2</v>
      </c>
      <c r="K32" s="11">
        <f t="shared" si="0"/>
        <v>17.06748329460121</v>
      </c>
    </row>
    <row r="33" spans="1:11" ht="13.2" customHeight="1">
      <c r="A33" s="10">
        <v>1999</v>
      </c>
      <c r="B33" s="11">
        <f>Apples!K36</f>
        <v>4.8954217889412872</v>
      </c>
      <c r="C33" s="11">
        <f>Apricots!K36</f>
        <v>0.23689203675038301</v>
      </c>
      <c r="D33" s="11">
        <f>SwCherries!K36+TartCherries!K36</f>
        <v>0.31780182996432366</v>
      </c>
      <c r="E33" s="11">
        <v>0.25361728233557718</v>
      </c>
      <c r="F33" s="11">
        <f>Olives!K36</f>
        <v>1.3886018442735688</v>
      </c>
      <c r="G33" s="11">
        <f>Peaches!K36</f>
        <v>3.6230938898688456</v>
      </c>
      <c r="H33" s="11">
        <f>Pears!K36</f>
        <v>3.4104607365275923</v>
      </c>
      <c r="I33" s="11">
        <f>Pineapples!K36</f>
        <v>5.1606085697100053</v>
      </c>
      <c r="J33" s="11">
        <f>Plums!K36</f>
        <v>4.2753688109246367E-2</v>
      </c>
      <c r="K33" s="11">
        <f t="shared" si="0"/>
        <v>19.329251666480832</v>
      </c>
    </row>
    <row r="34" spans="1:11" ht="13.2" customHeight="1">
      <c r="A34" s="10">
        <v>2000</v>
      </c>
      <c r="B34" s="11">
        <f>Apples!K37</f>
        <v>4.4045221344527636</v>
      </c>
      <c r="C34" s="11">
        <f>Apricots!K37</f>
        <v>0.22413010808752348</v>
      </c>
      <c r="D34" s="11">
        <f>SwCherries!K37+TartCherries!K37</f>
        <v>0.28847032650007193</v>
      </c>
      <c r="E34" s="11">
        <v>0.22882673965036157</v>
      </c>
      <c r="F34" s="11">
        <f>Olives!K37</f>
        <v>0.90125179227017838</v>
      </c>
      <c r="G34" s="11">
        <f>Peaches!K37</f>
        <v>3.8746776622677146</v>
      </c>
      <c r="H34" s="11">
        <f>Pears!K37</f>
        <v>2.8485934243494109</v>
      </c>
      <c r="I34" s="11">
        <f>Pineapples!K37</f>
        <v>4.7880082426983286</v>
      </c>
      <c r="J34" s="11">
        <f>Plums!K37</f>
        <v>4.2704759775857921E-2</v>
      </c>
      <c r="K34" s="11">
        <f t="shared" si="0"/>
        <v>17.60118519005221</v>
      </c>
    </row>
    <row r="35" spans="1:11" ht="13.2" customHeight="1">
      <c r="A35" s="12">
        <v>2001</v>
      </c>
      <c r="B35" s="13">
        <f>Apples!K38</f>
        <v>4.6150827380485318</v>
      </c>
      <c r="C35" s="13">
        <f>Apricots!K38</f>
        <v>0.21571521547241415</v>
      </c>
      <c r="D35" s="13">
        <f>SwCherries!K38+TartCherries!K38</f>
        <v>0.28606149882236509</v>
      </c>
      <c r="E35" s="13">
        <v>0.2058537686911277</v>
      </c>
      <c r="F35" s="13">
        <f>Olives!K38</f>
        <v>1.4943562416097753</v>
      </c>
      <c r="G35" s="13">
        <f>Peaches!K38</f>
        <v>3.5415613099664931</v>
      </c>
      <c r="H35" s="13">
        <f>Pears!K38</f>
        <v>3.0120827879075769</v>
      </c>
      <c r="I35" s="13">
        <f>Pineapples!K38</f>
        <v>4.3619566727729691</v>
      </c>
      <c r="J35" s="13">
        <f>Plums!K38</f>
        <v>3.5492785149742669E-2</v>
      </c>
      <c r="K35" s="13">
        <f t="shared" si="0"/>
        <v>17.768163018440994</v>
      </c>
    </row>
    <row r="36" spans="1:11" ht="13.2" customHeight="1">
      <c r="A36" s="12">
        <v>2002</v>
      </c>
      <c r="B36" s="13">
        <f>Apples!K39</f>
        <v>4.0452604451357663</v>
      </c>
      <c r="C36" s="13">
        <f>Apricots!K39</f>
        <v>0.20937017320803983</v>
      </c>
      <c r="D36" s="13">
        <f>SwCherries!K39+TartCherries!K39</f>
        <v>3.5531500294613827E-2</v>
      </c>
      <c r="E36" s="13">
        <v>0.2186943621264465</v>
      </c>
      <c r="F36" s="13">
        <f>Olives!K39</f>
        <v>1.3241516904287081</v>
      </c>
      <c r="G36" s="13">
        <f>Peaches!K39</f>
        <v>3.8801393268243589</v>
      </c>
      <c r="H36" s="13">
        <f>Pears!K39</f>
        <v>2.6164922216291391</v>
      </c>
      <c r="I36" s="13">
        <f>Pineapples!K39</f>
        <v>4.5142507616921144</v>
      </c>
      <c r="J36" s="13">
        <f>Plums!K39</f>
        <v>2.7983405958165647E-2</v>
      </c>
      <c r="K36" s="13">
        <f t="shared" si="0"/>
        <v>16.871873887297355</v>
      </c>
    </row>
    <row r="37" spans="1:11" ht="13.2" customHeight="1">
      <c r="A37" s="12">
        <v>2003</v>
      </c>
      <c r="B37" s="13">
        <f>Apples!K40</f>
        <v>4.5416428398177313</v>
      </c>
      <c r="C37" s="13">
        <f>Apricots!K40</f>
        <v>0.20007193506727544</v>
      </c>
      <c r="D37" s="13">
        <f>SwCherries!K40+TartCherries!K40</f>
        <v>0.22253303348296127</v>
      </c>
      <c r="E37" s="13">
        <v>0.19028936684850237</v>
      </c>
      <c r="F37" s="13">
        <f>Olives!K40</f>
        <v>1.4087564021667647</v>
      </c>
      <c r="G37" s="13">
        <f>Peaches!K40</f>
        <v>3.3736327253761265</v>
      </c>
      <c r="H37" s="13">
        <f>Pears!K40</f>
        <v>2.6781150951934762</v>
      </c>
      <c r="I37" s="13">
        <f>Pineapples!K40</f>
        <v>4.7384568641292963</v>
      </c>
      <c r="J37" s="13">
        <f>Plums!K40</f>
        <v>2.6170694480002574E-2</v>
      </c>
      <c r="K37" s="13">
        <f t="shared" si="0"/>
        <v>17.379668956562135</v>
      </c>
    </row>
    <row r="38" spans="1:11" ht="13.2" customHeight="1">
      <c r="A38" s="12">
        <v>2004</v>
      </c>
      <c r="B38" s="13">
        <f>Apples!K41</f>
        <v>4.574523047166025</v>
      </c>
      <c r="C38" s="13">
        <f>Apricots!K41</f>
        <v>0.20861621678365772</v>
      </c>
      <c r="D38" s="13">
        <f>SwCherries!K41+TartCherries!K41</f>
        <v>0.15977054248674158</v>
      </c>
      <c r="E38" s="13">
        <v>0.17865748498358389</v>
      </c>
      <c r="F38" s="13">
        <f>Olives!K41</f>
        <v>1.2958840888805756</v>
      </c>
      <c r="G38" s="13">
        <f>Peaches!K41</f>
        <v>3.5985646167888747</v>
      </c>
      <c r="H38" s="13">
        <f>Pears!K41</f>
        <v>2.5271401509466944</v>
      </c>
      <c r="I38" s="13">
        <f>Pineapples!K41</f>
        <v>4.4574927856795057</v>
      </c>
      <c r="J38" s="13">
        <f>Plums!K41</f>
        <v>2.7004332734449098E-2</v>
      </c>
      <c r="K38" s="13">
        <f t="shared" si="0"/>
        <v>17.027653266450109</v>
      </c>
    </row>
    <row r="39" spans="1:11" ht="13.2" customHeight="1">
      <c r="A39" s="12">
        <v>2005</v>
      </c>
      <c r="B39" s="13">
        <f>Apples!K42</f>
        <v>4.2279256897818227</v>
      </c>
      <c r="C39" s="13">
        <f>Apricots!K42</f>
        <v>0.15324887142790905</v>
      </c>
      <c r="D39" s="13">
        <f>SwCherries!K42+TartCherries!K42</f>
        <v>0.19304377847427739</v>
      </c>
      <c r="E39" s="13">
        <v>0.1908529158698315</v>
      </c>
      <c r="F39" s="13">
        <f>Olives!K42</f>
        <v>1.4828703990052776</v>
      </c>
      <c r="G39" s="13">
        <f>Peaches!K42</f>
        <v>3.3709364146962781</v>
      </c>
      <c r="H39" s="13">
        <f>Pears!K42</f>
        <v>2.304570848150572</v>
      </c>
      <c r="I39" s="13">
        <f>Pineapples!K42</f>
        <v>4.7596294815005837</v>
      </c>
      <c r="J39" s="13">
        <f>Plums!K42</f>
        <v>2.2527056846457144E-2</v>
      </c>
      <c r="K39" s="13">
        <f t="shared" si="0"/>
        <v>16.705605455753009</v>
      </c>
    </row>
    <row r="40" spans="1:11" ht="13.2" customHeight="1">
      <c r="A40" s="10">
        <v>2006</v>
      </c>
      <c r="B40" s="11">
        <f>Apples!K43</f>
        <v>4.2477792671057166</v>
      </c>
      <c r="C40" s="11">
        <f>Apricots!K43</f>
        <v>9.7501445126558076E-2</v>
      </c>
      <c r="D40" s="11">
        <f>SwCherries!K43+TartCherries!K43</f>
        <v>0.1473546441084555</v>
      </c>
      <c r="E40" s="11">
        <v>0.142506058150036</v>
      </c>
      <c r="F40" s="11">
        <f>Olives!K43</f>
        <v>0.81412405995038717</v>
      </c>
      <c r="G40" s="11">
        <f>Peaches!K43</f>
        <v>2.9203663916954601</v>
      </c>
      <c r="H40" s="11">
        <f>Pears!K43</f>
        <v>2.4070505878554482</v>
      </c>
      <c r="I40" s="11">
        <f>Pineapples!K43</f>
        <v>4.7818127976540472</v>
      </c>
      <c r="J40" s="11">
        <f>Plums!K43</f>
        <v>2.6409424155326044E-2</v>
      </c>
      <c r="K40" s="11">
        <f t="shared" si="0"/>
        <v>15.584904675801432</v>
      </c>
    </row>
    <row r="41" spans="1:11" ht="13.2" customHeight="1">
      <c r="A41" s="10">
        <v>2007</v>
      </c>
      <c r="B41" s="11">
        <f>Apples!K44</f>
        <v>3.9967434560753685</v>
      </c>
      <c r="C41" s="11">
        <f>Apricots!K44</f>
        <v>0.15750353884648127</v>
      </c>
      <c r="D41" s="11">
        <f>SwCherries!K44+TartCherries!K44</f>
        <v>0.13458707673243192</v>
      </c>
      <c r="E41" s="11">
        <v>0.14152335134531929</v>
      </c>
      <c r="F41" s="11">
        <f>Olives!K44</f>
        <v>1.4554511733074769</v>
      </c>
      <c r="G41" s="11">
        <f>Peaches!K44</f>
        <v>3.5674848812819437</v>
      </c>
      <c r="H41" s="11">
        <f>Pears!K44</f>
        <v>2.3100611625109981</v>
      </c>
      <c r="I41" s="11">
        <f>Pineapples!K44</f>
        <v>4.345679146707889</v>
      </c>
      <c r="J41" s="11">
        <f>Plums!K44</f>
        <v>2.0406774416551594E-2</v>
      </c>
      <c r="K41" s="11">
        <f t="shared" si="0"/>
        <v>16.129440561224456</v>
      </c>
    </row>
    <row r="42" spans="1:11" ht="13.2" customHeight="1">
      <c r="A42" s="10">
        <v>2008</v>
      </c>
      <c r="B42" s="11">
        <f>Apples!K45</f>
        <v>4.6483092671741382</v>
      </c>
      <c r="C42" s="11">
        <f>Apricots!K45</f>
        <v>0.14291885104212831</v>
      </c>
      <c r="D42" s="11">
        <f>SwCherries!K45+TartCherries!K45</f>
        <v>0.14346075155823557</v>
      </c>
      <c r="E42" s="11">
        <v>0.16742714666816544</v>
      </c>
      <c r="F42" s="11">
        <f>Olives!K45</f>
        <v>0.97390695226657964</v>
      </c>
      <c r="G42" s="11">
        <f>Peaches!K45</f>
        <v>3.0048359090055072</v>
      </c>
      <c r="H42" s="11">
        <f>Pears!K45</f>
        <v>2.2614984031856005</v>
      </c>
      <c r="I42" s="11">
        <f>Pineapples!K45</f>
        <v>4.3584382149283574</v>
      </c>
      <c r="J42" s="11">
        <f>Plums!K45</f>
        <v>1.7796140314258909E-2</v>
      </c>
      <c r="K42" s="11">
        <f t="shared" si="0"/>
        <v>15.718591636142969</v>
      </c>
    </row>
    <row r="43" spans="1:11" ht="13.2" customHeight="1">
      <c r="A43" s="10">
        <v>2009</v>
      </c>
      <c r="B43" s="11">
        <f>Apples!K46</f>
        <v>4.2123268371951132</v>
      </c>
      <c r="C43" s="11">
        <f>Apricots!K46</f>
        <v>0.14847987334157745</v>
      </c>
      <c r="D43" s="11">
        <f>SwCherries!K46+TartCherries!K46</f>
        <v>0.16680020712809351</v>
      </c>
      <c r="E43" s="11">
        <v>0.1319433643016687</v>
      </c>
      <c r="F43" s="11">
        <f>Olives!K46</f>
        <v>0.95770938472121714</v>
      </c>
      <c r="G43" s="11">
        <f>Peaches!K46</f>
        <v>3.3105322343838979</v>
      </c>
      <c r="H43" s="11">
        <f>Pears!K46</f>
        <v>2.4615190709807022</v>
      </c>
      <c r="I43" s="11">
        <f>Pineapples!K46</f>
        <v>4.1481138136263187</v>
      </c>
      <c r="J43" s="11">
        <f>Plums!K46</f>
        <v>1.7781659700595732E-2</v>
      </c>
      <c r="K43" s="11">
        <f t="shared" si="0"/>
        <v>15.555206445379186</v>
      </c>
    </row>
    <row r="44" spans="1:11" ht="13.2" customHeight="1">
      <c r="A44" s="10">
        <v>2010</v>
      </c>
      <c r="B44" s="11">
        <f>Apples!K47</f>
        <v>4.0047943313515608</v>
      </c>
      <c r="C44" s="11">
        <f>Apricots!K47</f>
        <v>0.12764992297303543</v>
      </c>
      <c r="D44" s="11">
        <f>SwCherries!K47+TartCherries!K47</f>
        <v>8.2344663238907559E-2</v>
      </c>
      <c r="E44" s="11">
        <v>0.16242949302248735</v>
      </c>
      <c r="F44" s="11">
        <f>Olives!K47</f>
        <v>1.7362024177599906</v>
      </c>
      <c r="G44" s="11">
        <f>Peaches!K47</f>
        <v>3.0460417253930698</v>
      </c>
      <c r="H44" s="11">
        <f>Pears!K47</f>
        <v>1.9577430881927282</v>
      </c>
      <c r="I44" s="11">
        <f>Pineapples!K47</f>
        <v>3.8510817955700696</v>
      </c>
      <c r="J44" s="11">
        <f>Plums!K47</f>
        <v>1.2954689598616821E-2</v>
      </c>
      <c r="K44" s="11">
        <f t="shared" si="0"/>
        <v>14.981242127100465</v>
      </c>
    </row>
    <row r="45" spans="1:11" ht="13.2" customHeight="1">
      <c r="A45" s="12">
        <v>2011</v>
      </c>
      <c r="B45" s="13">
        <f>Apples!K48</f>
        <v>4.1997501530502177</v>
      </c>
      <c r="C45" s="13">
        <f>Apricots!K48</f>
        <v>0.11037617441366453</v>
      </c>
      <c r="D45" s="13">
        <f>SwCherries!K48+TartCherries!K48</f>
        <v>9.6483805126598404E-2</v>
      </c>
      <c r="E45" s="13">
        <v>0.16125296596401542</v>
      </c>
      <c r="F45" s="13">
        <f>Olives!K48</f>
        <v>0.8643552719329235</v>
      </c>
      <c r="G45" s="13">
        <f>Peaches!K48</f>
        <v>2.6392752204045231</v>
      </c>
      <c r="H45" s="13">
        <f>Pears!K48</f>
        <v>2.1687423239722796</v>
      </c>
      <c r="I45" s="13">
        <f>Pineapples!K48</f>
        <v>3.9701097074804466</v>
      </c>
      <c r="J45" s="13">
        <f>Plums!K48</f>
        <v>1.3243273395091328E-2</v>
      </c>
      <c r="K45" s="13">
        <f t="shared" si="0"/>
        <v>14.223588895739759</v>
      </c>
    </row>
    <row r="46" spans="1:11" ht="13.2" customHeight="1">
      <c r="A46" s="12">
        <v>2012</v>
      </c>
      <c r="B46" s="13">
        <f>Apples!K49</f>
        <v>3.1750532709968384</v>
      </c>
      <c r="C46" s="13">
        <f>Apricots!K49</f>
        <v>0.1096815050335837</v>
      </c>
      <c r="D46" s="13">
        <f>SwCherries!K49+TartCherries!K49</f>
        <v>1.3656124154936522E-2</v>
      </c>
      <c r="E46" s="13">
        <v>0.12887346142941206</v>
      </c>
      <c r="F46" s="13">
        <f>Olives!K49</f>
        <v>1.2233006750640816</v>
      </c>
      <c r="G46" s="13">
        <f>Peaches!K49</f>
        <v>2.6410176973965189</v>
      </c>
      <c r="H46" s="13">
        <f>Pears!K49</f>
        <v>2.0513693315794601</v>
      </c>
      <c r="I46" s="13">
        <f>Pineapples!K49</f>
        <v>3.9482552724340172</v>
      </c>
      <c r="J46" s="13">
        <f>Plums!K49</f>
        <v>8.0853864261711556E-3</v>
      </c>
      <c r="K46" s="13">
        <f t="shared" si="0"/>
        <v>13.29929272451502</v>
      </c>
    </row>
    <row r="47" spans="1:11" ht="13.2" customHeight="1">
      <c r="A47" s="12">
        <v>2013</v>
      </c>
      <c r="B47" s="13">
        <f>Apples!K50</f>
        <v>4.8492514753533857</v>
      </c>
      <c r="C47" s="13">
        <f>Apricots!K50</f>
        <v>9.987215198317026E-2</v>
      </c>
      <c r="D47" s="13">
        <f>SwCherries!K50+TartCherries!K50</f>
        <v>7.7518305072208207E-2</v>
      </c>
      <c r="E47" s="13">
        <v>0.14010468145505858</v>
      </c>
      <c r="F47" s="13">
        <f>Olives!K50</f>
        <v>1.2282715490934504</v>
      </c>
      <c r="G47" s="13">
        <f>Peaches!K50</f>
        <v>2.75625746328312</v>
      </c>
      <c r="H47" s="13">
        <f>Pears!K50</f>
        <v>2.0264134330806582</v>
      </c>
      <c r="I47" s="13">
        <f>Pineapples!K50</f>
        <v>4.0332937483720803</v>
      </c>
      <c r="J47" s="13">
        <f>Plums!K50</f>
        <v>1.2459249798266717E-2</v>
      </c>
      <c r="K47" s="13">
        <f t="shared" si="0"/>
        <v>15.223442057491399</v>
      </c>
    </row>
    <row r="48" spans="1:11" ht="13.2" customHeight="1">
      <c r="A48" s="12">
        <v>2014</v>
      </c>
      <c r="B48" s="13">
        <f>Apples!K51</f>
        <v>4.357245932235041</v>
      </c>
      <c r="C48" s="13">
        <f>Apricots!K51</f>
        <v>0.11600082053164229</v>
      </c>
      <c r="D48" s="13">
        <f>SwCherries!K51+TartCherries!K51</f>
        <v>4.8928183814045886E-2</v>
      </c>
      <c r="E48" s="13">
        <v>0.13328771368116862</v>
      </c>
      <c r="F48" s="13">
        <f>Olives!K51</f>
        <v>0.8836513095187235</v>
      </c>
      <c r="G48" s="13">
        <f>Peaches!K51</f>
        <v>2.5818025899457981</v>
      </c>
      <c r="H48" s="13">
        <f>Pears!K51</f>
        <v>1.9820208689675296</v>
      </c>
      <c r="I48" s="13">
        <f>Pineapples!K51</f>
        <v>3.6998920557276027</v>
      </c>
      <c r="J48" s="13">
        <f>Plums!K51</f>
        <v>8.1736376405993991E-3</v>
      </c>
      <c r="K48" s="13">
        <f t="shared" si="0"/>
        <v>13.811003112062151</v>
      </c>
    </row>
    <row r="49" spans="1:13" ht="13.2" customHeight="1">
      <c r="A49" s="14">
        <v>2015</v>
      </c>
      <c r="B49" s="15">
        <f>Apples!K52</f>
        <v>4.3281090441521846</v>
      </c>
      <c r="C49" s="15">
        <f>Apricots!K52</f>
        <v>6.6131512938429088E-2</v>
      </c>
      <c r="D49" s="15">
        <f>SwCherries!K52+TartCherries!K52</f>
        <v>7.2067286801087788E-2</v>
      </c>
      <c r="E49" s="15">
        <v>0.13844203804126157</v>
      </c>
      <c r="F49" s="15">
        <f>Olives!K52</f>
        <v>1.1554144011972429</v>
      </c>
      <c r="G49" s="15">
        <f>Peaches!K52</f>
        <v>2.7239325631408251</v>
      </c>
      <c r="H49" s="15">
        <f>Pears!K52</f>
        <v>2.0096603085511813</v>
      </c>
      <c r="I49" s="15">
        <f>Pineapples!K52</f>
        <v>3.9054300113105067</v>
      </c>
      <c r="J49" s="15">
        <f>Plums!K52</f>
        <v>1.3220149223083814E-2</v>
      </c>
      <c r="K49" s="13">
        <f t="shared" si="0"/>
        <v>14.412407315355802</v>
      </c>
    </row>
    <row r="50" spans="1:13" ht="13.2" customHeight="1">
      <c r="A50" s="16">
        <v>2016</v>
      </c>
      <c r="B50" s="17">
        <f>Apples!K53</f>
        <v>4.5918741744811697</v>
      </c>
      <c r="C50" s="17">
        <f>Apricots!K53</f>
        <v>9.2516151905445321E-2</v>
      </c>
      <c r="D50" s="17">
        <f>SwCherries!K53+TartCherries!K53</f>
        <v>7.3548282328014927E-2</v>
      </c>
      <c r="E50" s="17">
        <v>0.12107098615188194</v>
      </c>
      <c r="F50" s="17">
        <f>Olives!K53</f>
        <v>1.0320778303710738</v>
      </c>
      <c r="G50" s="17">
        <f>Peaches!K53</f>
        <v>2.4960001386160497</v>
      </c>
      <c r="H50" s="17">
        <f>Pears!K53</f>
        <v>1.5977946091362272</v>
      </c>
      <c r="I50" s="17">
        <f>Pineapples!K53</f>
        <v>3.712638929245367</v>
      </c>
      <c r="J50" s="17">
        <f>Plums!K53</f>
        <v>4.7938009022265434E-3</v>
      </c>
      <c r="K50" s="11">
        <f t="shared" si="0"/>
        <v>13.722314903137455</v>
      </c>
    </row>
    <row r="51" spans="1:13" ht="13.2" customHeight="1">
      <c r="A51" s="18">
        <v>2017</v>
      </c>
      <c r="B51" s="19">
        <f>Apples!K54</f>
        <v>4.4746446965197126</v>
      </c>
      <c r="C51" s="19">
        <f>Apricots!K54</f>
        <v>5.8554829491464178E-2</v>
      </c>
      <c r="D51" s="19">
        <f>SwCherries!K54+TartCherries!K54</f>
        <v>4.0427777339380674E-2</v>
      </c>
      <c r="E51" s="19">
        <v>0.100189096799633</v>
      </c>
      <c r="F51" s="19">
        <f>Olives!K54</f>
        <v>1.1732605475559033</v>
      </c>
      <c r="G51" s="19">
        <f>Peaches!K54</f>
        <v>2.2922558310237391</v>
      </c>
      <c r="H51" s="19">
        <f>Pears!K54</f>
        <v>1.6728848837107977</v>
      </c>
      <c r="I51" s="19">
        <f>Pineapples!K54</f>
        <v>3.6186473839368851</v>
      </c>
      <c r="J51" s="19">
        <f>Plums!K54</f>
        <v>4.9566844224180791E-3</v>
      </c>
      <c r="K51" s="11">
        <f t="shared" si="0"/>
        <v>13.435821730799933</v>
      </c>
    </row>
    <row r="52" spans="1:13" ht="13.2" customHeight="1">
      <c r="A52" s="18">
        <v>2018</v>
      </c>
      <c r="B52" s="19">
        <f>Apples!K55</f>
        <v>4.0842620279980011</v>
      </c>
      <c r="C52" s="19">
        <f>Apricots!K55</f>
        <v>4.3500119918903686E-2</v>
      </c>
      <c r="D52" s="19">
        <f>SwCherries!K55+TartCherries!K55</f>
        <v>7.8777035744478224E-2</v>
      </c>
      <c r="E52" s="19">
        <v>0.11798756515567735</v>
      </c>
      <c r="F52" s="19">
        <f>Olives!K55</f>
        <v>0.79762065519497694</v>
      </c>
      <c r="G52" s="19">
        <f>Peaches!K55</f>
        <v>1.8702642334177548</v>
      </c>
      <c r="H52" s="19">
        <f>Pears!K55</f>
        <v>1.6534978518411501</v>
      </c>
      <c r="I52" s="19">
        <f>Pineapples!K55</f>
        <v>3.4220927205826905</v>
      </c>
      <c r="J52" s="19">
        <f>Plums!K55</f>
        <v>4.529339180536762E-3</v>
      </c>
      <c r="K52" s="11">
        <f t="shared" si="0"/>
        <v>12.072531549034167</v>
      </c>
    </row>
    <row r="53" spans="1:13" ht="13.2" customHeight="1">
      <c r="A53" s="18">
        <v>2019</v>
      </c>
      <c r="B53" s="19">
        <f>Apples!K56</f>
        <v>4.3688699835202351</v>
      </c>
      <c r="C53" s="19">
        <f>Apricots!K56</f>
        <v>4.6788654063124803E-2</v>
      </c>
      <c r="D53" s="19">
        <f>SwCherries!K56+TartCherries!K56</f>
        <v>9.0676847409290121E-2</v>
      </c>
      <c r="E53" s="19">
        <v>0.10655394240900383</v>
      </c>
      <c r="F53" s="19">
        <f>Olives!K56</f>
        <v>1.058076358838179</v>
      </c>
      <c r="G53" s="19">
        <f>Peaches!K56</f>
        <v>2.0160682476028664</v>
      </c>
      <c r="H53" s="19">
        <f>Pears!K56</f>
        <v>1.4029099934043539</v>
      </c>
      <c r="I53" s="19">
        <f>Pineapples!K56</f>
        <v>3.3625336757833639</v>
      </c>
      <c r="J53" s="19">
        <f>Plums!K56</f>
        <v>4.0290466625638767E-3</v>
      </c>
      <c r="K53" s="11">
        <f t="shared" si="0"/>
        <v>12.456506749692982</v>
      </c>
      <c r="M53" s="30"/>
    </row>
    <row r="54" spans="1:13" ht="13.2" customHeight="1">
      <c r="A54" s="16">
        <v>2020</v>
      </c>
      <c r="B54" s="17">
        <f>Apples!K57</f>
        <v>4.1613069287768347</v>
      </c>
      <c r="C54" s="17">
        <f>Apricots!K57</f>
        <v>3.4862318285844809E-2</v>
      </c>
      <c r="D54" s="17">
        <f>SwCherries!K57+TartCherries!K57</f>
        <v>6.8987206346312363E-2</v>
      </c>
      <c r="E54" s="17">
        <v>9.204510178021702E-2</v>
      </c>
      <c r="F54" s="17">
        <f>Olives!K57</f>
        <v>0.76549566962998261</v>
      </c>
      <c r="G54" s="19">
        <f>Peaches!K57</f>
        <v>1.8150257384654989</v>
      </c>
      <c r="H54" s="19">
        <f>Pears!K57</f>
        <v>1.1117353898175364</v>
      </c>
      <c r="I54" s="19">
        <f>Pineapples!K57</f>
        <v>2.8688068533413822</v>
      </c>
      <c r="J54" s="19">
        <f>Plums!K57</f>
        <v>8.3867762952724665E-3</v>
      </c>
      <c r="K54" s="11">
        <f t="shared" si="0"/>
        <v>10.926651982738882</v>
      </c>
      <c r="M54" s="30"/>
    </row>
    <row r="55" spans="1:13" ht="13.8" customHeight="1" thickBot="1">
      <c r="A55" s="278">
        <v>2021</v>
      </c>
      <c r="B55" s="277">
        <f>Apples!K58</f>
        <v>4.075042189430917</v>
      </c>
      <c r="C55" s="277">
        <f>Apricots!K58</f>
        <v>3.8003852275061874E-2</v>
      </c>
      <c r="D55" s="277">
        <f>SwCherries!K58+TartCherries!K58</f>
        <v>0.10454205242463047</v>
      </c>
      <c r="E55" s="279">
        <v>9.1229979641847675E-2</v>
      </c>
      <c r="F55" s="277">
        <f>Olives!K58</f>
        <v>0.894270880340158</v>
      </c>
      <c r="G55" s="277">
        <f>Peaches!K58</f>
        <v>1.7048832127762656</v>
      </c>
      <c r="H55" s="277">
        <f>Pears!K58</f>
        <v>1.0256325722102759</v>
      </c>
      <c r="I55" s="277">
        <f>Pineapples!K58</f>
        <v>3.322953364551557</v>
      </c>
      <c r="J55" s="277">
        <f>Plums!K58</f>
        <v>9.0029893181294285E-3</v>
      </c>
      <c r="K55" s="277">
        <f t="shared" si="0"/>
        <v>11.265561092968843</v>
      </c>
      <c r="M55" s="30"/>
    </row>
    <row r="56" spans="1:13" ht="15" customHeight="1" thickTop="1">
      <c r="A56" s="8" t="s">
        <v>50</v>
      </c>
      <c r="B56" s="8"/>
      <c r="C56" s="8"/>
      <c r="D56" s="8"/>
      <c r="E56" s="8"/>
      <c r="F56" s="8"/>
      <c r="G56" s="8"/>
      <c r="H56" s="8"/>
      <c r="I56" s="8"/>
      <c r="J56" s="8"/>
      <c r="K56" s="8"/>
      <c r="M56" s="31"/>
    </row>
    <row r="57" spans="1:13" ht="15" customHeight="1">
      <c r="A57" s="8" t="s">
        <v>125</v>
      </c>
      <c r="B57" s="8"/>
      <c r="C57" s="8"/>
      <c r="D57" s="8"/>
      <c r="E57" s="8"/>
      <c r="F57" s="8"/>
      <c r="G57" s="8"/>
      <c r="H57" s="8"/>
      <c r="I57" s="8"/>
      <c r="J57" s="8"/>
      <c r="K57" s="8"/>
      <c r="M57" s="31"/>
    </row>
    <row r="58" spans="1:13" ht="15" customHeight="1">
      <c r="A58" s="8" t="s">
        <v>51</v>
      </c>
      <c r="B58" s="8"/>
      <c r="C58" s="8"/>
      <c r="D58" s="8"/>
      <c r="E58" s="8"/>
      <c r="F58" s="8"/>
      <c r="G58" s="8"/>
      <c r="H58" s="8"/>
      <c r="I58" s="8"/>
      <c r="J58" s="8"/>
      <c r="K58" s="8"/>
      <c r="M58" s="31"/>
    </row>
    <row r="59" spans="1:13" ht="15" customHeight="1">
      <c r="A59" s="8" t="s">
        <v>52</v>
      </c>
      <c r="B59" s="8"/>
      <c r="C59" s="8"/>
      <c r="D59" s="8"/>
      <c r="E59" s="8"/>
      <c r="F59" s="8"/>
      <c r="G59" s="8"/>
      <c r="H59" s="8"/>
      <c r="I59" s="8"/>
      <c r="J59" s="8"/>
      <c r="K59" s="8"/>
      <c r="M59" s="31"/>
    </row>
    <row r="60" spans="1:13" ht="15" customHeight="1">
      <c r="A60" s="8" t="s">
        <v>47</v>
      </c>
      <c r="B60" s="8"/>
      <c r="C60" s="8"/>
      <c r="D60" s="8"/>
      <c r="E60" s="8"/>
      <c r="F60" s="8"/>
      <c r="G60" s="8"/>
      <c r="H60" s="8"/>
      <c r="I60" s="8"/>
      <c r="J60" s="8"/>
      <c r="K60" s="8"/>
      <c r="M60" s="31"/>
    </row>
    <row r="61" spans="1:13" ht="15" customHeight="1">
      <c r="A61" s="8" t="s">
        <v>53</v>
      </c>
      <c r="B61" s="8"/>
      <c r="C61" s="8"/>
      <c r="D61" s="8"/>
      <c r="E61" s="8"/>
      <c r="F61" s="8"/>
      <c r="G61" s="8"/>
      <c r="H61" s="8"/>
      <c r="I61" s="8"/>
      <c r="J61" s="8"/>
      <c r="K61" s="8"/>
    </row>
    <row r="62" spans="1:13">
      <c r="B62" s="8"/>
      <c r="C62" s="8"/>
      <c r="D62" s="8"/>
      <c r="E62" s="8"/>
      <c r="F62" s="8"/>
      <c r="G62" s="8"/>
      <c r="H62" s="8"/>
      <c r="I62" s="8"/>
      <c r="J62" s="8"/>
      <c r="K62" s="8"/>
    </row>
    <row r="63" spans="1:13" ht="15" customHeight="1">
      <c r="A63" s="30" t="s">
        <v>94</v>
      </c>
      <c r="B63" s="8"/>
      <c r="C63" s="8"/>
      <c r="D63" s="8"/>
      <c r="E63" s="8"/>
      <c r="F63" s="8"/>
      <c r="G63" s="8"/>
      <c r="H63" s="8"/>
      <c r="I63" s="8"/>
      <c r="J63" s="8"/>
      <c r="K63" s="8"/>
    </row>
    <row r="64" spans="1:13">
      <c r="B64" s="8"/>
      <c r="C64" s="8"/>
      <c r="D64" s="8"/>
      <c r="E64" s="8"/>
      <c r="F64" s="8"/>
      <c r="G64" s="8"/>
      <c r="H64" s="8"/>
      <c r="I64" s="8"/>
      <c r="J64" s="8"/>
      <c r="K64" s="8"/>
    </row>
    <row r="65" spans="1:11">
      <c r="A65" s="20"/>
    </row>
    <row r="66" spans="1:11">
      <c r="A66" s="20"/>
    </row>
    <row r="67" spans="1:11">
      <c r="A67" s="20"/>
      <c r="B67" s="8"/>
      <c r="C67" s="8"/>
      <c r="D67" s="8"/>
      <c r="E67" s="8"/>
      <c r="F67" s="8"/>
      <c r="G67" s="8"/>
      <c r="H67" s="8"/>
      <c r="I67" s="8"/>
      <c r="J67" s="8"/>
      <c r="K67" s="8"/>
    </row>
    <row r="68" spans="1:11">
      <c r="A68" s="20"/>
      <c r="B68" s="8"/>
      <c r="C68" s="8"/>
      <c r="D68" s="8"/>
      <c r="E68" s="8"/>
      <c r="F68" s="8"/>
      <c r="G68" s="8"/>
      <c r="H68" s="8"/>
      <c r="I68" s="8"/>
      <c r="J68" s="8"/>
      <c r="K68" s="8"/>
    </row>
    <row r="69" spans="1:11">
      <c r="A69" s="20"/>
      <c r="B69" s="8"/>
      <c r="C69" s="8"/>
      <c r="D69" s="8"/>
      <c r="E69" s="8"/>
      <c r="F69" s="8"/>
      <c r="G69" s="8"/>
      <c r="H69" s="8"/>
      <c r="I69" s="8"/>
      <c r="J69" s="8"/>
      <c r="K69" s="8"/>
    </row>
    <row r="70" spans="1:11">
      <c r="A70" s="20"/>
      <c r="B70" s="8"/>
      <c r="C70" s="8"/>
      <c r="D70" s="8"/>
      <c r="E70" s="8"/>
      <c r="F70" s="8"/>
      <c r="G70" s="8"/>
      <c r="H70" s="8"/>
      <c r="I70" s="8"/>
      <c r="J70" s="8"/>
      <c r="K70" s="8"/>
    </row>
    <row r="71" spans="1:11">
      <c r="A71" s="20"/>
      <c r="B71" s="8"/>
      <c r="C71" s="8"/>
      <c r="D71" s="8"/>
      <c r="E71" s="8"/>
      <c r="F71" s="8"/>
      <c r="G71" s="8"/>
      <c r="H71" s="8"/>
      <c r="I71" s="8"/>
      <c r="J71" s="8"/>
      <c r="K71" s="8"/>
    </row>
    <row r="72" spans="1:11">
      <c r="A72" s="20"/>
      <c r="B72" s="8"/>
      <c r="C72" s="8"/>
      <c r="D72" s="8"/>
      <c r="E72" s="8"/>
      <c r="F72" s="8"/>
      <c r="G72" s="8"/>
      <c r="H72" s="8"/>
      <c r="I72" s="8"/>
      <c r="J72" s="8"/>
      <c r="K72" s="8"/>
    </row>
    <row r="73" spans="1:11">
      <c r="A73" s="20"/>
      <c r="B73" s="8"/>
      <c r="C73" s="8"/>
      <c r="D73" s="8"/>
      <c r="E73" s="8"/>
      <c r="F73" s="8"/>
      <c r="G73" s="8"/>
      <c r="H73" s="8"/>
      <c r="I73" s="8"/>
      <c r="J73" s="8"/>
      <c r="K73" s="8"/>
    </row>
    <row r="74" spans="1:11">
      <c r="A74" s="20"/>
      <c r="B74" s="8"/>
      <c r="C74" s="8"/>
      <c r="D74" s="8"/>
      <c r="E74" s="8"/>
      <c r="F74" s="8"/>
      <c r="G74" s="8"/>
      <c r="H74" s="8"/>
      <c r="I74" s="8"/>
      <c r="J74" s="8"/>
      <c r="K74" s="8"/>
    </row>
    <row r="75" spans="1:11">
      <c r="A75" s="20"/>
      <c r="B75" s="8"/>
      <c r="C75" s="8"/>
      <c r="D75" s="8"/>
      <c r="E75" s="8"/>
      <c r="F75" s="8"/>
      <c r="G75" s="8"/>
      <c r="H75" s="8"/>
      <c r="I75" s="8"/>
      <c r="J75" s="8"/>
      <c r="K75" s="8"/>
    </row>
    <row r="76" spans="1:11">
      <c r="A76" s="20"/>
      <c r="B76" s="8"/>
      <c r="C76" s="8"/>
      <c r="D76" s="8"/>
      <c r="E76" s="8"/>
      <c r="F76" s="8"/>
      <c r="G76" s="8"/>
      <c r="H76" s="8"/>
      <c r="I76" s="8"/>
      <c r="J76" s="8"/>
      <c r="K76" s="8"/>
    </row>
    <row r="77" spans="1:11">
      <c r="A77" s="20"/>
      <c r="B77" s="8"/>
      <c r="C77" s="8"/>
      <c r="D77" s="8"/>
      <c r="E77" s="8"/>
      <c r="F77" s="8"/>
      <c r="G77" s="8"/>
      <c r="H77" s="8"/>
      <c r="I77" s="8"/>
      <c r="J77" s="8"/>
      <c r="K77" s="8"/>
    </row>
    <row r="78" spans="1:11">
      <c r="A78" s="20"/>
      <c r="B78" s="8"/>
      <c r="C78" s="8"/>
      <c r="D78" s="8"/>
      <c r="E78" s="8"/>
      <c r="F78" s="8"/>
      <c r="G78" s="8"/>
      <c r="H78" s="8"/>
      <c r="I78" s="8"/>
      <c r="J78" s="8"/>
      <c r="K78" s="8"/>
    </row>
    <row r="79" spans="1:11">
      <c r="A79" s="20"/>
      <c r="B79" s="8"/>
      <c r="C79" s="8"/>
      <c r="D79" s="8"/>
      <c r="E79" s="8"/>
      <c r="F79" s="8"/>
      <c r="G79" s="8"/>
      <c r="H79" s="8"/>
      <c r="I79" s="8"/>
      <c r="J79" s="8"/>
      <c r="K79" s="8"/>
    </row>
    <row r="80" spans="1:11">
      <c r="A80" s="20"/>
      <c r="B80" s="8"/>
      <c r="C80" s="8"/>
      <c r="D80" s="8"/>
      <c r="E80" s="8"/>
      <c r="F80" s="8"/>
      <c r="G80" s="8"/>
      <c r="H80" s="8"/>
      <c r="I80" s="8"/>
      <c r="J80" s="8"/>
      <c r="K80" s="8"/>
    </row>
    <row r="81" spans="1:11">
      <c r="A81" s="20"/>
      <c r="B81" s="8"/>
      <c r="C81" s="8"/>
      <c r="D81" s="8"/>
      <c r="E81" s="8"/>
      <c r="F81" s="8"/>
      <c r="G81" s="8"/>
      <c r="H81" s="8"/>
      <c r="I81" s="8"/>
      <c r="J81" s="8"/>
      <c r="K81" s="8"/>
    </row>
    <row r="82" spans="1:11">
      <c r="A82" s="20"/>
      <c r="B82" s="8"/>
      <c r="C82" s="8"/>
      <c r="D82" s="8"/>
      <c r="E82" s="8"/>
      <c r="F82" s="8"/>
      <c r="G82" s="8"/>
      <c r="H82" s="8"/>
      <c r="I82" s="8"/>
      <c r="J82" s="8"/>
      <c r="K82" s="8"/>
    </row>
    <row r="83" spans="1:11">
      <c r="A83" s="20"/>
      <c r="B83" s="8"/>
      <c r="C83" s="8"/>
      <c r="D83" s="8"/>
      <c r="E83" s="8"/>
      <c r="F83" s="8"/>
      <c r="G83" s="8"/>
      <c r="H83" s="8"/>
      <c r="I83" s="8"/>
      <c r="J83" s="8"/>
      <c r="K83" s="8"/>
    </row>
    <row r="84" spans="1:11">
      <c r="A84" s="20"/>
      <c r="B84" s="8"/>
      <c r="C84" s="8"/>
      <c r="D84" s="8"/>
      <c r="E84" s="8"/>
      <c r="F84" s="8"/>
      <c r="G84" s="8"/>
      <c r="H84" s="8"/>
      <c r="I84" s="8"/>
      <c r="J84" s="8"/>
      <c r="K84" s="8"/>
    </row>
    <row r="85" spans="1:11">
      <c r="A85" s="20"/>
      <c r="B85" s="8"/>
      <c r="C85" s="8"/>
      <c r="D85" s="8"/>
      <c r="E85" s="8"/>
      <c r="F85" s="8"/>
      <c r="G85" s="8"/>
      <c r="H85" s="8"/>
      <c r="I85" s="8"/>
      <c r="J85" s="8"/>
      <c r="K85" s="8"/>
    </row>
    <row r="86" spans="1:11">
      <c r="A86" s="20"/>
      <c r="B86" s="8"/>
      <c r="C86" s="8"/>
      <c r="D86" s="8"/>
      <c r="E86" s="8"/>
      <c r="F86" s="8"/>
      <c r="G86" s="8"/>
      <c r="H86" s="8"/>
      <c r="I86" s="8"/>
      <c r="J86" s="8"/>
      <c r="K86" s="8"/>
    </row>
    <row r="87" spans="1:11">
      <c r="A87" s="20"/>
      <c r="B87" s="8"/>
      <c r="C87" s="8"/>
      <c r="D87" s="8"/>
      <c r="E87" s="8"/>
      <c r="F87" s="8"/>
      <c r="G87" s="8"/>
      <c r="H87" s="8"/>
      <c r="I87" s="8"/>
      <c r="J87" s="8"/>
      <c r="K87" s="8"/>
    </row>
    <row r="88" spans="1:11">
      <c r="A88" s="20"/>
      <c r="B88" s="8"/>
      <c r="C88" s="8"/>
      <c r="D88" s="8"/>
      <c r="E88" s="8"/>
      <c r="F88" s="8"/>
      <c r="G88" s="8"/>
      <c r="H88" s="8"/>
      <c r="I88" s="8"/>
      <c r="J88" s="8"/>
      <c r="K88" s="8"/>
    </row>
  </sheetData>
  <phoneticPr fontId="4" type="noConversion"/>
  <printOptions horizontalCentered="1" verticalCentered="1"/>
  <pageMargins left="0.75" right="0.75" top="0.69930555555555596" bottom="0.44930555599999999" header="0" footer="0"/>
  <pageSetup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outlinePr summaryBelow="0" summaryRight="0"/>
    <pageSetUpPr autoPageBreaks="0" fitToPage="1"/>
  </sheetPr>
  <dimension ref="A1:JB78"/>
  <sheetViews>
    <sheetView showZeros="0" showOutlineSymbols="0" zoomScaleNormal="10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262" s="34" customFormat="1" ht="16.2" thickBot="1">
      <c r="A1" s="32" t="s">
        <v>54</v>
      </c>
      <c r="B1" s="32"/>
      <c r="C1" s="32"/>
      <c r="D1" s="32"/>
      <c r="E1" s="32"/>
      <c r="F1" s="32"/>
      <c r="G1" s="32"/>
      <c r="H1" s="32"/>
      <c r="I1" s="32"/>
      <c r="J1" s="33" t="s">
        <v>7</v>
      </c>
      <c r="K1" s="33"/>
    </row>
    <row r="2" spans="1:262" ht="21" customHeight="1" thickTop="1">
      <c r="A2" s="95"/>
      <c r="B2" s="96"/>
      <c r="C2" s="100" t="s">
        <v>0</v>
      </c>
      <c r="D2" s="101"/>
      <c r="E2" s="101"/>
      <c r="F2" s="101"/>
      <c r="G2" s="100" t="s">
        <v>23</v>
      </c>
      <c r="H2" s="139"/>
      <c r="I2" s="99" t="s">
        <v>57</v>
      </c>
      <c r="J2" s="87"/>
      <c r="K2" s="87"/>
      <c r="L2" s="286"/>
    </row>
    <row r="3" spans="1:262" ht="42" customHeight="1">
      <c r="A3" s="88" t="s">
        <v>55</v>
      </c>
      <c r="B3" s="89" t="s">
        <v>56</v>
      </c>
      <c r="C3" s="103" t="s">
        <v>90</v>
      </c>
      <c r="D3" s="104" t="s">
        <v>1</v>
      </c>
      <c r="E3" s="104" t="s">
        <v>12</v>
      </c>
      <c r="F3" s="103" t="s">
        <v>58</v>
      </c>
      <c r="G3" s="104" t="s">
        <v>98</v>
      </c>
      <c r="H3" s="105" t="s">
        <v>13</v>
      </c>
      <c r="I3" s="137" t="s">
        <v>2</v>
      </c>
      <c r="J3" s="102" t="s">
        <v>19</v>
      </c>
      <c r="K3" s="102"/>
      <c r="L3" s="286"/>
    </row>
    <row r="4" spans="1:262" ht="18" customHeight="1">
      <c r="A4" s="90"/>
      <c r="B4" s="91"/>
      <c r="C4" s="135"/>
      <c r="D4" s="137"/>
      <c r="E4" s="137"/>
      <c r="F4" s="135"/>
      <c r="G4" s="137"/>
      <c r="H4" s="137"/>
      <c r="I4" s="83"/>
      <c r="J4" s="79" t="s">
        <v>6</v>
      </c>
      <c r="K4" s="284" t="s">
        <v>68</v>
      </c>
      <c r="L4" s="286"/>
    </row>
    <row r="5" spans="1:262" ht="15" customHeight="1">
      <c r="A5" s="93"/>
      <c r="B5" s="91"/>
      <c r="C5" s="81"/>
      <c r="D5" s="81"/>
      <c r="E5" s="81"/>
      <c r="F5" s="81"/>
      <c r="G5" s="81"/>
      <c r="H5" s="81"/>
      <c r="I5" s="82"/>
      <c r="J5" s="80"/>
      <c r="K5" s="94" t="s">
        <v>25</v>
      </c>
      <c r="L5" s="286"/>
    </row>
    <row r="6" spans="1:262" ht="15" customHeight="1">
      <c r="A6" s="36"/>
      <c r="B6" s="37" t="s">
        <v>21</v>
      </c>
      <c r="C6" s="106" t="s">
        <v>85</v>
      </c>
      <c r="D6" s="107"/>
      <c r="E6" s="107"/>
      <c r="F6" s="107"/>
      <c r="G6" s="107"/>
      <c r="H6" s="107"/>
      <c r="I6" s="107"/>
      <c r="J6" s="84" t="s">
        <v>22</v>
      </c>
      <c r="K6" s="285"/>
      <c r="L6" s="286"/>
    </row>
    <row r="7" spans="1:262" s="44" customFormat="1">
      <c r="A7" s="38">
        <v>1970</v>
      </c>
      <c r="B7" s="39">
        <v>203.84899999999999</v>
      </c>
      <c r="C7" s="40">
        <v>926.8</v>
      </c>
      <c r="D7" s="41">
        <v>4.2488709999999994</v>
      </c>
      <c r="E7" s="42" t="s">
        <v>8</v>
      </c>
      <c r="F7" s="41">
        <f>SUM(C7,D7,E7)</f>
        <v>931.04887099999996</v>
      </c>
      <c r="G7" s="42" t="s">
        <v>8</v>
      </c>
      <c r="H7" s="42" t="s">
        <v>8</v>
      </c>
      <c r="I7" s="41">
        <f>F7-SUM(G7,H7)</f>
        <v>931.04887099999996</v>
      </c>
      <c r="J7" s="43">
        <f t="shared" ref="J7:J27" si="0">IF(I7=0,0,IF(B7=0,0,I7/B7))</f>
        <v>4.5673457853607324</v>
      </c>
      <c r="K7" s="43">
        <f>J7*1.25</f>
        <v>5.7091822317009155</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c r="IE7" s="35"/>
      <c r="IF7" s="35"/>
      <c r="IG7" s="35"/>
      <c r="IH7" s="35"/>
      <c r="II7" s="35"/>
      <c r="IJ7" s="35"/>
      <c r="IK7" s="35"/>
      <c r="IL7" s="35"/>
      <c r="IM7" s="35"/>
      <c r="IN7" s="35"/>
      <c r="IO7" s="35"/>
      <c r="IP7" s="35"/>
      <c r="IQ7" s="35"/>
      <c r="IR7" s="35"/>
      <c r="IS7" s="35"/>
      <c r="IT7" s="35"/>
      <c r="IU7" s="35"/>
      <c r="IV7" s="35"/>
      <c r="IW7" s="35"/>
      <c r="IX7" s="35"/>
      <c r="IY7" s="35"/>
      <c r="IZ7" s="35"/>
      <c r="JA7" s="35"/>
      <c r="JB7" s="35"/>
    </row>
    <row r="8" spans="1:262">
      <c r="A8" s="45">
        <v>1971</v>
      </c>
      <c r="B8" s="46">
        <v>206.46599999999998</v>
      </c>
      <c r="C8" s="47">
        <v>874.8</v>
      </c>
      <c r="D8" s="48">
        <v>5.1794060000000002</v>
      </c>
      <c r="E8" s="49" t="s">
        <v>8</v>
      </c>
      <c r="F8" s="48">
        <f t="shared" ref="F8:F37" si="1">SUM(C8,D8,E8)</f>
        <v>879.97940599999993</v>
      </c>
      <c r="G8" s="49" t="s">
        <v>8</v>
      </c>
      <c r="H8" s="49" t="s">
        <v>8</v>
      </c>
      <c r="I8" s="48">
        <f t="shared" ref="I8:I37" si="2">F8-SUM(G8,H8)</f>
        <v>879.97940599999993</v>
      </c>
      <c r="J8" s="50">
        <f t="shared" si="0"/>
        <v>4.2621032324934855</v>
      </c>
      <c r="K8" s="50">
        <f t="shared" ref="K8:K44" si="3">J8*1.25</f>
        <v>5.3276290406168574</v>
      </c>
    </row>
    <row r="9" spans="1:262">
      <c r="A9" s="45">
        <v>1972</v>
      </c>
      <c r="B9" s="46">
        <v>208.917</v>
      </c>
      <c r="C9" s="47">
        <v>781.52</v>
      </c>
      <c r="D9" s="48">
        <v>6.1764530000000004</v>
      </c>
      <c r="E9" s="49" t="s">
        <v>8</v>
      </c>
      <c r="F9" s="48">
        <f t="shared" si="1"/>
        <v>787.69645300000002</v>
      </c>
      <c r="G9" s="49" t="s">
        <v>8</v>
      </c>
      <c r="H9" s="49" t="s">
        <v>8</v>
      </c>
      <c r="I9" s="48">
        <f t="shared" si="2"/>
        <v>787.69645300000002</v>
      </c>
      <c r="J9" s="50">
        <f t="shared" si="0"/>
        <v>3.7703798781334217</v>
      </c>
      <c r="K9" s="50">
        <f t="shared" si="3"/>
        <v>4.7129748476667768</v>
      </c>
    </row>
    <row r="10" spans="1:262">
      <c r="A10" s="45">
        <v>1973</v>
      </c>
      <c r="B10" s="46">
        <v>210.98500000000001</v>
      </c>
      <c r="C10" s="47">
        <v>1004.32</v>
      </c>
      <c r="D10" s="48">
        <v>12.080805999999999</v>
      </c>
      <c r="E10" s="49" t="s">
        <v>8</v>
      </c>
      <c r="F10" s="48">
        <f t="shared" si="1"/>
        <v>1016.4008060000001</v>
      </c>
      <c r="G10" s="49" t="s">
        <v>8</v>
      </c>
      <c r="H10" s="49" t="s">
        <v>8</v>
      </c>
      <c r="I10" s="48">
        <f t="shared" si="2"/>
        <v>1016.4008060000001</v>
      </c>
      <c r="J10" s="50">
        <f t="shared" si="0"/>
        <v>4.8174079010356188</v>
      </c>
      <c r="K10" s="50">
        <f t="shared" si="3"/>
        <v>6.0217598762945235</v>
      </c>
    </row>
    <row r="11" spans="1:262">
      <c r="A11" s="45">
        <v>1974</v>
      </c>
      <c r="B11" s="46">
        <v>212.93199999999999</v>
      </c>
      <c r="C11" s="47">
        <v>980.4799999999999</v>
      </c>
      <c r="D11" s="48">
        <v>9.013383000000001</v>
      </c>
      <c r="E11" s="49" t="s">
        <v>8</v>
      </c>
      <c r="F11" s="48">
        <f t="shared" si="1"/>
        <v>989.49338299999988</v>
      </c>
      <c r="G11" s="49" t="s">
        <v>8</v>
      </c>
      <c r="H11" s="49" t="s">
        <v>8</v>
      </c>
      <c r="I11" s="48">
        <f t="shared" si="2"/>
        <v>989.49338299999988</v>
      </c>
      <c r="J11" s="50">
        <f t="shared" si="0"/>
        <v>4.6469923872409966</v>
      </c>
      <c r="K11" s="50">
        <f t="shared" si="3"/>
        <v>5.8087404840512455</v>
      </c>
    </row>
    <row r="12" spans="1:262">
      <c r="A12" s="45">
        <v>1975</v>
      </c>
      <c r="B12" s="46">
        <v>214.93100000000001</v>
      </c>
      <c r="C12" s="47">
        <v>821.36</v>
      </c>
      <c r="D12" s="48">
        <v>4.3051209999999998</v>
      </c>
      <c r="E12" s="49" t="s">
        <v>8</v>
      </c>
      <c r="F12" s="48">
        <f t="shared" si="1"/>
        <v>825.665121</v>
      </c>
      <c r="G12" s="49" t="s">
        <v>8</v>
      </c>
      <c r="H12" s="49" t="s">
        <v>8</v>
      </c>
      <c r="I12" s="48">
        <f t="shared" si="2"/>
        <v>825.665121</v>
      </c>
      <c r="J12" s="50">
        <f t="shared" si="0"/>
        <v>3.8415357533347909</v>
      </c>
      <c r="K12" s="50">
        <f t="shared" si="3"/>
        <v>4.8019196916684885</v>
      </c>
    </row>
    <row r="13" spans="1:262">
      <c r="A13" s="38">
        <v>1976</v>
      </c>
      <c r="B13" s="39">
        <v>217.095</v>
      </c>
      <c r="C13" s="40">
        <v>735.92</v>
      </c>
      <c r="D13" s="41">
        <v>11.207858</v>
      </c>
      <c r="E13" s="51" t="s">
        <v>8</v>
      </c>
      <c r="F13" s="41">
        <f t="shared" si="1"/>
        <v>747.12785799999995</v>
      </c>
      <c r="G13" s="51" t="s">
        <v>8</v>
      </c>
      <c r="H13" s="51" t="s">
        <v>8</v>
      </c>
      <c r="I13" s="41">
        <f t="shared" si="2"/>
        <v>747.12785799999995</v>
      </c>
      <c r="J13" s="43">
        <f t="shared" si="0"/>
        <v>3.4414788825168703</v>
      </c>
      <c r="K13" s="43">
        <f t="shared" si="3"/>
        <v>4.3018486031460874</v>
      </c>
    </row>
    <row r="14" spans="1:262">
      <c r="A14" s="38">
        <v>1977</v>
      </c>
      <c r="B14" s="39">
        <v>219.179</v>
      </c>
      <c r="C14" s="40">
        <v>860.72</v>
      </c>
      <c r="D14" s="41">
        <v>4.7670270000000006</v>
      </c>
      <c r="E14" s="51" t="s">
        <v>8</v>
      </c>
      <c r="F14" s="41">
        <f t="shared" si="1"/>
        <v>865.48702700000001</v>
      </c>
      <c r="G14" s="51" t="s">
        <v>8</v>
      </c>
      <c r="H14" s="51" t="s">
        <v>8</v>
      </c>
      <c r="I14" s="41">
        <f t="shared" si="2"/>
        <v>865.48702700000001</v>
      </c>
      <c r="J14" s="43">
        <f t="shared" si="0"/>
        <v>3.9487680252213946</v>
      </c>
      <c r="K14" s="43">
        <f t="shared" si="3"/>
        <v>4.9359600315267436</v>
      </c>
    </row>
    <row r="15" spans="1:262">
      <c r="A15" s="38">
        <v>1978</v>
      </c>
      <c r="B15" s="39">
        <v>221.47699999999998</v>
      </c>
      <c r="C15" s="40">
        <v>979.36</v>
      </c>
      <c r="D15" s="41">
        <v>7.3489189999999995</v>
      </c>
      <c r="E15" s="51" t="s">
        <v>8</v>
      </c>
      <c r="F15" s="41">
        <f t="shared" si="1"/>
        <v>986.70891900000004</v>
      </c>
      <c r="G15" s="51" t="s">
        <v>8</v>
      </c>
      <c r="H15" s="51" t="s">
        <v>8</v>
      </c>
      <c r="I15" s="41">
        <f t="shared" si="2"/>
        <v>986.70891900000004</v>
      </c>
      <c r="J15" s="43">
        <f t="shared" si="0"/>
        <v>4.4551304153478695</v>
      </c>
      <c r="K15" s="43">
        <f t="shared" si="3"/>
        <v>5.5689130191848371</v>
      </c>
    </row>
    <row r="16" spans="1:262">
      <c r="A16" s="38">
        <v>1979</v>
      </c>
      <c r="B16" s="39">
        <v>223.86500000000001</v>
      </c>
      <c r="C16" s="40">
        <v>1069.3600000000001</v>
      </c>
      <c r="D16" s="41">
        <v>2.4869430000000001</v>
      </c>
      <c r="E16" s="51" t="s">
        <v>8</v>
      </c>
      <c r="F16" s="41">
        <f t="shared" si="1"/>
        <v>1071.8469430000002</v>
      </c>
      <c r="G16" s="51" t="s">
        <v>8</v>
      </c>
      <c r="H16" s="51" t="s">
        <v>8</v>
      </c>
      <c r="I16" s="41">
        <f t="shared" si="2"/>
        <v>1071.8469430000002</v>
      </c>
      <c r="J16" s="43">
        <f t="shared" si="0"/>
        <v>4.7879165702543949</v>
      </c>
      <c r="K16" s="43">
        <f t="shared" si="3"/>
        <v>5.9848957128179938</v>
      </c>
    </row>
    <row r="17" spans="1:11">
      <c r="A17" s="38">
        <v>1980</v>
      </c>
      <c r="B17" s="39">
        <v>226.45099999999999</v>
      </c>
      <c r="C17" s="40">
        <v>961.92</v>
      </c>
      <c r="D17" s="41">
        <v>3.4501659999999998</v>
      </c>
      <c r="E17" s="51" t="s">
        <v>8</v>
      </c>
      <c r="F17" s="41">
        <f t="shared" si="1"/>
        <v>965.37016599999993</v>
      </c>
      <c r="G17" s="51" t="s">
        <v>8</v>
      </c>
      <c r="H17" s="51" t="s">
        <v>8</v>
      </c>
      <c r="I17" s="41">
        <f t="shared" si="2"/>
        <v>965.37016599999993</v>
      </c>
      <c r="J17" s="43">
        <f t="shared" si="0"/>
        <v>4.2630421857267136</v>
      </c>
      <c r="K17" s="43">
        <f t="shared" si="3"/>
        <v>5.3288027321583922</v>
      </c>
    </row>
    <row r="18" spans="1:11">
      <c r="A18" s="45">
        <v>1981</v>
      </c>
      <c r="B18" s="46">
        <v>228.93700000000001</v>
      </c>
      <c r="C18" s="47">
        <v>801.92</v>
      </c>
      <c r="D18" s="48">
        <v>2.64188</v>
      </c>
      <c r="E18" s="49" t="s">
        <v>8</v>
      </c>
      <c r="F18" s="48">
        <f t="shared" si="1"/>
        <v>804.56187999999997</v>
      </c>
      <c r="G18" s="49" t="s">
        <v>8</v>
      </c>
      <c r="H18" s="49" t="s">
        <v>8</v>
      </c>
      <c r="I18" s="48">
        <f t="shared" si="2"/>
        <v>804.56187999999997</v>
      </c>
      <c r="J18" s="50">
        <f t="shared" si="0"/>
        <v>3.5143374814905406</v>
      </c>
      <c r="K18" s="50">
        <f t="shared" si="3"/>
        <v>4.3929218518631759</v>
      </c>
    </row>
    <row r="19" spans="1:11">
      <c r="A19" s="45">
        <v>1982</v>
      </c>
      <c r="B19" s="46">
        <v>231.15700000000001</v>
      </c>
      <c r="C19" s="47">
        <v>998.88</v>
      </c>
      <c r="D19" s="48">
        <v>2.8220499999999999</v>
      </c>
      <c r="E19" s="49" t="s">
        <v>8</v>
      </c>
      <c r="F19" s="48">
        <f t="shared" si="1"/>
        <v>1001.70205</v>
      </c>
      <c r="G19" s="49" t="s">
        <v>8</v>
      </c>
      <c r="H19" s="49" t="s">
        <v>8</v>
      </c>
      <c r="I19" s="48">
        <f t="shared" si="2"/>
        <v>1001.70205</v>
      </c>
      <c r="J19" s="50">
        <f t="shared" si="0"/>
        <v>4.3334272810254504</v>
      </c>
      <c r="K19" s="50">
        <f t="shared" si="3"/>
        <v>5.416784101281813</v>
      </c>
    </row>
    <row r="20" spans="1:11">
      <c r="A20" s="45">
        <v>1983</v>
      </c>
      <c r="B20" s="46">
        <v>233.322</v>
      </c>
      <c r="C20" s="47">
        <v>963.52</v>
      </c>
      <c r="D20" s="48">
        <v>3.3443329999999998</v>
      </c>
      <c r="E20" s="49" t="s">
        <v>8</v>
      </c>
      <c r="F20" s="48">
        <f t="shared" si="1"/>
        <v>966.86433299999999</v>
      </c>
      <c r="G20" s="49" t="s">
        <v>8</v>
      </c>
      <c r="H20" s="49" t="s">
        <v>8</v>
      </c>
      <c r="I20" s="48">
        <f t="shared" si="2"/>
        <v>966.86433299999999</v>
      </c>
      <c r="J20" s="50">
        <f t="shared" si="0"/>
        <v>4.1439055596986138</v>
      </c>
      <c r="K20" s="50">
        <f t="shared" si="3"/>
        <v>5.1798819496232671</v>
      </c>
    </row>
    <row r="21" spans="1:11">
      <c r="A21" s="45">
        <v>1984</v>
      </c>
      <c r="B21" s="46">
        <v>235.38499999999999</v>
      </c>
      <c r="C21" s="47">
        <v>941.36</v>
      </c>
      <c r="D21" s="48">
        <v>9.9450959999999995</v>
      </c>
      <c r="E21" s="49" t="s">
        <v>8</v>
      </c>
      <c r="F21" s="48">
        <f t="shared" si="1"/>
        <v>951.30509600000005</v>
      </c>
      <c r="G21" s="49" t="s">
        <v>8</v>
      </c>
      <c r="H21" s="49" t="s">
        <v>8</v>
      </c>
      <c r="I21" s="48">
        <f t="shared" si="2"/>
        <v>951.30509600000005</v>
      </c>
      <c r="J21" s="50">
        <f t="shared" si="0"/>
        <v>4.0414856341738004</v>
      </c>
      <c r="K21" s="50">
        <f t="shared" si="3"/>
        <v>5.0518570427172502</v>
      </c>
    </row>
    <row r="22" spans="1:11">
      <c r="A22" s="45">
        <v>1985</v>
      </c>
      <c r="B22" s="46">
        <v>237.46799999999999</v>
      </c>
      <c r="C22" s="47">
        <v>1004.32</v>
      </c>
      <c r="D22" s="48">
        <v>4.9905020000000002</v>
      </c>
      <c r="E22" s="49" t="s">
        <v>8</v>
      </c>
      <c r="F22" s="48">
        <f t="shared" si="1"/>
        <v>1009.310502</v>
      </c>
      <c r="G22" s="49" t="s">
        <v>8</v>
      </c>
      <c r="H22" s="49" t="s">
        <v>8</v>
      </c>
      <c r="I22" s="48">
        <f t="shared" si="2"/>
        <v>1009.310502</v>
      </c>
      <c r="J22" s="50">
        <f t="shared" si="0"/>
        <v>4.2503011016221137</v>
      </c>
      <c r="K22" s="50">
        <f t="shared" si="3"/>
        <v>5.3128763770276421</v>
      </c>
    </row>
    <row r="23" spans="1:11">
      <c r="A23" s="38">
        <v>1986</v>
      </c>
      <c r="B23" s="39">
        <v>239.63800000000001</v>
      </c>
      <c r="C23" s="40">
        <v>943.2</v>
      </c>
      <c r="D23" s="41">
        <v>6.9922029999999999</v>
      </c>
      <c r="E23" s="51" t="s">
        <v>8</v>
      </c>
      <c r="F23" s="41">
        <f t="shared" si="1"/>
        <v>950.19220300000006</v>
      </c>
      <c r="G23" s="51" t="s">
        <v>8</v>
      </c>
      <c r="H23" s="51" t="s">
        <v>8</v>
      </c>
      <c r="I23" s="41">
        <f t="shared" si="2"/>
        <v>950.19220300000006</v>
      </c>
      <c r="J23" s="43">
        <f t="shared" si="0"/>
        <v>3.9651148941319825</v>
      </c>
      <c r="K23" s="43">
        <f t="shared" si="3"/>
        <v>4.9563936176649781</v>
      </c>
    </row>
    <row r="24" spans="1:11">
      <c r="A24" s="38">
        <v>1987</v>
      </c>
      <c r="B24" s="39">
        <v>241.78399999999999</v>
      </c>
      <c r="C24" s="40">
        <v>1044.6400000000001</v>
      </c>
      <c r="D24" s="41">
        <v>5.8345929999999999</v>
      </c>
      <c r="E24" s="51" t="s">
        <v>8</v>
      </c>
      <c r="F24" s="41">
        <f t="shared" si="1"/>
        <v>1050.4745930000001</v>
      </c>
      <c r="G24" s="51" t="s">
        <v>8</v>
      </c>
      <c r="H24" s="51" t="s">
        <v>8</v>
      </c>
      <c r="I24" s="41">
        <f t="shared" si="2"/>
        <v>1050.4745930000001</v>
      </c>
      <c r="J24" s="43">
        <f t="shared" si="0"/>
        <v>4.3446820012904084</v>
      </c>
      <c r="K24" s="43">
        <f t="shared" si="3"/>
        <v>5.4308525016130105</v>
      </c>
    </row>
    <row r="25" spans="1:11">
      <c r="A25" s="38">
        <v>1988</v>
      </c>
      <c r="B25" s="39">
        <v>243.98099999999999</v>
      </c>
      <c r="C25" s="40">
        <v>1119.28</v>
      </c>
      <c r="D25" s="41">
        <v>5.8764649999999996</v>
      </c>
      <c r="E25" s="51" t="s">
        <v>8</v>
      </c>
      <c r="F25" s="41">
        <f t="shared" si="1"/>
        <v>1125.156465</v>
      </c>
      <c r="G25" s="51" t="s">
        <v>8</v>
      </c>
      <c r="H25" s="51" t="s">
        <v>8</v>
      </c>
      <c r="I25" s="41">
        <f t="shared" si="2"/>
        <v>1125.156465</v>
      </c>
      <c r="J25" s="43">
        <f t="shared" si="0"/>
        <v>4.6116560920727432</v>
      </c>
      <c r="K25" s="43">
        <f t="shared" si="3"/>
        <v>5.7645701150909288</v>
      </c>
    </row>
    <row r="26" spans="1:11">
      <c r="A26" s="38">
        <v>1989</v>
      </c>
      <c r="B26" s="39">
        <v>246.22399999999999</v>
      </c>
      <c r="C26" s="40">
        <v>1056.32</v>
      </c>
      <c r="D26" s="41">
        <v>5.8690129999999998</v>
      </c>
      <c r="E26" s="51" t="s">
        <v>8</v>
      </c>
      <c r="F26" s="41">
        <f t="shared" si="1"/>
        <v>1062.1890129999999</v>
      </c>
      <c r="G26" s="51" t="s">
        <v>8</v>
      </c>
      <c r="H26" s="51" t="s">
        <v>8</v>
      </c>
      <c r="I26" s="41">
        <f t="shared" si="2"/>
        <v>1062.1890129999999</v>
      </c>
      <c r="J26" s="43">
        <f t="shared" si="0"/>
        <v>4.3139133999935018</v>
      </c>
      <c r="K26" s="43">
        <f t="shared" si="3"/>
        <v>5.3923917499918774</v>
      </c>
    </row>
    <row r="27" spans="1:11">
      <c r="A27" s="38">
        <v>1990</v>
      </c>
      <c r="B27" s="39">
        <v>248.65899999999999</v>
      </c>
      <c r="C27" s="40">
        <v>1102.6400000000001</v>
      </c>
      <c r="D27" s="40">
        <v>4.8719999999999999</v>
      </c>
      <c r="E27" s="52" t="s">
        <v>8</v>
      </c>
      <c r="F27" s="41">
        <f t="shared" si="1"/>
        <v>1107.5120000000002</v>
      </c>
      <c r="G27" s="52" t="s">
        <v>8</v>
      </c>
      <c r="H27" s="52" t="s">
        <v>8</v>
      </c>
      <c r="I27" s="41">
        <f t="shared" si="2"/>
        <v>1107.5120000000002</v>
      </c>
      <c r="J27" s="43">
        <f t="shared" si="0"/>
        <v>4.4539389284120032</v>
      </c>
      <c r="K27" s="43">
        <f t="shared" si="3"/>
        <v>5.5674236605150043</v>
      </c>
    </row>
    <row r="28" spans="1:11">
      <c r="A28" s="45">
        <v>1991</v>
      </c>
      <c r="B28" s="46">
        <v>251.88900000000001</v>
      </c>
      <c r="C28" s="47">
        <v>1048.8800000000001</v>
      </c>
      <c r="D28" s="47">
        <v>1.69</v>
      </c>
      <c r="E28" s="53" t="s">
        <v>8</v>
      </c>
      <c r="F28" s="48">
        <f t="shared" si="1"/>
        <v>1050.5700000000002</v>
      </c>
      <c r="G28" s="53" t="s">
        <v>8</v>
      </c>
      <c r="H28" s="53" t="s">
        <v>8</v>
      </c>
      <c r="I28" s="48">
        <f t="shared" si="2"/>
        <v>1050.5700000000002</v>
      </c>
      <c r="J28" s="50">
        <f t="shared" ref="J28:J36" si="4">IF(I28=0,0,IF(B28=0,0,I28/B28))</f>
        <v>4.1707656944130154</v>
      </c>
      <c r="K28" s="50">
        <f t="shared" si="3"/>
        <v>5.2134571180162688</v>
      </c>
    </row>
    <row r="29" spans="1:11">
      <c r="A29" s="45">
        <v>1992</v>
      </c>
      <c r="B29" s="46">
        <v>255.214</v>
      </c>
      <c r="C29" s="47">
        <v>1198.5</v>
      </c>
      <c r="D29" s="47">
        <v>0.80800000000000005</v>
      </c>
      <c r="E29" s="53" t="s">
        <v>8</v>
      </c>
      <c r="F29" s="48">
        <f t="shared" si="1"/>
        <v>1199.308</v>
      </c>
      <c r="G29" s="53" t="s">
        <v>8</v>
      </c>
      <c r="H29" s="53" t="s">
        <v>8</v>
      </c>
      <c r="I29" s="48">
        <f t="shared" si="2"/>
        <v>1199.308</v>
      </c>
      <c r="J29" s="50">
        <f t="shared" si="4"/>
        <v>4.6992249641477351</v>
      </c>
      <c r="K29" s="50">
        <f t="shared" si="3"/>
        <v>5.8740312051846688</v>
      </c>
    </row>
    <row r="30" spans="1:11">
      <c r="A30" s="45">
        <v>1993</v>
      </c>
      <c r="B30" s="46">
        <v>258.67899999999997</v>
      </c>
      <c r="C30" s="47">
        <v>1067.8</v>
      </c>
      <c r="D30" s="47">
        <v>3.8</v>
      </c>
      <c r="E30" s="53" t="s">
        <v>8</v>
      </c>
      <c r="F30" s="48">
        <f t="shared" si="1"/>
        <v>1071.5999999999999</v>
      </c>
      <c r="G30" s="53" t="s">
        <v>8</v>
      </c>
      <c r="H30" s="53" t="s">
        <v>8</v>
      </c>
      <c r="I30" s="48">
        <f t="shared" si="2"/>
        <v>1071.5999999999999</v>
      </c>
      <c r="J30" s="50">
        <f t="shared" si="4"/>
        <v>4.142585984946594</v>
      </c>
      <c r="K30" s="50">
        <f t="shared" si="3"/>
        <v>5.1782324811832421</v>
      </c>
    </row>
    <row r="31" spans="1:11">
      <c r="A31" s="45">
        <v>1994</v>
      </c>
      <c r="B31" s="46">
        <v>261.91899999999998</v>
      </c>
      <c r="C31" s="47">
        <v>1124.5999999999999</v>
      </c>
      <c r="D31" s="47">
        <v>7.6</v>
      </c>
      <c r="E31" s="53" t="s">
        <v>8</v>
      </c>
      <c r="F31" s="48">
        <f t="shared" si="1"/>
        <v>1132.1999999999998</v>
      </c>
      <c r="G31" s="53" t="s">
        <v>8</v>
      </c>
      <c r="H31" s="53" t="s">
        <v>8</v>
      </c>
      <c r="I31" s="48">
        <f t="shared" si="2"/>
        <v>1132.1999999999998</v>
      </c>
      <c r="J31" s="50">
        <f t="shared" si="4"/>
        <v>4.322710456286103</v>
      </c>
      <c r="K31" s="50">
        <f t="shared" si="3"/>
        <v>5.4033880703576287</v>
      </c>
    </row>
    <row r="32" spans="1:11">
      <c r="A32" s="45">
        <v>1995</v>
      </c>
      <c r="B32" s="46">
        <v>265.04399999999998</v>
      </c>
      <c r="C32" s="47">
        <v>1033.5999999999999</v>
      </c>
      <c r="D32" s="47">
        <v>14.3</v>
      </c>
      <c r="E32" s="53" t="s">
        <v>8</v>
      </c>
      <c r="F32" s="48">
        <f t="shared" si="1"/>
        <v>1047.8999999999999</v>
      </c>
      <c r="G32" s="53" t="s">
        <v>8</v>
      </c>
      <c r="H32" s="53" t="s">
        <v>8</v>
      </c>
      <c r="I32" s="48">
        <f t="shared" si="2"/>
        <v>1047.8999999999999</v>
      </c>
      <c r="J32" s="50">
        <f t="shared" si="4"/>
        <v>3.9536831620410195</v>
      </c>
      <c r="K32" s="50">
        <f t="shared" si="3"/>
        <v>4.9421039525512747</v>
      </c>
    </row>
    <row r="33" spans="1:11">
      <c r="A33" s="38">
        <v>1996</v>
      </c>
      <c r="B33" s="39">
        <v>268.15100000000001</v>
      </c>
      <c r="C33" s="40">
        <v>1035.4000000000001</v>
      </c>
      <c r="D33" s="40">
        <v>29.1</v>
      </c>
      <c r="E33" s="52" t="s">
        <v>8</v>
      </c>
      <c r="F33" s="41">
        <f t="shared" si="1"/>
        <v>1064.5</v>
      </c>
      <c r="G33" s="52" t="s">
        <v>8</v>
      </c>
      <c r="H33" s="52" t="s">
        <v>8</v>
      </c>
      <c r="I33" s="41">
        <f t="shared" si="2"/>
        <v>1064.5</v>
      </c>
      <c r="J33" s="43">
        <f t="shared" si="4"/>
        <v>3.9697782219719486</v>
      </c>
      <c r="K33" s="43">
        <f t="shared" si="3"/>
        <v>4.9622227774649357</v>
      </c>
    </row>
    <row r="34" spans="1:11">
      <c r="A34" s="38">
        <v>1997</v>
      </c>
      <c r="B34" s="39">
        <v>271.36</v>
      </c>
      <c r="C34" s="40">
        <v>1199</v>
      </c>
      <c r="D34" s="54">
        <v>29.9</v>
      </c>
      <c r="E34" s="52" t="s">
        <v>8</v>
      </c>
      <c r="F34" s="41">
        <f t="shared" si="1"/>
        <v>1228.9000000000001</v>
      </c>
      <c r="G34" s="52" t="s">
        <v>8</v>
      </c>
      <c r="H34" s="55" t="s">
        <v>8</v>
      </c>
      <c r="I34" s="41">
        <f t="shared" si="2"/>
        <v>1228.9000000000001</v>
      </c>
      <c r="J34" s="43">
        <f t="shared" si="4"/>
        <v>4.5286704009433967</v>
      </c>
      <c r="K34" s="43">
        <f t="shared" si="3"/>
        <v>5.6608380011792461</v>
      </c>
    </row>
    <row r="35" spans="1:11">
      <c r="A35" s="38">
        <v>1998</v>
      </c>
      <c r="B35" s="39">
        <v>274.62599999999998</v>
      </c>
      <c r="C35" s="40">
        <v>939.04</v>
      </c>
      <c r="D35" s="40">
        <v>30.889590000000005</v>
      </c>
      <c r="E35" s="52" t="s">
        <v>8</v>
      </c>
      <c r="F35" s="41">
        <f t="shared" si="1"/>
        <v>969.92958999999996</v>
      </c>
      <c r="G35" s="52" t="s">
        <v>8</v>
      </c>
      <c r="H35" s="52" t="s">
        <v>8</v>
      </c>
      <c r="I35" s="41">
        <f t="shared" si="2"/>
        <v>969.92958999999996</v>
      </c>
      <c r="J35" s="43">
        <f t="shared" si="4"/>
        <v>3.5318199660629368</v>
      </c>
      <c r="K35" s="43">
        <f t="shared" si="3"/>
        <v>4.414774957578671</v>
      </c>
    </row>
    <row r="36" spans="1:11">
      <c r="A36" s="38">
        <v>1999</v>
      </c>
      <c r="B36" s="39">
        <v>277.79000000000002</v>
      </c>
      <c r="C36" s="40">
        <v>1054.8800000000001</v>
      </c>
      <c r="D36" s="40">
        <v>33.039375</v>
      </c>
      <c r="E36" s="52" t="s">
        <v>8</v>
      </c>
      <c r="F36" s="41">
        <f t="shared" si="1"/>
        <v>1087.9193750000002</v>
      </c>
      <c r="G36" s="52" t="s">
        <v>8</v>
      </c>
      <c r="H36" s="52" t="s">
        <v>8</v>
      </c>
      <c r="I36" s="41">
        <f t="shared" si="2"/>
        <v>1087.9193750000002</v>
      </c>
      <c r="J36" s="43">
        <f t="shared" si="4"/>
        <v>3.9163374311530297</v>
      </c>
      <c r="K36" s="43">
        <f t="shared" si="3"/>
        <v>4.8954217889412872</v>
      </c>
    </row>
    <row r="37" spans="1:11">
      <c r="A37" s="38">
        <v>2000</v>
      </c>
      <c r="B37" s="39">
        <v>280.976</v>
      </c>
      <c r="C37" s="40">
        <v>946.87999999999988</v>
      </c>
      <c r="D37" s="40">
        <v>43.17200900000001</v>
      </c>
      <c r="E37" s="52" t="s">
        <v>8</v>
      </c>
      <c r="F37" s="41">
        <f t="shared" si="1"/>
        <v>990.05200899999988</v>
      </c>
      <c r="G37" s="52" t="s">
        <v>8</v>
      </c>
      <c r="H37" s="52" t="s">
        <v>8</v>
      </c>
      <c r="I37" s="41">
        <f t="shared" si="2"/>
        <v>990.05200899999988</v>
      </c>
      <c r="J37" s="43">
        <f t="shared" ref="J37:J42" si="5">IF(I37=0,0,IF(B37=0,0,I37/B37))</f>
        <v>3.5236177075622113</v>
      </c>
      <c r="K37" s="43">
        <f t="shared" si="3"/>
        <v>4.4045221344527636</v>
      </c>
    </row>
    <row r="38" spans="1:11">
      <c r="A38" s="45">
        <v>2001</v>
      </c>
      <c r="B38" s="46">
        <v>283.92040200000002</v>
      </c>
      <c r="C38" s="47">
        <v>1005.76</v>
      </c>
      <c r="D38" s="47">
        <v>42.492916999999998</v>
      </c>
      <c r="E38" s="53" t="s">
        <v>8</v>
      </c>
      <c r="F38" s="48">
        <f t="shared" ref="F38:F43" si="6">SUM(C38,D38,E38)</f>
        <v>1048.252917</v>
      </c>
      <c r="G38" s="53" t="s">
        <v>8</v>
      </c>
      <c r="H38" s="53" t="s">
        <v>8</v>
      </c>
      <c r="I38" s="48">
        <f t="shared" ref="I38:I43" si="7">F38-SUM(G38,H38)</f>
        <v>1048.252917</v>
      </c>
      <c r="J38" s="50">
        <f t="shared" si="5"/>
        <v>3.6920661904388257</v>
      </c>
      <c r="K38" s="50">
        <f t="shared" si="3"/>
        <v>4.6150827380485318</v>
      </c>
    </row>
    <row r="39" spans="1:11">
      <c r="A39" s="45">
        <v>2002</v>
      </c>
      <c r="B39" s="46">
        <v>286.78755999999998</v>
      </c>
      <c r="C39" s="47">
        <v>862.96</v>
      </c>
      <c r="D39" s="47">
        <v>65.1442981</v>
      </c>
      <c r="E39" s="53" t="s">
        <v>8</v>
      </c>
      <c r="F39" s="48">
        <f t="shared" si="6"/>
        <v>928.10429810000005</v>
      </c>
      <c r="G39" s="53" t="s">
        <v>8</v>
      </c>
      <c r="H39" s="53" t="s">
        <v>8</v>
      </c>
      <c r="I39" s="48">
        <f t="shared" si="7"/>
        <v>928.10429810000005</v>
      </c>
      <c r="J39" s="50">
        <f t="shared" si="5"/>
        <v>3.2362083561086128</v>
      </c>
      <c r="K39" s="50">
        <f t="shared" si="3"/>
        <v>4.0452604451357663</v>
      </c>
    </row>
    <row r="40" spans="1:11">
      <c r="A40" s="45">
        <v>2003</v>
      </c>
      <c r="B40" s="46">
        <v>289.51758100000001</v>
      </c>
      <c r="C40" s="47">
        <v>988.07999999999993</v>
      </c>
      <c r="D40" s="47">
        <v>63.828358999999992</v>
      </c>
      <c r="E40" s="53" t="s">
        <v>8</v>
      </c>
      <c r="F40" s="48">
        <f t="shared" si="6"/>
        <v>1051.908359</v>
      </c>
      <c r="G40" s="53" t="s">
        <v>8</v>
      </c>
      <c r="H40" s="53" t="s">
        <v>8</v>
      </c>
      <c r="I40" s="48">
        <f t="shared" si="7"/>
        <v>1051.908359</v>
      </c>
      <c r="J40" s="50">
        <f t="shared" si="5"/>
        <v>3.6333142718541849</v>
      </c>
      <c r="K40" s="50">
        <f t="shared" si="3"/>
        <v>4.5416428398177313</v>
      </c>
    </row>
    <row r="41" spans="1:11">
      <c r="A41" s="45">
        <v>2004</v>
      </c>
      <c r="B41" s="46">
        <v>292.19189</v>
      </c>
      <c r="C41" s="47">
        <v>1004.1600000000001</v>
      </c>
      <c r="D41" s="47">
        <v>65.15082799999999</v>
      </c>
      <c r="E41" s="53" t="s">
        <v>8</v>
      </c>
      <c r="F41" s="48">
        <f t="shared" si="6"/>
        <v>1069.3108280000001</v>
      </c>
      <c r="G41" s="53" t="s">
        <v>8</v>
      </c>
      <c r="H41" s="53" t="s">
        <v>8</v>
      </c>
      <c r="I41" s="48">
        <f t="shared" si="7"/>
        <v>1069.3108280000001</v>
      </c>
      <c r="J41" s="50">
        <f t="shared" si="5"/>
        <v>3.6596184377328203</v>
      </c>
      <c r="K41" s="50">
        <f t="shared" si="3"/>
        <v>4.574523047166025</v>
      </c>
    </row>
    <row r="42" spans="1:11">
      <c r="A42" s="45">
        <v>2005</v>
      </c>
      <c r="B42" s="46">
        <v>294.914085</v>
      </c>
      <c r="C42" s="47">
        <v>931.04</v>
      </c>
      <c r="D42" s="47">
        <v>66.459869000000012</v>
      </c>
      <c r="E42" s="53" t="s">
        <v>8</v>
      </c>
      <c r="F42" s="48">
        <f t="shared" si="6"/>
        <v>997.49986899999999</v>
      </c>
      <c r="G42" s="53" t="s">
        <v>8</v>
      </c>
      <c r="H42" s="53" t="s">
        <v>8</v>
      </c>
      <c r="I42" s="48">
        <f t="shared" si="7"/>
        <v>997.49986899999999</v>
      </c>
      <c r="J42" s="50">
        <f t="shared" si="5"/>
        <v>3.3823405518254579</v>
      </c>
      <c r="K42" s="50">
        <f t="shared" si="3"/>
        <v>4.2279256897818227</v>
      </c>
    </row>
    <row r="43" spans="1:11">
      <c r="A43" s="38">
        <v>2006</v>
      </c>
      <c r="B43" s="39">
        <v>297.64655699999997</v>
      </c>
      <c r="C43" s="56">
        <v>933.83999999999992</v>
      </c>
      <c r="D43" s="56">
        <v>77.62949900000001</v>
      </c>
      <c r="E43" s="52" t="s">
        <v>8</v>
      </c>
      <c r="F43" s="41">
        <f t="shared" si="6"/>
        <v>1011.4694989999999</v>
      </c>
      <c r="G43" s="52" t="s">
        <v>8</v>
      </c>
      <c r="H43" s="52" t="s">
        <v>8</v>
      </c>
      <c r="I43" s="41">
        <f t="shared" si="7"/>
        <v>1011.4694989999999</v>
      </c>
      <c r="J43" s="43">
        <f t="shared" ref="J43:J49" si="8">IF(I43=0,0,IF(B43=0,0,I43/B43))</f>
        <v>3.3982234136845735</v>
      </c>
      <c r="K43" s="43">
        <f t="shared" si="3"/>
        <v>4.2477792671057166</v>
      </c>
    </row>
    <row r="44" spans="1:11">
      <c r="A44" s="38">
        <v>2007</v>
      </c>
      <c r="B44" s="39">
        <v>300.57448099999999</v>
      </c>
      <c r="C44" s="56">
        <v>872.96</v>
      </c>
      <c r="D44" s="56">
        <v>88.095271999999994</v>
      </c>
      <c r="E44" s="52" t="s">
        <v>8</v>
      </c>
      <c r="F44" s="41">
        <f t="shared" ref="F44:F51" si="9">SUM(C44,D44,E44)</f>
        <v>961.05527200000006</v>
      </c>
      <c r="G44" s="52" t="s">
        <v>8</v>
      </c>
      <c r="H44" s="52" t="s">
        <v>8</v>
      </c>
      <c r="I44" s="41">
        <f t="shared" ref="I44:I49" si="10">F44-SUM(G44,H44)</f>
        <v>961.05527200000006</v>
      </c>
      <c r="J44" s="43">
        <f t="shared" si="8"/>
        <v>3.1973947648602947</v>
      </c>
      <c r="K44" s="43">
        <f t="shared" si="3"/>
        <v>3.9967434560753685</v>
      </c>
    </row>
    <row r="45" spans="1:11">
      <c r="A45" s="38">
        <v>2008</v>
      </c>
      <c r="B45" s="39">
        <v>303.50646899999998</v>
      </c>
      <c r="C45" s="56">
        <v>1002.72</v>
      </c>
      <c r="D45" s="56">
        <v>125.91354599999997</v>
      </c>
      <c r="E45" s="52" t="s">
        <v>8</v>
      </c>
      <c r="F45" s="41">
        <f t="shared" si="9"/>
        <v>1128.633546</v>
      </c>
      <c r="G45" s="52" t="s">
        <v>8</v>
      </c>
      <c r="H45" s="52" t="s">
        <v>8</v>
      </c>
      <c r="I45" s="41">
        <f t="shared" si="10"/>
        <v>1128.633546</v>
      </c>
      <c r="J45" s="43">
        <f t="shared" si="8"/>
        <v>3.7186474137393102</v>
      </c>
      <c r="K45" s="43">
        <f t="shared" ref="K45:K50" si="11">J45*1.25</f>
        <v>4.6483092671741382</v>
      </c>
    </row>
    <row r="46" spans="1:11">
      <c r="A46" s="38">
        <v>2009</v>
      </c>
      <c r="B46" s="39">
        <v>306.207719</v>
      </c>
      <c r="C46" s="56">
        <v>926.56000000000006</v>
      </c>
      <c r="D46" s="56">
        <v>105.31759399999999</v>
      </c>
      <c r="E46" s="52" t="s">
        <v>8</v>
      </c>
      <c r="F46" s="41">
        <f t="shared" si="9"/>
        <v>1031.877594</v>
      </c>
      <c r="G46" s="52" t="s">
        <v>8</v>
      </c>
      <c r="H46" s="52" t="s">
        <v>8</v>
      </c>
      <c r="I46" s="41">
        <f t="shared" si="10"/>
        <v>1031.877594</v>
      </c>
      <c r="J46" s="43">
        <f t="shared" si="8"/>
        <v>3.3698614697560907</v>
      </c>
      <c r="K46" s="43">
        <f t="shared" si="11"/>
        <v>4.2123268371951132</v>
      </c>
    </row>
    <row r="47" spans="1:11">
      <c r="A47" s="38">
        <v>2010</v>
      </c>
      <c r="B47" s="39">
        <v>308.83326399999999</v>
      </c>
      <c r="C47" s="56">
        <v>870.64</v>
      </c>
      <c r="D47" s="56">
        <v>118.81096399999998</v>
      </c>
      <c r="E47" s="52" t="s">
        <v>8</v>
      </c>
      <c r="F47" s="41">
        <f t="shared" si="9"/>
        <v>989.450964</v>
      </c>
      <c r="G47" s="52" t="s">
        <v>8</v>
      </c>
      <c r="H47" s="52" t="s">
        <v>8</v>
      </c>
      <c r="I47" s="41">
        <f t="shared" si="10"/>
        <v>989.450964</v>
      </c>
      <c r="J47" s="43">
        <f t="shared" si="8"/>
        <v>3.2038354650812488</v>
      </c>
      <c r="K47" s="43">
        <f t="shared" si="11"/>
        <v>4.0047943313515608</v>
      </c>
    </row>
    <row r="48" spans="1:11">
      <c r="A48" s="57">
        <v>2011</v>
      </c>
      <c r="B48" s="58">
        <v>310.94696199999998</v>
      </c>
      <c r="C48" s="59">
        <v>898.96</v>
      </c>
      <c r="D48" s="59">
        <v>145.75964100000002</v>
      </c>
      <c r="E48" s="60" t="s">
        <v>8</v>
      </c>
      <c r="F48" s="61">
        <f t="shared" si="9"/>
        <v>1044.7196410000001</v>
      </c>
      <c r="G48" s="60" t="s">
        <v>8</v>
      </c>
      <c r="H48" s="60" t="s">
        <v>8</v>
      </c>
      <c r="I48" s="61">
        <f t="shared" si="10"/>
        <v>1044.7196410000001</v>
      </c>
      <c r="J48" s="62">
        <f t="shared" si="8"/>
        <v>3.3598001224401743</v>
      </c>
      <c r="K48" s="62">
        <f t="shared" si="11"/>
        <v>4.1997501530502177</v>
      </c>
    </row>
    <row r="49" spans="1:15">
      <c r="A49" s="57">
        <v>2012</v>
      </c>
      <c r="B49" s="58">
        <v>313.14999699999998</v>
      </c>
      <c r="C49" s="59">
        <v>599.12</v>
      </c>
      <c r="D49" s="59">
        <v>196.29433782999996</v>
      </c>
      <c r="E49" s="60" t="s">
        <v>8</v>
      </c>
      <c r="F49" s="61">
        <f t="shared" si="9"/>
        <v>795.41433783000002</v>
      </c>
      <c r="G49" s="60" t="s">
        <v>8</v>
      </c>
      <c r="H49" s="60" t="s">
        <v>8</v>
      </c>
      <c r="I49" s="61">
        <f t="shared" si="10"/>
        <v>795.41433783000002</v>
      </c>
      <c r="J49" s="62">
        <f t="shared" si="8"/>
        <v>2.5400426167974706</v>
      </c>
      <c r="K49" s="62">
        <f t="shared" si="11"/>
        <v>3.1750532709968384</v>
      </c>
    </row>
    <row r="50" spans="1:15">
      <c r="A50" s="57">
        <v>2013</v>
      </c>
      <c r="B50" s="58">
        <v>315.33597600000002</v>
      </c>
      <c r="C50" s="59">
        <v>1048.96</v>
      </c>
      <c r="D50" s="59">
        <v>174.35475747999996</v>
      </c>
      <c r="E50" s="60" t="s">
        <v>8</v>
      </c>
      <c r="F50" s="61">
        <f t="shared" si="9"/>
        <v>1223.31475748</v>
      </c>
      <c r="G50" s="60" t="s">
        <v>8</v>
      </c>
      <c r="H50" s="60" t="s">
        <v>8</v>
      </c>
      <c r="I50" s="61">
        <f t="shared" ref="I50:I58" si="12">F50-SUM(G50,H50)</f>
        <v>1223.31475748</v>
      </c>
      <c r="J50" s="62">
        <f t="shared" ref="J50:J58" si="13">IF(I50=0,0,IF(B50=0,0,I50/B50))</f>
        <v>3.8794011802827089</v>
      </c>
      <c r="K50" s="62">
        <f t="shared" si="11"/>
        <v>4.8492514753533857</v>
      </c>
    </row>
    <row r="51" spans="1:15">
      <c r="A51" s="57">
        <v>2014</v>
      </c>
      <c r="B51" s="58">
        <v>317.519206</v>
      </c>
      <c r="C51" s="59">
        <v>929.2</v>
      </c>
      <c r="D51" s="59">
        <v>177.607415</v>
      </c>
      <c r="E51" s="60" t="s">
        <v>8</v>
      </c>
      <c r="F51" s="61">
        <f t="shared" si="9"/>
        <v>1106.807415</v>
      </c>
      <c r="G51" s="60" t="s">
        <v>8</v>
      </c>
      <c r="H51" s="60" t="s">
        <v>8</v>
      </c>
      <c r="I51" s="61">
        <f t="shared" si="12"/>
        <v>1106.807415</v>
      </c>
      <c r="J51" s="62">
        <f t="shared" si="13"/>
        <v>3.4857967457880328</v>
      </c>
      <c r="K51" s="62">
        <f t="shared" ref="K51:K58" si="14">J51*1.25</f>
        <v>4.357245932235041</v>
      </c>
    </row>
    <row r="52" spans="1:15">
      <c r="A52" s="57">
        <v>2015</v>
      </c>
      <c r="B52" s="58">
        <v>319.83219000000003</v>
      </c>
      <c r="C52" s="59">
        <v>896.87999999999988</v>
      </c>
      <c r="D52" s="59">
        <v>210.53487532000003</v>
      </c>
      <c r="E52" s="60" t="s">
        <v>8</v>
      </c>
      <c r="F52" s="61">
        <f>SUM(C52,D52,E52)</f>
        <v>1107.41487532</v>
      </c>
      <c r="G52" s="60" t="s">
        <v>8</v>
      </c>
      <c r="H52" s="60" t="s">
        <v>8</v>
      </c>
      <c r="I52" s="61">
        <f t="shared" si="12"/>
        <v>1107.41487532</v>
      </c>
      <c r="J52" s="62">
        <f t="shared" si="13"/>
        <v>3.4624872353217477</v>
      </c>
      <c r="K52" s="62">
        <f t="shared" si="14"/>
        <v>4.3281090441521846</v>
      </c>
    </row>
    <row r="53" spans="1:15">
      <c r="A53" s="63">
        <v>2016</v>
      </c>
      <c r="B53" s="64">
        <v>322.11409400000002</v>
      </c>
      <c r="C53" s="65">
        <v>968.87999999999988</v>
      </c>
      <c r="D53" s="65">
        <v>214.40591158000007</v>
      </c>
      <c r="E53" s="66" t="s">
        <v>8</v>
      </c>
      <c r="F53" s="67">
        <f>SUM(C53,D53,E53)</f>
        <v>1183.2859115799999</v>
      </c>
      <c r="G53" s="66" t="s">
        <v>8</v>
      </c>
      <c r="H53" s="66" t="s">
        <v>8</v>
      </c>
      <c r="I53" s="67">
        <f t="shared" si="12"/>
        <v>1183.2859115799999</v>
      </c>
      <c r="J53" s="68">
        <f t="shared" si="13"/>
        <v>3.6734993395849358</v>
      </c>
      <c r="K53" s="68">
        <f t="shared" si="14"/>
        <v>4.5918741744811697</v>
      </c>
    </row>
    <row r="54" spans="1:15">
      <c r="A54" s="63">
        <v>2017</v>
      </c>
      <c r="B54" s="64">
        <v>324.29674599999998</v>
      </c>
      <c r="C54" s="65">
        <v>929.5200000000001</v>
      </c>
      <c r="D54" s="65">
        <v>231.37017166999999</v>
      </c>
      <c r="E54" s="66" t="s">
        <v>8</v>
      </c>
      <c r="F54" s="67">
        <f>SUM(C54,D54,E54)</f>
        <v>1160.8901716700002</v>
      </c>
      <c r="G54" s="66" t="s">
        <v>8</v>
      </c>
      <c r="H54" s="66" t="s">
        <v>8</v>
      </c>
      <c r="I54" s="67">
        <f t="shared" si="12"/>
        <v>1160.8901716700002</v>
      </c>
      <c r="J54" s="68">
        <f t="shared" si="13"/>
        <v>3.5797157572157703</v>
      </c>
      <c r="K54" s="68">
        <f t="shared" si="14"/>
        <v>4.4746446965197126</v>
      </c>
    </row>
    <row r="55" spans="1:15" ht="15" customHeight="1">
      <c r="A55" s="69" t="s">
        <v>69</v>
      </c>
      <c r="B55" s="70">
        <v>326.16326299999997</v>
      </c>
      <c r="C55" s="71">
        <v>872.8939630990601</v>
      </c>
      <c r="D55" s="72">
        <v>192.81502090000006</v>
      </c>
      <c r="E55" s="66" t="s">
        <v>8</v>
      </c>
      <c r="F55" s="67">
        <f>SUM(C55,D55,E55)</f>
        <v>1065.7089839990601</v>
      </c>
      <c r="G55" s="66" t="s">
        <v>8</v>
      </c>
      <c r="H55" s="66" t="s">
        <v>8</v>
      </c>
      <c r="I55" s="67">
        <f t="shared" si="12"/>
        <v>1065.7089839990601</v>
      </c>
      <c r="J55" s="68">
        <f t="shared" si="13"/>
        <v>3.2674096223984006</v>
      </c>
      <c r="K55" s="68">
        <f t="shared" si="14"/>
        <v>4.0842620279980011</v>
      </c>
    </row>
    <row r="56" spans="1:15" ht="15" customHeight="1">
      <c r="A56" s="244" t="s">
        <v>70</v>
      </c>
      <c r="B56" s="70">
        <v>327.77654100000001</v>
      </c>
      <c r="C56" s="71">
        <v>928.23759452159197</v>
      </c>
      <c r="D56" s="71">
        <v>217.37287849999993</v>
      </c>
      <c r="E56" s="186" t="s">
        <v>8</v>
      </c>
      <c r="F56" s="149">
        <f t="shared" ref="F56:F58" si="15">SUM(C56,D56,E56)</f>
        <v>1145.6104730215918</v>
      </c>
      <c r="G56" s="186" t="s">
        <v>8</v>
      </c>
      <c r="H56" s="186" t="s">
        <v>8</v>
      </c>
      <c r="I56" s="149">
        <f t="shared" si="12"/>
        <v>1145.6104730215918</v>
      </c>
      <c r="J56" s="68">
        <f t="shared" si="13"/>
        <v>3.4950959868161884</v>
      </c>
      <c r="K56" s="68">
        <f t="shared" si="14"/>
        <v>4.3688699835202351</v>
      </c>
    </row>
    <row r="57" spans="1:15" ht="15" customHeight="1">
      <c r="A57" s="69" t="s">
        <v>86</v>
      </c>
      <c r="B57" s="70">
        <v>329.37155899999999</v>
      </c>
      <c r="C57" s="71">
        <v>889.25069888698249</v>
      </c>
      <c r="D57" s="71">
        <v>207.24222159999999</v>
      </c>
      <c r="E57" s="186" t="s">
        <v>8</v>
      </c>
      <c r="F57" s="149">
        <f t="shared" si="15"/>
        <v>1096.4929204869825</v>
      </c>
      <c r="G57" s="186" t="s">
        <v>8</v>
      </c>
      <c r="H57" s="186" t="s">
        <v>8</v>
      </c>
      <c r="I57" s="149">
        <f t="shared" si="12"/>
        <v>1096.4929204869825</v>
      </c>
      <c r="J57" s="68">
        <f t="shared" si="13"/>
        <v>3.329045543021468</v>
      </c>
      <c r="K57" s="68">
        <f t="shared" si="14"/>
        <v>4.1613069287768347</v>
      </c>
    </row>
    <row r="58" spans="1:15" ht="15" customHeight="1" thickBot="1">
      <c r="A58" s="245" t="s">
        <v>87</v>
      </c>
      <c r="B58" s="246">
        <v>331.939819</v>
      </c>
      <c r="C58" s="247">
        <v>843.9617334216498</v>
      </c>
      <c r="D58" s="247">
        <v>238.17328000000003</v>
      </c>
      <c r="E58" s="248" t="s">
        <v>8</v>
      </c>
      <c r="F58" s="249">
        <f t="shared" si="15"/>
        <v>1082.1350134216498</v>
      </c>
      <c r="G58" s="248" t="s">
        <v>8</v>
      </c>
      <c r="H58" s="248" t="s">
        <v>8</v>
      </c>
      <c r="I58" s="249">
        <f t="shared" si="12"/>
        <v>1082.1350134216498</v>
      </c>
      <c r="J58" s="250">
        <f t="shared" si="13"/>
        <v>3.2600337515447335</v>
      </c>
      <c r="K58" s="250">
        <f t="shared" si="14"/>
        <v>4.075042189430917</v>
      </c>
    </row>
    <row r="59" spans="1:15" ht="15" customHeight="1" thickTop="1">
      <c r="A59" s="75" t="s">
        <v>20</v>
      </c>
      <c r="B59" s="75"/>
      <c r="J59" s="75"/>
      <c r="K59" s="75"/>
      <c r="L59" s="75"/>
      <c r="M59" s="75"/>
      <c r="N59" s="75"/>
      <c r="O59" s="75"/>
    </row>
    <row r="60" spans="1:15">
      <c r="A60" s="75"/>
      <c r="B60" s="75"/>
      <c r="J60" s="75"/>
      <c r="K60" s="75"/>
      <c r="L60" s="75"/>
      <c r="M60" s="75"/>
      <c r="N60" s="75"/>
      <c r="O60" s="75"/>
    </row>
    <row r="61" spans="1:15" ht="15" customHeight="1">
      <c r="A61" s="75" t="s">
        <v>62</v>
      </c>
      <c r="B61" s="75"/>
      <c r="J61" s="75"/>
      <c r="K61" s="75"/>
      <c r="L61" s="75"/>
      <c r="M61" s="75"/>
      <c r="N61" s="75"/>
      <c r="O61" s="75"/>
    </row>
    <row r="62" spans="1:15" ht="15" customHeight="1">
      <c r="A62" s="75" t="s">
        <v>63</v>
      </c>
      <c r="B62" s="75"/>
      <c r="J62" s="75"/>
      <c r="K62" s="75"/>
      <c r="L62" s="75"/>
      <c r="M62" s="75"/>
      <c r="N62" s="75"/>
      <c r="O62" s="75"/>
    </row>
    <row r="63" spans="1:15" ht="15" customHeight="1">
      <c r="A63" s="75" t="s">
        <v>64</v>
      </c>
      <c r="B63" s="75"/>
      <c r="J63" s="75"/>
      <c r="K63" s="75"/>
      <c r="L63" s="75"/>
      <c r="M63" s="75"/>
      <c r="N63" s="75"/>
      <c r="O63" s="75"/>
    </row>
    <row r="64" spans="1:15" ht="15" customHeight="1">
      <c r="A64" s="75" t="s">
        <v>65</v>
      </c>
      <c r="B64" s="75"/>
      <c r="J64" s="75"/>
      <c r="K64" s="75"/>
      <c r="L64" s="75"/>
      <c r="M64" s="75"/>
      <c r="N64" s="75"/>
      <c r="O64" s="75"/>
    </row>
    <row r="65" spans="1:15" ht="15" customHeight="1">
      <c r="A65" s="75" t="s">
        <v>66</v>
      </c>
      <c r="B65" s="75"/>
      <c r="J65" s="75"/>
      <c r="K65" s="75"/>
      <c r="L65" s="75"/>
      <c r="M65" s="75"/>
      <c r="N65" s="75"/>
      <c r="O65" s="75"/>
    </row>
    <row r="66" spans="1:15" ht="15" customHeight="1">
      <c r="A66" s="75" t="s">
        <v>99</v>
      </c>
      <c r="B66" s="75"/>
      <c r="J66" s="75"/>
      <c r="K66" s="75"/>
      <c r="L66" s="75"/>
      <c r="M66" s="75"/>
      <c r="N66" s="75"/>
      <c r="O66" s="75"/>
    </row>
    <row r="67" spans="1:15" ht="15" customHeight="1">
      <c r="A67" s="75" t="s">
        <v>100</v>
      </c>
      <c r="B67" s="75"/>
      <c r="J67" s="75"/>
      <c r="K67" s="75"/>
      <c r="L67" s="75"/>
      <c r="M67" s="75"/>
      <c r="N67" s="75"/>
      <c r="O67" s="75"/>
    </row>
    <row r="68" spans="1:15" ht="15" customHeight="1">
      <c r="A68" s="75" t="s">
        <v>101</v>
      </c>
      <c r="B68" s="75"/>
      <c r="J68" s="75"/>
      <c r="K68" s="75"/>
      <c r="L68" s="75"/>
      <c r="M68" s="75"/>
      <c r="N68" s="75"/>
      <c r="O68" s="75"/>
    </row>
    <row r="69" spans="1:15">
      <c r="A69" s="75"/>
      <c r="B69" s="75"/>
      <c r="J69" s="75"/>
      <c r="K69" s="75"/>
      <c r="L69" s="75"/>
      <c r="M69" s="75"/>
      <c r="N69" s="75"/>
      <c r="O69" s="75"/>
    </row>
    <row r="70" spans="1:15" ht="15" customHeight="1">
      <c r="A70" s="30" t="s">
        <v>94</v>
      </c>
      <c r="B70" s="75"/>
      <c r="J70" s="75"/>
      <c r="K70" s="75"/>
      <c r="L70" s="75"/>
      <c r="M70" s="75"/>
      <c r="N70" s="75"/>
      <c r="O70" s="75"/>
    </row>
    <row r="71" spans="1:15">
      <c r="A71" s="75"/>
      <c r="B71" s="75"/>
      <c r="J71" s="75"/>
      <c r="K71" s="75"/>
      <c r="L71" s="75"/>
      <c r="M71" s="75"/>
      <c r="N71" s="75"/>
      <c r="O71" s="75"/>
    </row>
    <row r="72" spans="1:15">
      <c r="A72" s="75"/>
      <c r="B72" s="75"/>
      <c r="J72" s="75"/>
      <c r="K72" s="75"/>
      <c r="L72" s="75"/>
      <c r="M72" s="75"/>
      <c r="N72" s="75"/>
      <c r="O72" s="75"/>
    </row>
    <row r="73" spans="1:15">
      <c r="A73" s="75"/>
      <c r="B73" s="75"/>
      <c r="J73" s="75"/>
      <c r="K73" s="75"/>
      <c r="L73" s="75"/>
      <c r="M73" s="75"/>
      <c r="N73" s="75"/>
      <c r="O73" s="75"/>
    </row>
    <row r="74" spans="1:15">
      <c r="A74" s="75"/>
      <c r="B74" s="75"/>
      <c r="J74" s="75"/>
      <c r="K74" s="75"/>
      <c r="L74" s="75"/>
      <c r="M74" s="75"/>
      <c r="N74" s="75"/>
      <c r="O74" s="75"/>
    </row>
    <row r="75" spans="1:15">
      <c r="A75" s="75"/>
      <c r="B75" s="75"/>
      <c r="J75" s="75"/>
      <c r="K75" s="75"/>
      <c r="L75" s="75"/>
      <c r="M75" s="75"/>
      <c r="N75" s="75"/>
      <c r="O75" s="75"/>
    </row>
    <row r="76" spans="1:15">
      <c r="A76" s="75"/>
      <c r="B76" s="75"/>
      <c r="J76" s="75"/>
      <c r="K76" s="75"/>
      <c r="L76" s="75"/>
      <c r="M76" s="75"/>
      <c r="N76" s="75"/>
      <c r="O76" s="75"/>
    </row>
    <row r="77" spans="1:15">
      <c r="A77" s="75"/>
      <c r="B77" s="75"/>
      <c r="J77" s="75"/>
      <c r="K77" s="75"/>
      <c r="L77" s="75"/>
      <c r="M77" s="75"/>
      <c r="N77" s="75"/>
      <c r="O77" s="75"/>
    </row>
    <row r="78" spans="1:15">
      <c r="A78" s="75"/>
      <c r="B78" s="75"/>
      <c r="J78" s="75"/>
      <c r="K78" s="75"/>
      <c r="L78" s="75"/>
      <c r="M78" s="75"/>
      <c r="N78" s="75"/>
      <c r="O78" s="75"/>
    </row>
  </sheetData>
  <phoneticPr fontId="4" type="noConversion"/>
  <printOptions horizontalCentered="1" verticalCentered="1"/>
  <pageMargins left="0.75" right="0.75" top="0.69930555555555596" bottom="0.44930555599999999" header="0" footer="0"/>
  <pageSetup scale="74" orientation="landscape" r:id="rId1"/>
  <headerFooter alignWithMargins="0"/>
  <ignoredErrors>
    <ignoredError sqref="A55:A5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outlinePr summaryBelow="0" summaryRight="0"/>
    <pageSetUpPr autoPageBreaks="0" fitToPage="1"/>
  </sheetPr>
  <dimension ref="A1:GX77"/>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206" s="34" customFormat="1" ht="16.2" thickBot="1">
      <c r="A1" s="32" t="s">
        <v>67</v>
      </c>
      <c r="B1" s="32"/>
      <c r="C1" s="32"/>
      <c r="D1" s="32"/>
      <c r="E1" s="32"/>
      <c r="F1" s="32"/>
      <c r="G1" s="32"/>
      <c r="H1" s="32"/>
      <c r="I1" s="32"/>
      <c r="J1" s="33" t="s">
        <v>7</v>
      </c>
      <c r="K1" s="33"/>
    </row>
    <row r="2" spans="1:206" ht="21" customHeight="1" thickTop="1">
      <c r="A2" s="35"/>
      <c r="B2" s="133"/>
      <c r="C2" s="100" t="s">
        <v>0</v>
      </c>
      <c r="D2" s="101"/>
      <c r="E2" s="101"/>
      <c r="F2" s="101"/>
      <c r="G2" s="100" t="s">
        <v>23</v>
      </c>
      <c r="H2" s="139"/>
      <c r="I2" s="99" t="s">
        <v>57</v>
      </c>
      <c r="J2" s="87"/>
      <c r="K2" s="87"/>
      <c r="L2" s="286"/>
    </row>
    <row r="3" spans="1:206" ht="42" customHeight="1">
      <c r="A3" s="88" t="s">
        <v>55</v>
      </c>
      <c r="B3" s="89" t="s">
        <v>56</v>
      </c>
      <c r="C3" s="103" t="s">
        <v>90</v>
      </c>
      <c r="D3" s="104" t="s">
        <v>1</v>
      </c>
      <c r="E3" s="104" t="s">
        <v>12</v>
      </c>
      <c r="F3" s="103" t="s">
        <v>58</v>
      </c>
      <c r="G3" s="104" t="s">
        <v>3</v>
      </c>
      <c r="H3" s="105" t="s">
        <v>13</v>
      </c>
      <c r="I3" s="137" t="s">
        <v>2</v>
      </c>
      <c r="J3" s="140" t="s">
        <v>19</v>
      </c>
      <c r="K3" s="102"/>
      <c r="L3" s="286"/>
    </row>
    <row r="4" spans="1:206" ht="18" customHeight="1">
      <c r="A4" s="90"/>
      <c r="B4" s="91"/>
      <c r="C4" s="135"/>
      <c r="D4" s="135"/>
      <c r="E4" s="135"/>
      <c r="F4" s="135"/>
      <c r="G4" s="137"/>
      <c r="H4" s="137"/>
      <c r="I4" s="137"/>
      <c r="J4" s="138" t="s">
        <v>6</v>
      </c>
      <c r="K4" s="92" t="s">
        <v>59</v>
      </c>
      <c r="L4" s="286"/>
    </row>
    <row r="5" spans="1:206" ht="15" customHeight="1">
      <c r="A5" s="93"/>
      <c r="B5" s="91"/>
      <c r="C5" s="82"/>
      <c r="D5" s="82"/>
      <c r="E5" s="82"/>
      <c r="F5" s="82"/>
      <c r="G5" s="81"/>
      <c r="H5" s="81"/>
      <c r="I5" s="82"/>
      <c r="J5" s="78"/>
      <c r="K5" s="94" t="s">
        <v>24</v>
      </c>
      <c r="L5" s="286"/>
    </row>
    <row r="6" spans="1:206" s="109" customFormat="1" ht="15" customHeight="1">
      <c r="A6" s="108"/>
      <c r="B6" s="37" t="s">
        <v>21</v>
      </c>
      <c r="C6" s="106" t="s">
        <v>85</v>
      </c>
      <c r="D6" s="107"/>
      <c r="E6" s="107"/>
      <c r="F6" s="107"/>
      <c r="G6" s="107"/>
      <c r="H6" s="107"/>
      <c r="I6" s="107"/>
      <c r="J6" s="84" t="s">
        <v>22</v>
      </c>
      <c r="K6" s="85"/>
      <c r="L6" s="286"/>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row>
    <row r="7" spans="1:206" ht="13.2" customHeight="1">
      <c r="A7" s="38">
        <v>1970</v>
      </c>
      <c r="B7" s="39">
        <v>203.84899999999999</v>
      </c>
      <c r="C7" s="40">
        <v>334.3</v>
      </c>
      <c r="D7" s="41">
        <v>2.5</v>
      </c>
      <c r="E7" s="51" t="s">
        <v>8</v>
      </c>
      <c r="F7" s="41">
        <f t="shared" ref="F7:F37" si="0">SUM(C7,D7,E7)</f>
        <v>336.8</v>
      </c>
      <c r="G7" s="42">
        <v>2.4</v>
      </c>
      <c r="H7" s="51" t="s">
        <v>8</v>
      </c>
      <c r="I7" s="41">
        <f t="shared" ref="I7:I37" si="1">F7-SUM(G7,H7)</f>
        <v>334.40000000000003</v>
      </c>
      <c r="J7" s="110">
        <f t="shared" ref="J7:J37" si="2">IF(I7=0,0,IF(B7=0,0,I7/B7))</f>
        <v>1.6404299260727306</v>
      </c>
      <c r="K7" s="110">
        <f>J7/1.44</f>
        <v>1.1391874486616185</v>
      </c>
    </row>
    <row r="8" spans="1:206" ht="13.2" customHeight="1">
      <c r="A8" s="45">
        <v>1971</v>
      </c>
      <c r="B8" s="46">
        <v>206.46599999999998</v>
      </c>
      <c r="C8" s="47">
        <v>286.60000000000002</v>
      </c>
      <c r="D8" s="48">
        <v>1.6</v>
      </c>
      <c r="E8" s="49" t="s">
        <v>8</v>
      </c>
      <c r="F8" s="48">
        <f t="shared" si="0"/>
        <v>288.20000000000005</v>
      </c>
      <c r="G8" s="49">
        <v>6.6</v>
      </c>
      <c r="H8" s="49" t="s">
        <v>8</v>
      </c>
      <c r="I8" s="48">
        <f t="shared" si="1"/>
        <v>281.60000000000002</v>
      </c>
      <c r="J8" s="111">
        <f t="shared" si="2"/>
        <v>1.3639049528735969</v>
      </c>
      <c r="K8" s="111">
        <f t="shared" ref="K8:K44" si="3">J8/1.44</f>
        <v>0.94715621727333121</v>
      </c>
      <c r="L8" s="35">
        <f>L7/K7</f>
        <v>0</v>
      </c>
    </row>
    <row r="9" spans="1:206" ht="13.2" customHeight="1">
      <c r="A9" s="45">
        <v>1972</v>
      </c>
      <c r="B9" s="46">
        <v>208.917</v>
      </c>
      <c r="C9" s="47">
        <v>267.89999999999998</v>
      </c>
      <c r="D9" s="48">
        <v>3.2</v>
      </c>
      <c r="E9" s="49">
        <v>25.3</v>
      </c>
      <c r="F9" s="48">
        <f t="shared" si="0"/>
        <v>296.39999999999998</v>
      </c>
      <c r="G9" s="49">
        <v>5.4</v>
      </c>
      <c r="H9" s="49">
        <v>13.4</v>
      </c>
      <c r="I9" s="48">
        <f t="shared" si="1"/>
        <v>277.59999999999997</v>
      </c>
      <c r="J9" s="111">
        <f t="shared" si="2"/>
        <v>1.328757353398718</v>
      </c>
      <c r="K9" s="111">
        <f t="shared" si="3"/>
        <v>0.92274816208244315</v>
      </c>
    </row>
    <row r="10" spans="1:206" ht="13.2" customHeight="1">
      <c r="A10" s="45">
        <v>1973</v>
      </c>
      <c r="B10" s="46">
        <v>210.98500000000001</v>
      </c>
      <c r="C10" s="47">
        <v>336.2</v>
      </c>
      <c r="D10" s="48">
        <v>0.6</v>
      </c>
      <c r="E10" s="49">
        <v>13.4</v>
      </c>
      <c r="F10" s="48">
        <f t="shared" si="0"/>
        <v>350.2</v>
      </c>
      <c r="G10" s="49">
        <v>5.0999999999999996</v>
      </c>
      <c r="H10" s="49">
        <v>21</v>
      </c>
      <c r="I10" s="48">
        <f t="shared" si="1"/>
        <v>324.09999999999997</v>
      </c>
      <c r="J10" s="111">
        <f t="shared" si="2"/>
        <v>1.5361281607697228</v>
      </c>
      <c r="K10" s="111">
        <f t="shared" si="3"/>
        <v>1.0667556672011964</v>
      </c>
    </row>
    <row r="11" spans="1:206" ht="13.2" customHeight="1">
      <c r="A11" s="45">
        <v>1974</v>
      </c>
      <c r="B11" s="46">
        <v>212.93199999999999</v>
      </c>
      <c r="C11" s="47">
        <v>180</v>
      </c>
      <c r="D11" s="48">
        <v>1.1000000000000001</v>
      </c>
      <c r="E11" s="49">
        <v>21</v>
      </c>
      <c r="F11" s="48">
        <f t="shared" si="0"/>
        <v>202.1</v>
      </c>
      <c r="G11" s="49">
        <v>1.5</v>
      </c>
      <c r="H11" s="49">
        <v>10.6</v>
      </c>
      <c r="I11" s="48">
        <f t="shared" si="1"/>
        <v>190</v>
      </c>
      <c r="J11" s="111">
        <f t="shared" si="2"/>
        <v>0.89230364623447866</v>
      </c>
      <c r="K11" s="111">
        <f t="shared" si="3"/>
        <v>0.61965530988505468</v>
      </c>
      <c r="L11" s="35">
        <f>K7*L8</f>
        <v>0</v>
      </c>
    </row>
    <row r="12" spans="1:206" ht="13.2" customHeight="1">
      <c r="A12" s="45">
        <v>1975</v>
      </c>
      <c r="B12" s="46">
        <v>214.93100000000001</v>
      </c>
      <c r="C12" s="47">
        <v>353.66399999999999</v>
      </c>
      <c r="D12" s="48">
        <v>0.3</v>
      </c>
      <c r="E12" s="49">
        <v>10.6</v>
      </c>
      <c r="F12" s="48">
        <f t="shared" si="0"/>
        <v>364.56400000000002</v>
      </c>
      <c r="G12" s="49">
        <v>1.9</v>
      </c>
      <c r="H12" s="49">
        <v>69</v>
      </c>
      <c r="I12" s="48">
        <f t="shared" si="1"/>
        <v>293.66399999999999</v>
      </c>
      <c r="J12" s="111">
        <f t="shared" si="2"/>
        <v>1.3663175623804849</v>
      </c>
      <c r="K12" s="111">
        <f t="shared" si="3"/>
        <v>0.94883164054200342</v>
      </c>
    </row>
    <row r="13" spans="1:206" ht="13.2" customHeight="1">
      <c r="A13" s="38">
        <v>1976</v>
      </c>
      <c r="B13" s="39">
        <v>217.095</v>
      </c>
      <c r="C13" s="40">
        <v>218.88</v>
      </c>
      <c r="D13" s="41">
        <v>0.4</v>
      </c>
      <c r="E13" s="51">
        <v>69</v>
      </c>
      <c r="F13" s="41">
        <f t="shared" si="0"/>
        <v>288.27999999999997</v>
      </c>
      <c r="G13" s="51">
        <v>2.4</v>
      </c>
      <c r="H13" s="51">
        <v>39.1</v>
      </c>
      <c r="I13" s="41">
        <f t="shared" si="1"/>
        <v>246.77999999999997</v>
      </c>
      <c r="J13" s="110">
        <f t="shared" si="2"/>
        <v>1.1367373730394525</v>
      </c>
      <c r="K13" s="110">
        <f t="shared" si="3"/>
        <v>0.78940095349961981</v>
      </c>
    </row>
    <row r="14" spans="1:206" ht="13.2" customHeight="1">
      <c r="A14" s="38">
        <v>1977</v>
      </c>
      <c r="B14" s="39">
        <v>219.179</v>
      </c>
      <c r="C14" s="40">
        <v>227.51999999999998</v>
      </c>
      <c r="D14" s="41">
        <v>0.1</v>
      </c>
      <c r="E14" s="51">
        <v>39.1</v>
      </c>
      <c r="F14" s="41">
        <f t="shared" si="0"/>
        <v>266.71999999999997</v>
      </c>
      <c r="G14" s="51">
        <v>2.7</v>
      </c>
      <c r="H14" s="51">
        <v>20.3</v>
      </c>
      <c r="I14" s="41">
        <f t="shared" si="1"/>
        <v>243.71999999999997</v>
      </c>
      <c r="J14" s="110">
        <f t="shared" si="2"/>
        <v>1.1119678436346547</v>
      </c>
      <c r="K14" s="110">
        <f t="shared" si="3"/>
        <v>0.77219989141295475</v>
      </c>
    </row>
    <row r="15" spans="1:206" ht="13.2" customHeight="1">
      <c r="A15" s="38">
        <v>1978</v>
      </c>
      <c r="B15" s="39">
        <v>221.47699999999998</v>
      </c>
      <c r="C15" s="40">
        <v>224.64</v>
      </c>
      <c r="D15" s="41">
        <v>1</v>
      </c>
      <c r="E15" s="51">
        <v>20.3</v>
      </c>
      <c r="F15" s="41">
        <f t="shared" si="0"/>
        <v>245.94</v>
      </c>
      <c r="G15" s="51">
        <v>4.8</v>
      </c>
      <c r="H15" s="51">
        <v>12</v>
      </c>
      <c r="I15" s="41">
        <f t="shared" si="1"/>
        <v>229.14</v>
      </c>
      <c r="J15" s="110">
        <f t="shared" si="2"/>
        <v>1.034599529522253</v>
      </c>
      <c r="K15" s="110">
        <f t="shared" si="3"/>
        <v>0.71847189550156465</v>
      </c>
    </row>
    <row r="16" spans="1:206" ht="13.2" customHeight="1">
      <c r="A16" s="38">
        <v>1979</v>
      </c>
      <c r="B16" s="39">
        <v>223.86500000000001</v>
      </c>
      <c r="C16" s="40">
        <v>241.92</v>
      </c>
      <c r="D16" s="41">
        <v>0.7</v>
      </c>
      <c r="E16" s="51">
        <v>12</v>
      </c>
      <c r="F16" s="41">
        <f t="shared" si="0"/>
        <v>254.61999999999998</v>
      </c>
      <c r="G16" s="51">
        <v>2.7</v>
      </c>
      <c r="H16" s="51">
        <v>32.200000000000003</v>
      </c>
      <c r="I16" s="41">
        <f t="shared" si="1"/>
        <v>219.71999999999997</v>
      </c>
      <c r="J16" s="110">
        <f t="shared" si="2"/>
        <v>0.98148437674491307</v>
      </c>
      <c r="K16" s="110">
        <f t="shared" si="3"/>
        <v>0.68158637273952294</v>
      </c>
    </row>
    <row r="17" spans="1:12" ht="13.2" customHeight="1">
      <c r="A17" s="38">
        <v>1980</v>
      </c>
      <c r="B17" s="39">
        <v>226.45099999999999</v>
      </c>
      <c r="C17" s="40">
        <v>231.84</v>
      </c>
      <c r="D17" s="41">
        <v>0.2</v>
      </c>
      <c r="E17" s="51">
        <v>32.200000000000003</v>
      </c>
      <c r="F17" s="41">
        <f t="shared" si="0"/>
        <v>264.24</v>
      </c>
      <c r="G17" s="51">
        <v>2.2999999999999998</v>
      </c>
      <c r="H17" s="51">
        <v>48.1</v>
      </c>
      <c r="I17" s="41">
        <f t="shared" si="1"/>
        <v>213.84</v>
      </c>
      <c r="J17" s="110">
        <f t="shared" si="2"/>
        <v>0.94431024813315023</v>
      </c>
      <c r="K17" s="110">
        <f t="shared" si="3"/>
        <v>0.65577100564802104</v>
      </c>
    </row>
    <row r="18" spans="1:12" ht="13.2" customHeight="1">
      <c r="A18" s="45">
        <v>1981</v>
      </c>
      <c r="B18" s="46">
        <v>228.93700000000001</v>
      </c>
      <c r="C18" s="47">
        <v>125.28</v>
      </c>
      <c r="D18" s="48">
        <v>0.5</v>
      </c>
      <c r="E18" s="49">
        <v>48.1</v>
      </c>
      <c r="F18" s="48">
        <f t="shared" si="0"/>
        <v>173.88</v>
      </c>
      <c r="G18" s="49">
        <v>2.7</v>
      </c>
      <c r="H18" s="49">
        <v>11.7</v>
      </c>
      <c r="I18" s="48">
        <f t="shared" si="1"/>
        <v>159.47999999999999</v>
      </c>
      <c r="J18" s="111">
        <f t="shared" si="2"/>
        <v>0.69661085800897182</v>
      </c>
      <c r="K18" s="111">
        <f t="shared" si="3"/>
        <v>0.48375754028400825</v>
      </c>
      <c r="L18" s="112"/>
    </row>
    <row r="19" spans="1:12" ht="13.2" customHeight="1">
      <c r="A19" s="45">
        <v>1982</v>
      </c>
      <c r="B19" s="46">
        <v>231.15700000000001</v>
      </c>
      <c r="C19" s="47">
        <v>178.56</v>
      </c>
      <c r="D19" s="48">
        <v>2.5</v>
      </c>
      <c r="E19" s="49">
        <v>11.7</v>
      </c>
      <c r="F19" s="48">
        <f t="shared" si="0"/>
        <v>192.76</v>
      </c>
      <c r="G19" s="49">
        <v>2.8</v>
      </c>
      <c r="H19" s="49">
        <v>9.9</v>
      </c>
      <c r="I19" s="48">
        <f t="shared" si="1"/>
        <v>180.06</v>
      </c>
      <c r="J19" s="111">
        <f t="shared" si="2"/>
        <v>0.77895110249743682</v>
      </c>
      <c r="K19" s="111">
        <f t="shared" si="3"/>
        <v>0.54093826562322</v>
      </c>
      <c r="L19" s="112"/>
    </row>
    <row r="20" spans="1:12" ht="13.2" customHeight="1">
      <c r="A20" s="45">
        <v>1983</v>
      </c>
      <c r="B20" s="46">
        <v>233.322</v>
      </c>
      <c r="C20" s="47">
        <v>126.14400000000001</v>
      </c>
      <c r="D20" s="48">
        <v>13.4</v>
      </c>
      <c r="E20" s="49">
        <v>9.9</v>
      </c>
      <c r="F20" s="48">
        <f t="shared" si="0"/>
        <v>149.44400000000002</v>
      </c>
      <c r="G20" s="49">
        <v>0.7</v>
      </c>
      <c r="H20" s="49">
        <v>5.5</v>
      </c>
      <c r="I20" s="48">
        <f t="shared" si="1"/>
        <v>143.24400000000003</v>
      </c>
      <c r="J20" s="111">
        <f t="shared" si="2"/>
        <v>0.61393267673001273</v>
      </c>
      <c r="K20" s="111">
        <f t="shared" si="3"/>
        <v>0.42634213661806442</v>
      </c>
      <c r="L20" s="112"/>
    </row>
    <row r="21" spans="1:12" ht="13.2" customHeight="1">
      <c r="A21" s="45">
        <v>1984</v>
      </c>
      <c r="B21" s="46">
        <v>235.38499999999999</v>
      </c>
      <c r="C21" s="47">
        <v>192.38399999999999</v>
      </c>
      <c r="D21" s="48">
        <v>11.3</v>
      </c>
      <c r="E21" s="49">
        <v>5.5</v>
      </c>
      <c r="F21" s="48">
        <f t="shared" si="0"/>
        <v>209.184</v>
      </c>
      <c r="G21" s="49">
        <v>1.1000000000000001</v>
      </c>
      <c r="H21" s="49">
        <v>24.5</v>
      </c>
      <c r="I21" s="48">
        <f t="shared" si="1"/>
        <v>183.584</v>
      </c>
      <c r="J21" s="111">
        <f t="shared" si="2"/>
        <v>0.77993075174713766</v>
      </c>
      <c r="K21" s="111">
        <f t="shared" si="3"/>
        <v>0.54161857760217891</v>
      </c>
      <c r="L21" s="112"/>
    </row>
    <row r="22" spans="1:12" ht="13.2" customHeight="1">
      <c r="A22" s="45">
        <v>1985</v>
      </c>
      <c r="B22" s="46">
        <v>237.46799999999999</v>
      </c>
      <c r="C22" s="47">
        <v>175.68</v>
      </c>
      <c r="D22" s="48">
        <v>7.9</v>
      </c>
      <c r="E22" s="49">
        <v>24.5</v>
      </c>
      <c r="F22" s="48">
        <f t="shared" si="0"/>
        <v>208.08</v>
      </c>
      <c r="G22" s="49">
        <v>0.8</v>
      </c>
      <c r="H22" s="49">
        <v>16.399999999999999</v>
      </c>
      <c r="I22" s="48">
        <f t="shared" si="1"/>
        <v>190.88000000000002</v>
      </c>
      <c r="J22" s="111">
        <f t="shared" si="2"/>
        <v>0.80381356645948099</v>
      </c>
      <c r="K22" s="111">
        <f t="shared" si="3"/>
        <v>0.55820386559686186</v>
      </c>
      <c r="L22" s="112"/>
    </row>
    <row r="23" spans="1:12" ht="13.2" customHeight="1">
      <c r="A23" s="38">
        <v>1986</v>
      </c>
      <c r="B23" s="39">
        <v>239.63800000000001</v>
      </c>
      <c r="C23" s="40">
        <v>77.760000000000005</v>
      </c>
      <c r="D23" s="41">
        <v>10.6</v>
      </c>
      <c r="E23" s="51">
        <v>16.399999999999999</v>
      </c>
      <c r="F23" s="41">
        <f t="shared" si="0"/>
        <v>104.75999999999999</v>
      </c>
      <c r="G23" s="51">
        <v>0.6</v>
      </c>
      <c r="H23" s="51">
        <v>1.7</v>
      </c>
      <c r="I23" s="41">
        <f t="shared" si="1"/>
        <v>102.46</v>
      </c>
      <c r="J23" s="110">
        <f t="shared" si="2"/>
        <v>0.42756157203782369</v>
      </c>
      <c r="K23" s="110">
        <f t="shared" si="3"/>
        <v>0.29691775835959977</v>
      </c>
      <c r="L23" s="112"/>
    </row>
    <row r="24" spans="1:12" ht="13.2" customHeight="1">
      <c r="A24" s="38">
        <v>1987</v>
      </c>
      <c r="B24" s="39">
        <v>241.78399999999999</v>
      </c>
      <c r="C24" s="40">
        <v>152.63999999999999</v>
      </c>
      <c r="D24" s="41">
        <v>7.8</v>
      </c>
      <c r="E24" s="51">
        <v>1.7</v>
      </c>
      <c r="F24" s="41">
        <f t="shared" si="0"/>
        <v>162.13999999999999</v>
      </c>
      <c r="G24" s="51">
        <v>1.5</v>
      </c>
      <c r="H24" s="51">
        <v>5.9</v>
      </c>
      <c r="I24" s="41">
        <f t="shared" si="1"/>
        <v>154.73999999999998</v>
      </c>
      <c r="J24" s="110">
        <f t="shared" si="2"/>
        <v>0.63999272077556824</v>
      </c>
      <c r="K24" s="110">
        <f t="shared" si="3"/>
        <v>0.44443938942747796</v>
      </c>
      <c r="L24" s="112"/>
    </row>
    <row r="25" spans="1:12" ht="13.2" customHeight="1">
      <c r="A25" s="38">
        <v>1988</v>
      </c>
      <c r="B25" s="39">
        <v>243.98099999999999</v>
      </c>
      <c r="C25" s="40">
        <v>128.16</v>
      </c>
      <c r="D25" s="41">
        <v>7.6</v>
      </c>
      <c r="E25" s="51">
        <v>5.9</v>
      </c>
      <c r="F25" s="41">
        <f t="shared" si="0"/>
        <v>141.66</v>
      </c>
      <c r="G25" s="51">
        <v>2.2000000000000002</v>
      </c>
      <c r="H25" s="51">
        <v>12.6</v>
      </c>
      <c r="I25" s="41">
        <f t="shared" si="1"/>
        <v>126.86</v>
      </c>
      <c r="J25" s="110">
        <f t="shared" si="2"/>
        <v>0.51995852136026988</v>
      </c>
      <c r="K25" s="110">
        <f t="shared" si="3"/>
        <v>0.36108230650018741</v>
      </c>
      <c r="L25" s="112"/>
    </row>
    <row r="26" spans="1:12" ht="13.2" customHeight="1">
      <c r="A26" s="38">
        <v>1989</v>
      </c>
      <c r="B26" s="39">
        <v>246.22399999999999</v>
      </c>
      <c r="C26" s="40">
        <v>192.96</v>
      </c>
      <c r="D26" s="41">
        <v>1.9</v>
      </c>
      <c r="E26" s="51" t="s">
        <v>8</v>
      </c>
      <c r="F26" s="41">
        <f t="shared" si="0"/>
        <v>194.86</v>
      </c>
      <c r="G26" s="51">
        <v>1.9</v>
      </c>
      <c r="H26" s="51" t="s">
        <v>8</v>
      </c>
      <c r="I26" s="41">
        <f t="shared" si="1"/>
        <v>192.96</v>
      </c>
      <c r="J26" s="110">
        <f t="shared" si="2"/>
        <v>0.78367665215413618</v>
      </c>
      <c r="K26" s="110">
        <f t="shared" si="3"/>
        <v>0.54421989732926124</v>
      </c>
      <c r="L26" s="112"/>
    </row>
    <row r="27" spans="1:12" ht="13.2" customHeight="1">
      <c r="A27" s="38">
        <v>1990</v>
      </c>
      <c r="B27" s="39">
        <v>248.65899999999999</v>
      </c>
      <c r="C27" s="40">
        <v>184.32</v>
      </c>
      <c r="D27" s="40">
        <v>1.8</v>
      </c>
      <c r="E27" s="52" t="s">
        <v>8</v>
      </c>
      <c r="F27" s="41">
        <f t="shared" si="0"/>
        <v>186.12</v>
      </c>
      <c r="G27" s="52">
        <v>2.9</v>
      </c>
      <c r="H27" s="52" t="s">
        <v>8</v>
      </c>
      <c r="I27" s="41">
        <f t="shared" si="1"/>
        <v>183.22</v>
      </c>
      <c r="J27" s="110">
        <f t="shared" si="2"/>
        <v>0.7368323688263847</v>
      </c>
      <c r="K27" s="110">
        <f t="shared" si="3"/>
        <v>0.51168914501832274</v>
      </c>
      <c r="L27" s="113"/>
    </row>
    <row r="28" spans="1:12" ht="13.2" customHeight="1">
      <c r="A28" s="45">
        <v>1991</v>
      </c>
      <c r="B28" s="46">
        <v>251.88900000000001</v>
      </c>
      <c r="C28" s="47">
        <v>123.84</v>
      </c>
      <c r="D28" s="47">
        <v>1.4</v>
      </c>
      <c r="E28" s="53" t="s">
        <v>8</v>
      </c>
      <c r="F28" s="48">
        <f t="shared" si="0"/>
        <v>125.24000000000001</v>
      </c>
      <c r="G28" s="53">
        <v>3.8</v>
      </c>
      <c r="H28" s="53" t="s">
        <v>8</v>
      </c>
      <c r="I28" s="48">
        <f t="shared" si="1"/>
        <v>121.44000000000001</v>
      </c>
      <c r="J28" s="111">
        <f t="shared" si="2"/>
        <v>0.48211712301847243</v>
      </c>
      <c r="K28" s="111">
        <f t="shared" si="3"/>
        <v>0.33480355765171699</v>
      </c>
      <c r="L28" s="113"/>
    </row>
    <row r="29" spans="1:12" ht="13.2" customHeight="1">
      <c r="A29" s="45">
        <v>1992</v>
      </c>
      <c r="B29" s="46">
        <v>255.214</v>
      </c>
      <c r="C29" s="47">
        <v>152.63999999999999</v>
      </c>
      <c r="D29" s="47">
        <v>3.6040000000000001</v>
      </c>
      <c r="E29" s="53" t="s">
        <v>8</v>
      </c>
      <c r="F29" s="48">
        <f t="shared" si="0"/>
        <v>156.244</v>
      </c>
      <c r="G29" s="53">
        <v>3.7120000000000002</v>
      </c>
      <c r="H29" s="53" t="s">
        <v>8</v>
      </c>
      <c r="I29" s="48">
        <f t="shared" si="1"/>
        <v>152.53200000000001</v>
      </c>
      <c r="J29" s="111">
        <f t="shared" si="2"/>
        <v>0.59766313760216916</v>
      </c>
      <c r="K29" s="111">
        <f t="shared" si="3"/>
        <v>0.41504384555706192</v>
      </c>
      <c r="L29" s="113"/>
    </row>
    <row r="30" spans="1:12" ht="13.2" customHeight="1">
      <c r="A30" s="45">
        <v>1993</v>
      </c>
      <c r="B30" s="46">
        <v>258.67899999999997</v>
      </c>
      <c r="C30" s="47">
        <v>129.6</v>
      </c>
      <c r="D30" s="47">
        <v>8.0709999999999997</v>
      </c>
      <c r="E30" s="53" t="s">
        <v>8</v>
      </c>
      <c r="F30" s="48">
        <f t="shared" si="0"/>
        <v>137.67099999999999</v>
      </c>
      <c r="G30" s="53">
        <v>1.669</v>
      </c>
      <c r="H30" s="53" t="s">
        <v>8</v>
      </c>
      <c r="I30" s="48">
        <f t="shared" si="1"/>
        <v>136.00199999999998</v>
      </c>
      <c r="J30" s="111">
        <f t="shared" si="2"/>
        <v>0.52575585957886029</v>
      </c>
      <c r="K30" s="111">
        <f t="shared" si="3"/>
        <v>0.36510823581865298</v>
      </c>
      <c r="L30" s="113"/>
    </row>
    <row r="31" spans="1:12" ht="13.2" customHeight="1">
      <c r="A31" s="45">
        <v>1994</v>
      </c>
      <c r="B31" s="46">
        <v>261.91899999999998</v>
      </c>
      <c r="C31" s="47">
        <v>204.5</v>
      </c>
      <c r="D31" s="47">
        <v>1.6</v>
      </c>
      <c r="E31" s="53" t="s">
        <v>8</v>
      </c>
      <c r="F31" s="48">
        <f t="shared" si="0"/>
        <v>206.1</v>
      </c>
      <c r="G31" s="53">
        <v>2.6</v>
      </c>
      <c r="H31" s="53" t="s">
        <v>8</v>
      </c>
      <c r="I31" s="48">
        <f t="shared" si="1"/>
        <v>203.5</v>
      </c>
      <c r="J31" s="111">
        <f t="shared" si="2"/>
        <v>0.77695776175077036</v>
      </c>
      <c r="K31" s="111">
        <f t="shared" si="3"/>
        <v>0.53955400121581276</v>
      </c>
      <c r="L31" s="113"/>
    </row>
    <row r="32" spans="1:12" ht="13.2" customHeight="1">
      <c r="A32" s="45">
        <v>1995</v>
      </c>
      <c r="B32" s="46">
        <v>265.04399999999998</v>
      </c>
      <c r="C32" s="47">
        <v>55.3</v>
      </c>
      <c r="D32" s="47">
        <v>0.8</v>
      </c>
      <c r="E32" s="53" t="s">
        <v>8</v>
      </c>
      <c r="F32" s="48">
        <f t="shared" si="0"/>
        <v>56.099999999999994</v>
      </c>
      <c r="G32" s="53">
        <v>3</v>
      </c>
      <c r="H32" s="53" t="s">
        <v>8</v>
      </c>
      <c r="I32" s="48">
        <f t="shared" si="1"/>
        <v>53.099999999999994</v>
      </c>
      <c r="J32" s="111">
        <f t="shared" si="2"/>
        <v>0.20034409381083895</v>
      </c>
      <c r="K32" s="111">
        <f t="shared" si="3"/>
        <v>0.13912784292419372</v>
      </c>
      <c r="L32" s="113"/>
    </row>
    <row r="33" spans="1:12" ht="13.2" customHeight="1">
      <c r="A33" s="38">
        <v>1996</v>
      </c>
      <c r="B33" s="39">
        <v>268.15100000000001</v>
      </c>
      <c r="C33" s="40">
        <v>57.6</v>
      </c>
      <c r="D33" s="40">
        <v>2.2999999999999998</v>
      </c>
      <c r="E33" s="52" t="s">
        <v>8</v>
      </c>
      <c r="F33" s="41">
        <f t="shared" si="0"/>
        <v>59.9</v>
      </c>
      <c r="G33" s="52">
        <v>2.8</v>
      </c>
      <c r="H33" s="52" t="s">
        <v>8</v>
      </c>
      <c r="I33" s="41">
        <f t="shared" si="1"/>
        <v>57.1</v>
      </c>
      <c r="J33" s="110">
        <f t="shared" si="2"/>
        <v>0.21293972425983868</v>
      </c>
      <c r="K33" s="110">
        <f t="shared" si="3"/>
        <v>0.14787480851377685</v>
      </c>
      <c r="L33" s="113"/>
    </row>
    <row r="34" spans="1:12" ht="13.2" customHeight="1">
      <c r="A34" s="38">
        <v>1997</v>
      </c>
      <c r="B34" s="39">
        <v>271.36</v>
      </c>
      <c r="C34" s="40">
        <v>134.5</v>
      </c>
      <c r="D34" s="54">
        <v>0.7</v>
      </c>
      <c r="E34" s="55" t="s">
        <v>8</v>
      </c>
      <c r="F34" s="41">
        <f t="shared" si="0"/>
        <v>135.19999999999999</v>
      </c>
      <c r="G34" s="55">
        <v>2.2999999999999998</v>
      </c>
      <c r="H34" s="55" t="s">
        <v>8</v>
      </c>
      <c r="I34" s="41">
        <f t="shared" si="1"/>
        <v>132.89999999999998</v>
      </c>
      <c r="J34" s="110">
        <f t="shared" si="2"/>
        <v>0.48975530660377348</v>
      </c>
      <c r="K34" s="110">
        <f t="shared" si="3"/>
        <v>0.34010785180817604</v>
      </c>
      <c r="L34" s="114"/>
    </row>
    <row r="35" spans="1:12" ht="13.2" customHeight="1">
      <c r="A35" s="38">
        <v>1998</v>
      </c>
      <c r="B35" s="39">
        <v>274.62599999999998</v>
      </c>
      <c r="C35" s="40">
        <v>117.21600000000001</v>
      </c>
      <c r="D35" s="40">
        <v>0.66741399999999995</v>
      </c>
      <c r="E35" s="52" t="s">
        <v>8</v>
      </c>
      <c r="F35" s="41">
        <f t="shared" si="0"/>
        <v>117.883414</v>
      </c>
      <c r="G35" s="52">
        <v>2.3657029999999999</v>
      </c>
      <c r="H35" s="52" t="s">
        <v>8</v>
      </c>
      <c r="I35" s="41">
        <f t="shared" si="1"/>
        <v>115.51771100000001</v>
      </c>
      <c r="J35" s="110">
        <f t="shared" si="2"/>
        <v>0.42063646923452264</v>
      </c>
      <c r="K35" s="110">
        <f t="shared" si="3"/>
        <v>0.29210865919064072</v>
      </c>
      <c r="L35" s="113"/>
    </row>
    <row r="36" spans="1:12" ht="13.2" customHeight="1">
      <c r="A36" s="38">
        <v>1999</v>
      </c>
      <c r="B36" s="39">
        <v>277.79000000000002</v>
      </c>
      <c r="C36" s="40">
        <v>96.48</v>
      </c>
      <c r="D36" s="40">
        <v>0.48302799999999996</v>
      </c>
      <c r="E36" s="52" t="s">
        <v>8</v>
      </c>
      <c r="F36" s="41">
        <f t="shared" si="0"/>
        <v>96.963028000000008</v>
      </c>
      <c r="G36" s="52">
        <v>2.2020440000000003</v>
      </c>
      <c r="H36" s="52" t="s">
        <v>8</v>
      </c>
      <c r="I36" s="41">
        <f t="shared" si="1"/>
        <v>94.760984000000008</v>
      </c>
      <c r="J36" s="110">
        <f t="shared" si="2"/>
        <v>0.3411245329205515</v>
      </c>
      <c r="K36" s="110">
        <f t="shared" si="3"/>
        <v>0.23689203675038301</v>
      </c>
      <c r="L36" s="113"/>
    </row>
    <row r="37" spans="1:12" ht="13.2" customHeight="1">
      <c r="A37" s="38">
        <v>2000</v>
      </c>
      <c r="B37" s="39">
        <v>280.976</v>
      </c>
      <c r="C37" s="40">
        <v>92.16</v>
      </c>
      <c r="D37" s="40">
        <v>1.6542190000000001</v>
      </c>
      <c r="E37" s="115" t="s">
        <v>8</v>
      </c>
      <c r="F37" s="41">
        <f t="shared" si="0"/>
        <v>93.814218999999994</v>
      </c>
      <c r="G37" s="40">
        <v>3.1299580000000007</v>
      </c>
      <c r="H37" s="52" t="s">
        <v>8</v>
      </c>
      <c r="I37" s="41">
        <f t="shared" si="1"/>
        <v>90.684260999999992</v>
      </c>
      <c r="J37" s="110">
        <f t="shared" si="2"/>
        <v>0.3227473556460338</v>
      </c>
      <c r="K37" s="110">
        <f t="shared" si="3"/>
        <v>0.22413010808752348</v>
      </c>
    </row>
    <row r="38" spans="1:12" ht="13.2" customHeight="1">
      <c r="A38" s="45">
        <v>2001</v>
      </c>
      <c r="B38" s="46">
        <v>283.92040200000002</v>
      </c>
      <c r="C38" s="47">
        <v>89.28</v>
      </c>
      <c r="D38" s="47">
        <v>1.8110190000000002</v>
      </c>
      <c r="E38" s="116" t="s">
        <v>8</v>
      </c>
      <c r="F38" s="48">
        <f t="shared" ref="F38:F43" si="4">SUM(C38,D38,E38)</f>
        <v>91.091019000000003</v>
      </c>
      <c r="G38" s="47">
        <v>2.8968499999999997</v>
      </c>
      <c r="H38" s="53" t="s">
        <v>8</v>
      </c>
      <c r="I38" s="48">
        <f t="shared" ref="I38:I43" si="5">F38-SUM(G38,H38)</f>
        <v>88.194169000000002</v>
      </c>
      <c r="J38" s="111">
        <f t="shared" ref="J38:J43" si="6">IF(I38=0,0,IF(B38=0,0,I38/B38))</f>
        <v>0.31062991028027637</v>
      </c>
      <c r="K38" s="111">
        <f t="shared" si="3"/>
        <v>0.21571521547241415</v>
      </c>
    </row>
    <row r="39" spans="1:12" ht="13.2" customHeight="1">
      <c r="A39" s="45">
        <v>2002</v>
      </c>
      <c r="B39" s="46">
        <v>286.78755999999998</v>
      </c>
      <c r="C39" s="47">
        <v>87.84</v>
      </c>
      <c r="D39" s="47">
        <v>1.6479879999999998</v>
      </c>
      <c r="E39" s="116" t="s">
        <v>8</v>
      </c>
      <c r="F39" s="48">
        <f t="shared" si="4"/>
        <v>89.487988000000001</v>
      </c>
      <c r="G39" s="47">
        <v>3.0235320000000008</v>
      </c>
      <c r="H39" s="53" t="s">
        <v>8</v>
      </c>
      <c r="I39" s="48">
        <f t="shared" si="5"/>
        <v>86.464455999999998</v>
      </c>
      <c r="J39" s="111">
        <f t="shared" si="6"/>
        <v>0.30149304941957733</v>
      </c>
      <c r="K39" s="111">
        <f t="shared" si="3"/>
        <v>0.20937017320803983</v>
      </c>
    </row>
    <row r="40" spans="1:12" ht="13.2" customHeight="1">
      <c r="A40" s="45">
        <v>2003</v>
      </c>
      <c r="B40" s="46">
        <v>289.51758100000001</v>
      </c>
      <c r="C40" s="47">
        <v>86.399999999999991</v>
      </c>
      <c r="D40" s="47">
        <v>1.0167910000000002</v>
      </c>
      <c r="E40" s="116" t="s">
        <v>8</v>
      </c>
      <c r="F40" s="48">
        <f t="shared" si="4"/>
        <v>87.416790999999989</v>
      </c>
      <c r="G40" s="47">
        <v>4.00573756</v>
      </c>
      <c r="H40" s="53" t="s">
        <v>8</v>
      </c>
      <c r="I40" s="48">
        <f t="shared" si="5"/>
        <v>83.411053439999989</v>
      </c>
      <c r="J40" s="111">
        <f t="shared" si="6"/>
        <v>0.28810358649687662</v>
      </c>
      <c r="K40" s="111">
        <f t="shared" si="3"/>
        <v>0.20007193506727544</v>
      </c>
    </row>
    <row r="41" spans="1:12" ht="15" customHeight="1">
      <c r="A41" s="117" t="s">
        <v>124</v>
      </c>
      <c r="B41" s="46">
        <v>292.19189</v>
      </c>
      <c r="C41" s="47">
        <v>90.1</v>
      </c>
      <c r="D41" s="47">
        <v>0.80542800000000014</v>
      </c>
      <c r="E41" s="116" t="s">
        <v>8</v>
      </c>
      <c r="F41" s="48">
        <f t="shared" si="4"/>
        <v>90.905428000000001</v>
      </c>
      <c r="G41" s="47">
        <v>3.1288359999999997</v>
      </c>
      <c r="H41" s="53" t="s">
        <v>8</v>
      </c>
      <c r="I41" s="48">
        <f t="shared" si="5"/>
        <v>87.776591999999994</v>
      </c>
      <c r="J41" s="111">
        <f t="shared" si="6"/>
        <v>0.30040735216846709</v>
      </c>
      <c r="K41" s="111">
        <f t="shared" si="3"/>
        <v>0.20861621678365772</v>
      </c>
    </row>
    <row r="42" spans="1:12" ht="13.2" customHeight="1">
      <c r="A42" s="45">
        <v>2005</v>
      </c>
      <c r="B42" s="46">
        <v>294.914085</v>
      </c>
      <c r="C42" s="47">
        <v>67.679999999999993</v>
      </c>
      <c r="D42" s="47">
        <v>1.2304810000000002</v>
      </c>
      <c r="E42" s="116" t="s">
        <v>8</v>
      </c>
      <c r="F42" s="48">
        <f t="shared" si="4"/>
        <v>68.91048099999999</v>
      </c>
      <c r="G42" s="47">
        <v>3.8293199999999996</v>
      </c>
      <c r="H42" s="53" t="s">
        <v>8</v>
      </c>
      <c r="I42" s="48">
        <f t="shared" si="5"/>
        <v>65.081160999999994</v>
      </c>
      <c r="J42" s="111">
        <f t="shared" si="6"/>
        <v>0.22067837485618902</v>
      </c>
      <c r="K42" s="111">
        <f t="shared" si="3"/>
        <v>0.15324887142790905</v>
      </c>
    </row>
    <row r="43" spans="1:12" ht="13.2" customHeight="1">
      <c r="A43" s="38">
        <v>2006</v>
      </c>
      <c r="B43" s="39">
        <v>297.64655699999997</v>
      </c>
      <c r="C43" s="40">
        <v>42.911999999999999</v>
      </c>
      <c r="D43" s="40">
        <v>1.6667260000000004</v>
      </c>
      <c r="E43" s="115" t="s">
        <v>8</v>
      </c>
      <c r="F43" s="41">
        <f t="shared" si="4"/>
        <v>44.578725999999996</v>
      </c>
      <c r="G43" s="40">
        <v>2.7885299999999997</v>
      </c>
      <c r="H43" s="52" t="s">
        <v>8</v>
      </c>
      <c r="I43" s="41">
        <f t="shared" si="5"/>
        <v>41.790195999999995</v>
      </c>
      <c r="J43" s="110">
        <f t="shared" si="6"/>
        <v>0.14040208098224363</v>
      </c>
      <c r="K43" s="110">
        <f t="shared" si="3"/>
        <v>9.7501445126558076E-2</v>
      </c>
    </row>
    <row r="44" spans="1:12" ht="13.2" customHeight="1">
      <c r="A44" s="38">
        <v>2007</v>
      </c>
      <c r="B44" s="39">
        <v>300.57448099999999</v>
      </c>
      <c r="C44" s="118">
        <v>69.12</v>
      </c>
      <c r="D44" s="118">
        <v>1.8396649999999999</v>
      </c>
      <c r="E44" s="115" t="s">
        <v>8</v>
      </c>
      <c r="F44" s="41">
        <f t="shared" ref="F44:F58" si="7">SUM(C44,D44,E44)</f>
        <v>70.959665000000001</v>
      </c>
      <c r="G44" s="118">
        <v>2.7878409999999998</v>
      </c>
      <c r="H44" s="52" t="s">
        <v>8</v>
      </c>
      <c r="I44" s="41">
        <f t="shared" ref="I44:I49" si="8">F44-SUM(G44,H44)</f>
        <v>68.171824000000001</v>
      </c>
      <c r="J44" s="110">
        <f t="shared" ref="J44:J49" si="9">IF(I44=0,0,IF(B44=0,0,I44/B44))</f>
        <v>0.22680509593893303</v>
      </c>
      <c r="K44" s="110">
        <f t="shared" si="3"/>
        <v>0.15750353884648127</v>
      </c>
    </row>
    <row r="45" spans="1:12" ht="13.2" customHeight="1">
      <c r="A45" s="38">
        <v>2008</v>
      </c>
      <c r="B45" s="39">
        <v>303.50646899999998</v>
      </c>
      <c r="C45" s="118">
        <v>63.36</v>
      </c>
      <c r="D45" s="118">
        <v>1.7058740000000001</v>
      </c>
      <c r="E45" s="115" t="s">
        <v>8</v>
      </c>
      <c r="F45" s="41">
        <f t="shared" si="7"/>
        <v>65.065873999999994</v>
      </c>
      <c r="G45" s="118">
        <v>2.6032879999999996</v>
      </c>
      <c r="H45" s="52" t="s">
        <v>8</v>
      </c>
      <c r="I45" s="41">
        <f t="shared" si="8"/>
        <v>62.462585999999995</v>
      </c>
      <c r="J45" s="110">
        <f t="shared" si="9"/>
        <v>0.20580314550066475</v>
      </c>
      <c r="K45" s="110">
        <f t="shared" ref="K45:K50" si="10">J45/1.44</f>
        <v>0.14291885104212831</v>
      </c>
    </row>
    <row r="46" spans="1:12" ht="13.2" customHeight="1">
      <c r="A46" s="38">
        <v>2009</v>
      </c>
      <c r="B46" s="39">
        <v>306.207719</v>
      </c>
      <c r="C46" s="118">
        <v>66.528000000000006</v>
      </c>
      <c r="D46" s="118">
        <v>1.503298</v>
      </c>
      <c r="E46" s="115" t="s">
        <v>8</v>
      </c>
      <c r="F46" s="41">
        <f t="shared" si="7"/>
        <v>68.031298000000007</v>
      </c>
      <c r="G46" s="118">
        <v>2.5607140000000004</v>
      </c>
      <c r="H46" s="52" t="s">
        <v>8</v>
      </c>
      <c r="I46" s="41">
        <f t="shared" si="8"/>
        <v>65.470584000000002</v>
      </c>
      <c r="J46" s="110">
        <f t="shared" si="9"/>
        <v>0.21381101761187152</v>
      </c>
      <c r="K46" s="110">
        <f t="shared" si="10"/>
        <v>0.14847987334157745</v>
      </c>
    </row>
    <row r="47" spans="1:12" ht="13.2" customHeight="1">
      <c r="A47" s="38">
        <v>2010</v>
      </c>
      <c r="B47" s="39">
        <v>308.83326399999999</v>
      </c>
      <c r="C47" s="118">
        <v>57.888000000000005</v>
      </c>
      <c r="D47" s="118">
        <v>2.0505979999999999</v>
      </c>
      <c r="E47" s="115" t="s">
        <v>8</v>
      </c>
      <c r="F47" s="41">
        <f t="shared" si="7"/>
        <v>59.938598000000006</v>
      </c>
      <c r="G47" s="118">
        <v>3.1701369999999995</v>
      </c>
      <c r="H47" s="52" t="s">
        <v>8</v>
      </c>
      <c r="I47" s="41">
        <f t="shared" si="8"/>
        <v>56.768461000000009</v>
      </c>
      <c r="J47" s="110">
        <f t="shared" si="9"/>
        <v>0.18381588908117102</v>
      </c>
      <c r="K47" s="110">
        <f t="shared" si="10"/>
        <v>0.12764992297303543</v>
      </c>
    </row>
    <row r="48" spans="1:12" ht="13.2" customHeight="1">
      <c r="A48" s="57">
        <v>2011</v>
      </c>
      <c r="B48" s="58">
        <v>310.94696199999998</v>
      </c>
      <c r="C48" s="119">
        <v>49.392000000000003</v>
      </c>
      <c r="D48" s="119">
        <v>2.3354160000000004</v>
      </c>
      <c r="E48" s="120" t="s">
        <v>8</v>
      </c>
      <c r="F48" s="61">
        <f t="shared" si="7"/>
        <v>51.727416000000005</v>
      </c>
      <c r="G48" s="119">
        <v>2.30498</v>
      </c>
      <c r="H48" s="60" t="s">
        <v>8</v>
      </c>
      <c r="I48" s="61">
        <f t="shared" si="8"/>
        <v>49.422436000000005</v>
      </c>
      <c r="J48" s="121">
        <f t="shared" si="9"/>
        <v>0.15894169115567691</v>
      </c>
      <c r="K48" s="121">
        <f t="shared" si="10"/>
        <v>0.11037617441366453</v>
      </c>
    </row>
    <row r="49" spans="1:15" ht="13.2" customHeight="1">
      <c r="A49" s="57">
        <v>2012</v>
      </c>
      <c r="B49" s="58">
        <v>313.14999699999998</v>
      </c>
      <c r="C49" s="119">
        <v>47.519999999999996</v>
      </c>
      <c r="D49" s="119">
        <v>3.2257253100000001</v>
      </c>
      <c r="E49" s="120" t="s">
        <v>8</v>
      </c>
      <c r="F49" s="61">
        <f t="shared" si="7"/>
        <v>50.745725309999997</v>
      </c>
      <c r="G49" s="119">
        <v>1.28638663</v>
      </c>
      <c r="H49" s="60" t="s">
        <v>8</v>
      </c>
      <c r="I49" s="61">
        <f t="shared" si="8"/>
        <v>49.459338679999995</v>
      </c>
      <c r="J49" s="121">
        <f t="shared" si="9"/>
        <v>0.15794136724836053</v>
      </c>
      <c r="K49" s="121">
        <f t="shared" si="10"/>
        <v>0.1096815050335837</v>
      </c>
    </row>
    <row r="50" spans="1:15" ht="13.2" customHeight="1">
      <c r="A50" s="57">
        <v>2013</v>
      </c>
      <c r="B50" s="58">
        <v>315.33597600000002</v>
      </c>
      <c r="C50" s="119">
        <v>41.904000000000003</v>
      </c>
      <c r="D50" s="119">
        <v>5.0408196900000002</v>
      </c>
      <c r="E50" s="120" t="s">
        <v>8</v>
      </c>
      <c r="F50" s="61">
        <f t="shared" si="7"/>
        <v>46.944819690000003</v>
      </c>
      <c r="G50" s="119">
        <v>1.5944928600000001</v>
      </c>
      <c r="H50" s="60" t="s">
        <v>8</v>
      </c>
      <c r="I50" s="61">
        <f t="shared" ref="I50:I58" si="11">F50-SUM(G50,H50)</f>
        <v>45.35032683</v>
      </c>
      <c r="J50" s="121">
        <f t="shared" ref="J50:J58" si="12">IF(I50=0,0,IF(B50=0,0,I50/B50))</f>
        <v>0.14381589885576518</v>
      </c>
      <c r="K50" s="121">
        <f t="shared" si="10"/>
        <v>9.987215198317026E-2</v>
      </c>
    </row>
    <row r="51" spans="1:15" ht="13.2" customHeight="1">
      <c r="A51" s="57">
        <v>2014</v>
      </c>
      <c r="B51" s="58">
        <v>317.519206</v>
      </c>
      <c r="C51" s="119">
        <v>50.543999999999997</v>
      </c>
      <c r="D51" s="119">
        <v>3.9738664400000006</v>
      </c>
      <c r="E51" s="120" t="s">
        <v>8</v>
      </c>
      <c r="F51" s="61">
        <f t="shared" si="7"/>
        <v>54.517866439999999</v>
      </c>
      <c r="G51" s="119">
        <v>1.4790831000000002</v>
      </c>
      <c r="H51" s="60" t="s">
        <v>8</v>
      </c>
      <c r="I51" s="61">
        <f t="shared" si="11"/>
        <v>53.038783340000002</v>
      </c>
      <c r="J51" s="121">
        <f t="shared" si="12"/>
        <v>0.16704118156556488</v>
      </c>
      <c r="K51" s="121">
        <f t="shared" ref="K51:K58" si="13">J51/1.44</f>
        <v>0.11600082053164229</v>
      </c>
    </row>
    <row r="52" spans="1:15" ht="13.2" customHeight="1">
      <c r="A52" s="57">
        <v>2015</v>
      </c>
      <c r="B52" s="58">
        <v>319.83219000000003</v>
      </c>
      <c r="C52" s="119">
        <v>25.919999999999998</v>
      </c>
      <c r="D52" s="119">
        <v>6.0083312900000001</v>
      </c>
      <c r="E52" s="120" t="s">
        <v>8</v>
      </c>
      <c r="F52" s="61">
        <f t="shared" si="7"/>
        <v>31.928331289999999</v>
      </c>
      <c r="G52" s="119">
        <v>1.47091057</v>
      </c>
      <c r="H52" s="60" t="s">
        <v>8</v>
      </c>
      <c r="I52" s="61">
        <f t="shared" si="11"/>
        <v>30.457420719999998</v>
      </c>
      <c r="J52" s="121">
        <f t="shared" si="12"/>
        <v>9.5229378631337874E-2</v>
      </c>
      <c r="K52" s="121">
        <f t="shared" si="13"/>
        <v>6.6131512938429088E-2</v>
      </c>
    </row>
    <row r="53" spans="1:15" ht="13.2" customHeight="1">
      <c r="A53" s="122">
        <v>2016</v>
      </c>
      <c r="B53" s="70">
        <v>322.11409400000002</v>
      </c>
      <c r="C53" s="123">
        <v>38.448</v>
      </c>
      <c r="D53" s="124">
        <v>5.5713752100000002</v>
      </c>
      <c r="E53" s="125" t="s">
        <v>8</v>
      </c>
      <c r="F53" s="67">
        <f t="shared" si="7"/>
        <v>44.01937521</v>
      </c>
      <c r="G53" s="123">
        <v>1.1062859199999997</v>
      </c>
      <c r="H53" s="66" t="s">
        <v>8</v>
      </c>
      <c r="I53" s="67">
        <f t="shared" si="11"/>
        <v>42.913089290000002</v>
      </c>
      <c r="J53" s="126">
        <f t="shared" si="12"/>
        <v>0.13322325874384125</v>
      </c>
      <c r="K53" s="126">
        <f t="shared" si="13"/>
        <v>9.2516151905445321E-2</v>
      </c>
    </row>
    <row r="54" spans="1:15" ht="13.2" customHeight="1">
      <c r="A54" s="122">
        <v>2017</v>
      </c>
      <c r="B54" s="70">
        <v>324.29674599999998</v>
      </c>
      <c r="C54" s="243">
        <v>24.192</v>
      </c>
      <c r="D54" s="252">
        <v>4.5980985499999996</v>
      </c>
      <c r="E54" s="253" t="s">
        <v>8</v>
      </c>
      <c r="F54" s="67">
        <f t="shared" si="7"/>
        <v>28.79009855</v>
      </c>
      <c r="G54" s="243">
        <v>1.4457359900000002</v>
      </c>
      <c r="H54" s="66" t="s">
        <v>8</v>
      </c>
      <c r="I54" s="67">
        <f t="shared" si="11"/>
        <v>27.34436256</v>
      </c>
      <c r="J54" s="126">
        <f t="shared" si="12"/>
        <v>8.4318954467708415E-2</v>
      </c>
      <c r="K54" s="126">
        <f t="shared" si="13"/>
        <v>5.8554829491464178E-2</v>
      </c>
    </row>
    <row r="55" spans="1:15" ht="15" customHeight="1">
      <c r="A55" s="69" t="s">
        <v>69</v>
      </c>
      <c r="B55" s="251">
        <v>326.16326299999997</v>
      </c>
      <c r="C55" s="123">
        <v>12.776962747242923</v>
      </c>
      <c r="D55" s="123">
        <v>9.1553917300000016</v>
      </c>
      <c r="E55" s="201" t="s">
        <v>8</v>
      </c>
      <c r="F55" s="149">
        <f t="shared" si="7"/>
        <v>21.932354477242924</v>
      </c>
      <c r="G55" s="123">
        <v>1.50143136</v>
      </c>
      <c r="H55" s="186" t="s">
        <v>8</v>
      </c>
      <c r="I55" s="149">
        <f t="shared" si="11"/>
        <v>20.430923117242923</v>
      </c>
      <c r="J55" s="150">
        <f t="shared" si="12"/>
        <v>6.2640172683221307E-2</v>
      </c>
      <c r="K55" s="150">
        <f t="shared" si="13"/>
        <v>4.3500119918903686E-2</v>
      </c>
    </row>
    <row r="56" spans="1:15" ht="15" customHeight="1">
      <c r="A56" s="69" t="s">
        <v>70</v>
      </c>
      <c r="B56" s="251">
        <v>327.77654100000001</v>
      </c>
      <c r="C56" s="123">
        <v>17.14945454142357</v>
      </c>
      <c r="D56" s="123">
        <v>5.9698275676499986</v>
      </c>
      <c r="E56" s="201" t="s">
        <v>8</v>
      </c>
      <c r="F56" s="149">
        <f t="shared" si="7"/>
        <v>23.119282109073566</v>
      </c>
      <c r="G56" s="123">
        <v>1.0351207199999999</v>
      </c>
      <c r="H56" s="186" t="s">
        <v>8</v>
      </c>
      <c r="I56" s="149">
        <f t="shared" si="11"/>
        <v>22.084161389073568</v>
      </c>
      <c r="J56" s="150">
        <f t="shared" si="12"/>
        <v>6.7375661850899715E-2</v>
      </c>
      <c r="K56" s="150">
        <f t="shared" si="13"/>
        <v>4.6788654063124803E-2</v>
      </c>
    </row>
    <row r="57" spans="1:15" ht="15" customHeight="1">
      <c r="A57" s="69" t="s">
        <v>86</v>
      </c>
      <c r="B57" s="242">
        <v>329.37155899999999</v>
      </c>
      <c r="C57" s="123">
        <v>11.035704953100185</v>
      </c>
      <c r="D57" s="123">
        <v>6.1706449325780222</v>
      </c>
      <c r="E57" s="201" t="s">
        <v>8</v>
      </c>
      <c r="F57" s="149">
        <f t="shared" si="7"/>
        <v>17.206349885678208</v>
      </c>
      <c r="G57" s="123">
        <v>0.67132506688361482</v>
      </c>
      <c r="H57" s="186" t="s">
        <v>8</v>
      </c>
      <c r="I57" s="149">
        <f t="shared" si="11"/>
        <v>16.535024818794593</v>
      </c>
      <c r="J57" s="150">
        <f t="shared" si="12"/>
        <v>5.0201738331616522E-2</v>
      </c>
      <c r="K57" s="150">
        <f t="shared" si="13"/>
        <v>3.4862318285844809E-2</v>
      </c>
    </row>
    <row r="58" spans="1:15" ht="15" customHeight="1" thickBot="1">
      <c r="A58" s="254" t="s">
        <v>87</v>
      </c>
      <c r="B58" s="255">
        <v>331.939819</v>
      </c>
      <c r="C58" s="256">
        <v>14.59560977668089</v>
      </c>
      <c r="D58" s="256">
        <v>4.3160117529240782</v>
      </c>
      <c r="E58" s="257" t="s">
        <v>8</v>
      </c>
      <c r="F58" s="249">
        <f t="shared" si="7"/>
        <v>18.911621529604968</v>
      </c>
      <c r="G58" s="256">
        <v>0.74603327210401071</v>
      </c>
      <c r="H58" s="248" t="s">
        <v>8</v>
      </c>
      <c r="I58" s="249">
        <f t="shared" si="11"/>
        <v>18.165588257500957</v>
      </c>
      <c r="J58" s="258">
        <f t="shared" si="12"/>
        <v>5.4725547276089095E-2</v>
      </c>
      <c r="K58" s="258">
        <f t="shared" si="13"/>
        <v>3.8003852275061874E-2</v>
      </c>
    </row>
    <row r="59" spans="1:15" ht="15" customHeight="1" thickTop="1">
      <c r="A59" s="75" t="s">
        <v>20</v>
      </c>
      <c r="B59" s="75"/>
      <c r="J59" s="75"/>
      <c r="K59" s="75"/>
      <c r="L59" s="75"/>
      <c r="M59" s="75"/>
      <c r="N59" s="75"/>
      <c r="O59" s="75"/>
    </row>
    <row r="60" spans="1:15">
      <c r="A60" s="75"/>
      <c r="B60" s="75"/>
      <c r="J60" s="75"/>
      <c r="K60" s="75"/>
      <c r="L60" s="75"/>
      <c r="M60" s="75"/>
      <c r="N60" s="75"/>
      <c r="O60" s="75"/>
    </row>
    <row r="61" spans="1:15" ht="15" customHeight="1">
      <c r="A61" s="75" t="s">
        <v>62</v>
      </c>
      <c r="B61" s="75"/>
      <c r="J61" s="75"/>
      <c r="K61" s="75"/>
      <c r="L61" s="75"/>
      <c r="M61" s="75"/>
      <c r="N61" s="75"/>
      <c r="O61" s="75"/>
    </row>
    <row r="62" spans="1:15" ht="15" customHeight="1">
      <c r="A62" s="75" t="s">
        <v>71</v>
      </c>
      <c r="B62" s="75"/>
      <c r="J62" s="75"/>
      <c r="K62" s="75"/>
      <c r="L62" s="75"/>
      <c r="M62" s="75"/>
      <c r="N62" s="75"/>
      <c r="O62" s="75"/>
    </row>
    <row r="63" spans="1:15" ht="15" customHeight="1">
      <c r="A63" s="75" t="s">
        <v>64</v>
      </c>
      <c r="B63" s="75"/>
      <c r="J63" s="75"/>
      <c r="K63" s="75"/>
      <c r="L63" s="75"/>
      <c r="M63" s="75"/>
      <c r="N63" s="75"/>
      <c r="O63" s="75"/>
    </row>
    <row r="64" spans="1:15" ht="15" customHeight="1">
      <c r="A64" s="75" t="s">
        <v>65</v>
      </c>
      <c r="B64" s="75"/>
      <c r="J64" s="75"/>
      <c r="K64" s="75"/>
      <c r="L64" s="75"/>
      <c r="M64" s="75"/>
      <c r="N64" s="75"/>
      <c r="O64" s="75"/>
    </row>
    <row r="65" spans="1:15" ht="15" customHeight="1">
      <c r="A65" s="75" t="s">
        <v>66</v>
      </c>
      <c r="B65" s="75"/>
      <c r="J65" s="75"/>
      <c r="K65" s="75"/>
      <c r="L65" s="75"/>
      <c r="M65" s="75"/>
      <c r="N65" s="75"/>
      <c r="O65" s="75"/>
    </row>
    <row r="66" spans="1:15" ht="15" customHeight="1">
      <c r="A66" s="75" t="s">
        <v>122</v>
      </c>
      <c r="B66" s="75"/>
      <c r="J66" s="75"/>
      <c r="K66" s="75"/>
      <c r="L66" s="75"/>
      <c r="M66" s="75"/>
      <c r="N66" s="75"/>
      <c r="O66" s="75"/>
    </row>
    <row r="67" spans="1:15" ht="15" customHeight="1">
      <c r="A67" s="75" t="s">
        <v>123</v>
      </c>
      <c r="B67" s="75"/>
      <c r="J67" s="75"/>
      <c r="K67" s="75"/>
      <c r="L67" s="75"/>
      <c r="M67" s="75"/>
      <c r="N67" s="75"/>
      <c r="O67" s="75"/>
    </row>
    <row r="68" spans="1:15" ht="15" customHeight="1">
      <c r="A68" s="75" t="s">
        <v>72</v>
      </c>
      <c r="B68" s="75"/>
      <c r="J68" s="75"/>
      <c r="K68" s="75"/>
      <c r="L68" s="75"/>
      <c r="M68" s="75"/>
      <c r="N68" s="75"/>
      <c r="O68" s="75"/>
    </row>
    <row r="69" spans="1:15">
      <c r="A69" s="75"/>
      <c r="B69" s="75"/>
      <c r="J69" s="75"/>
      <c r="K69" s="75"/>
      <c r="L69" s="75"/>
      <c r="M69" s="75"/>
      <c r="N69" s="75"/>
      <c r="O69" s="75"/>
    </row>
    <row r="70" spans="1:15" ht="15" customHeight="1">
      <c r="A70" s="30" t="s">
        <v>94</v>
      </c>
      <c r="B70" s="75"/>
      <c r="J70" s="75"/>
      <c r="K70" s="75"/>
      <c r="L70" s="75"/>
      <c r="M70" s="75"/>
      <c r="N70" s="75"/>
      <c r="O70" s="75"/>
    </row>
    <row r="71" spans="1:15">
      <c r="A71" s="75"/>
      <c r="B71" s="75"/>
      <c r="J71" s="75"/>
      <c r="K71" s="75"/>
      <c r="L71" s="75"/>
      <c r="M71" s="75"/>
      <c r="N71" s="75"/>
      <c r="O71" s="75"/>
    </row>
    <row r="72" spans="1:15">
      <c r="A72" s="75"/>
      <c r="B72" s="75"/>
      <c r="J72" s="75"/>
      <c r="K72" s="75"/>
      <c r="L72" s="75"/>
      <c r="M72" s="75"/>
      <c r="N72" s="75"/>
      <c r="O72" s="75"/>
    </row>
    <row r="73" spans="1:15">
      <c r="A73" s="75"/>
      <c r="B73" s="75"/>
      <c r="J73" s="75"/>
      <c r="K73" s="75"/>
      <c r="L73" s="75"/>
      <c r="M73" s="75"/>
      <c r="N73" s="75"/>
      <c r="O73" s="75"/>
    </row>
    <row r="74" spans="1:15">
      <c r="A74" s="75"/>
      <c r="B74" s="75"/>
      <c r="J74" s="75"/>
      <c r="K74" s="75"/>
      <c r="L74" s="75"/>
      <c r="M74" s="75"/>
      <c r="N74" s="75"/>
      <c r="O74" s="75"/>
    </row>
    <row r="75" spans="1:15">
      <c r="A75" s="75"/>
      <c r="B75" s="75"/>
      <c r="J75" s="75"/>
      <c r="K75" s="75"/>
      <c r="L75" s="75"/>
      <c r="M75" s="75"/>
      <c r="N75" s="75"/>
      <c r="O75" s="75"/>
    </row>
    <row r="76" spans="1:15">
      <c r="A76" s="75"/>
      <c r="B76" s="75"/>
      <c r="J76" s="75"/>
      <c r="K76" s="75"/>
      <c r="L76" s="75"/>
      <c r="M76" s="75"/>
      <c r="N76" s="75"/>
      <c r="O76" s="75"/>
    </row>
    <row r="77" spans="1:15">
      <c r="D77" s="127"/>
    </row>
  </sheetData>
  <phoneticPr fontId="4" type="noConversion"/>
  <printOptions horizontalCentered="1" verticalCentered="1"/>
  <pageMargins left="0.75" right="0.75" top="0.69930555555555596" bottom="0.44930555599999999" header="0" footer="0"/>
  <pageSetup scale="77" orientation="landscape" r:id="rId1"/>
  <headerFooter alignWithMargins="0"/>
  <ignoredErrors>
    <ignoredError sqref="A55:A56 A57:A58 A4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outlinePr summaryBelow="0" summaryRight="0"/>
    <pageSetUpPr autoPageBreaks="0" fitToPage="1"/>
  </sheetPr>
  <dimension ref="A1:CQ73"/>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95" s="34" customFormat="1" ht="16.2" thickBot="1">
      <c r="A1" s="32" t="s">
        <v>73</v>
      </c>
      <c r="B1" s="32"/>
      <c r="C1" s="32"/>
      <c r="D1" s="32"/>
      <c r="E1" s="32"/>
      <c r="F1" s="32"/>
      <c r="G1" s="32"/>
      <c r="H1" s="32"/>
      <c r="I1" s="32"/>
      <c r="J1" s="33" t="s">
        <v>7</v>
      </c>
      <c r="K1" s="33"/>
    </row>
    <row r="2" spans="1:95" ht="21" customHeight="1" thickTop="1">
      <c r="A2" s="151"/>
      <c r="B2" s="152"/>
      <c r="C2" s="100" t="s">
        <v>0</v>
      </c>
      <c r="D2" s="101"/>
      <c r="E2" s="101"/>
      <c r="F2" s="101"/>
      <c r="G2" s="100" t="s">
        <v>23</v>
      </c>
      <c r="H2" s="139"/>
      <c r="I2" s="99" t="s">
        <v>57</v>
      </c>
      <c r="J2" s="97"/>
      <c r="K2" s="97"/>
      <c r="L2" s="286"/>
    </row>
    <row r="3" spans="1:95" ht="42" customHeight="1">
      <c r="A3" s="88" t="s">
        <v>55</v>
      </c>
      <c r="B3" s="89" t="s">
        <v>56</v>
      </c>
      <c r="C3" s="103" t="s">
        <v>90</v>
      </c>
      <c r="D3" s="104" t="s">
        <v>1</v>
      </c>
      <c r="E3" s="104" t="s">
        <v>12</v>
      </c>
      <c r="F3" s="103" t="s">
        <v>58</v>
      </c>
      <c r="G3" s="104" t="s">
        <v>3</v>
      </c>
      <c r="H3" s="105" t="s">
        <v>13</v>
      </c>
      <c r="I3" s="137" t="s">
        <v>2</v>
      </c>
      <c r="J3" s="154" t="s">
        <v>19</v>
      </c>
      <c r="K3" s="154"/>
      <c r="L3" s="286"/>
    </row>
    <row r="4" spans="1:95" ht="18" customHeight="1">
      <c r="A4" s="90"/>
      <c r="B4" s="91"/>
      <c r="C4" s="135"/>
      <c r="D4" s="135"/>
      <c r="E4" s="135"/>
      <c r="F4" s="135"/>
      <c r="G4" s="135"/>
      <c r="H4" s="136"/>
      <c r="I4" s="83"/>
      <c r="J4" s="79" t="s">
        <v>6</v>
      </c>
      <c r="K4" s="92" t="s">
        <v>59</v>
      </c>
      <c r="L4" s="286"/>
    </row>
    <row r="5" spans="1:95" ht="15" customHeight="1">
      <c r="A5" s="93"/>
      <c r="B5" s="91"/>
      <c r="C5" s="82"/>
      <c r="D5" s="82"/>
      <c r="E5" s="82"/>
      <c r="F5" s="82"/>
      <c r="G5" s="81"/>
      <c r="H5" s="81"/>
      <c r="I5" s="82"/>
      <c r="J5" s="78"/>
      <c r="K5" s="94" t="s">
        <v>102</v>
      </c>
      <c r="L5" s="286"/>
    </row>
    <row r="6" spans="1:95" ht="15" customHeight="1">
      <c r="A6" s="141"/>
      <c r="B6" s="37" t="s">
        <v>21</v>
      </c>
      <c r="C6" s="106" t="s">
        <v>85</v>
      </c>
      <c r="D6" s="107"/>
      <c r="E6" s="107"/>
      <c r="F6" s="107"/>
      <c r="G6" s="107"/>
      <c r="H6" s="107"/>
      <c r="I6" s="107"/>
      <c r="J6" s="84" t="s">
        <v>22</v>
      </c>
      <c r="K6" s="85"/>
      <c r="L6" s="286"/>
    </row>
    <row r="7" spans="1:95" s="44" customFormat="1" ht="13.2" customHeight="1">
      <c r="A7" s="38">
        <v>1970</v>
      </c>
      <c r="B7" s="39">
        <v>203.84899999999999</v>
      </c>
      <c r="C7" s="40">
        <v>19.8</v>
      </c>
      <c r="D7" s="51" t="s">
        <v>8</v>
      </c>
      <c r="E7" s="42">
        <v>14.8</v>
      </c>
      <c r="F7" s="41">
        <f t="shared" ref="F7:F37" si="0">SUM(C7,D7,E7)</f>
        <v>34.6</v>
      </c>
      <c r="G7" s="42">
        <v>2.7</v>
      </c>
      <c r="H7" s="42">
        <v>17.5</v>
      </c>
      <c r="I7" s="41">
        <f t="shared" ref="I7:I37" si="1">F7-SUM(G7,H7)</f>
        <v>14.400000000000002</v>
      </c>
      <c r="J7" s="110">
        <f t="shared" ref="J7:J37" si="2">IF(I7=0,0,IF(B7=0,0,I7/B7))</f>
        <v>7.0640523132318542E-2</v>
      </c>
      <c r="K7" s="142">
        <f>J7*1.195</f>
        <v>8.4415425143120656E-2</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row>
    <row r="8" spans="1:95" ht="13.2" customHeight="1">
      <c r="A8" s="45">
        <v>1971</v>
      </c>
      <c r="B8" s="46">
        <v>206.46599999999998</v>
      </c>
      <c r="C8" s="47">
        <v>19.8</v>
      </c>
      <c r="D8" s="49" t="s">
        <v>8</v>
      </c>
      <c r="E8" s="49">
        <v>17.5</v>
      </c>
      <c r="F8" s="48">
        <f t="shared" si="0"/>
        <v>37.299999999999997</v>
      </c>
      <c r="G8" s="49">
        <v>1.5</v>
      </c>
      <c r="H8" s="49">
        <v>14.2</v>
      </c>
      <c r="I8" s="48">
        <f t="shared" si="1"/>
        <v>21.599999999999998</v>
      </c>
      <c r="J8" s="111">
        <f t="shared" si="2"/>
        <v>0.10461770945337247</v>
      </c>
      <c r="K8" s="111">
        <f t="shared" ref="K8:K44" si="3">J8*1.195</f>
        <v>0.1250181627967801</v>
      </c>
    </row>
    <row r="9" spans="1:95" ht="13.2" customHeight="1">
      <c r="A9" s="45">
        <v>1972</v>
      </c>
      <c r="B9" s="46">
        <v>208.917</v>
      </c>
      <c r="C9" s="47">
        <v>13.5</v>
      </c>
      <c r="D9" s="49" t="s">
        <v>8</v>
      </c>
      <c r="E9" s="49">
        <v>14.2</v>
      </c>
      <c r="F9" s="48">
        <f t="shared" si="0"/>
        <v>27.7</v>
      </c>
      <c r="G9" s="49">
        <v>9.6</v>
      </c>
      <c r="H9" s="49">
        <v>8.6</v>
      </c>
      <c r="I9" s="48">
        <f t="shared" si="1"/>
        <v>9.5</v>
      </c>
      <c r="J9" s="111">
        <f t="shared" si="2"/>
        <v>4.5472603952765929E-2</v>
      </c>
      <c r="K9" s="111">
        <f t="shared" si="3"/>
        <v>5.4339761723555285E-2</v>
      </c>
    </row>
    <row r="10" spans="1:95" ht="13.2" customHeight="1">
      <c r="A10" s="45">
        <v>1973</v>
      </c>
      <c r="B10" s="46">
        <v>210.98500000000001</v>
      </c>
      <c r="C10" s="47">
        <v>20.399999999999999</v>
      </c>
      <c r="D10" s="49" t="s">
        <v>8</v>
      </c>
      <c r="E10" s="49">
        <v>8.6</v>
      </c>
      <c r="F10" s="48">
        <f t="shared" si="0"/>
        <v>29</v>
      </c>
      <c r="G10" s="49">
        <v>2.5</v>
      </c>
      <c r="H10" s="49">
        <v>5.7</v>
      </c>
      <c r="I10" s="48">
        <f t="shared" si="1"/>
        <v>20.8</v>
      </c>
      <c r="J10" s="111">
        <f t="shared" si="2"/>
        <v>9.8585207479204684E-2</v>
      </c>
      <c r="K10" s="111">
        <f t="shared" si="3"/>
        <v>0.1178093229376496</v>
      </c>
    </row>
    <row r="11" spans="1:95" ht="13.2" customHeight="1">
      <c r="A11" s="45">
        <v>1974</v>
      </c>
      <c r="B11" s="46">
        <v>212.93199999999999</v>
      </c>
      <c r="C11" s="47">
        <v>25.3</v>
      </c>
      <c r="D11" s="49" t="s">
        <v>8</v>
      </c>
      <c r="E11" s="49">
        <v>5.7</v>
      </c>
      <c r="F11" s="48">
        <f t="shared" si="0"/>
        <v>31</v>
      </c>
      <c r="G11" s="49">
        <v>2.5</v>
      </c>
      <c r="H11" s="49">
        <v>13.1</v>
      </c>
      <c r="I11" s="48">
        <f t="shared" si="1"/>
        <v>15.4</v>
      </c>
      <c r="J11" s="111">
        <f t="shared" si="2"/>
        <v>7.2323558694794593E-2</v>
      </c>
      <c r="K11" s="111">
        <f t="shared" si="3"/>
        <v>8.6426652640279544E-2</v>
      </c>
    </row>
    <row r="12" spans="1:95" ht="13.2" customHeight="1">
      <c r="A12" s="45">
        <v>1975</v>
      </c>
      <c r="B12" s="46">
        <v>214.93100000000001</v>
      </c>
      <c r="C12" s="47">
        <v>15.464435146443515</v>
      </c>
      <c r="D12" s="49" t="s">
        <v>8</v>
      </c>
      <c r="E12" s="49">
        <v>13.1</v>
      </c>
      <c r="F12" s="48">
        <f t="shared" ref="F12:F25" si="4">SUM(C12,D12,E12)</f>
        <v>28.564435146443515</v>
      </c>
      <c r="G12" s="49">
        <v>2.2999999999999998</v>
      </c>
      <c r="H12" s="49">
        <v>9.6999999999999993</v>
      </c>
      <c r="I12" s="48">
        <f t="shared" si="1"/>
        <v>16.564435146443515</v>
      </c>
      <c r="J12" s="111">
        <f t="shared" si="2"/>
        <v>7.7068618051577081E-2</v>
      </c>
      <c r="K12" s="111">
        <f t="shared" si="3"/>
        <v>9.2096998571634614E-2</v>
      </c>
    </row>
    <row r="13" spans="1:95" ht="13.2" customHeight="1">
      <c r="A13" s="38">
        <v>1976</v>
      </c>
      <c r="B13" s="39">
        <v>217.095</v>
      </c>
      <c r="C13" s="40">
        <v>18.778242677824267</v>
      </c>
      <c r="D13" s="51" t="s">
        <v>8</v>
      </c>
      <c r="E13" s="51">
        <v>9.6999999999999993</v>
      </c>
      <c r="F13" s="41">
        <f t="shared" si="4"/>
        <v>28.478242677824266</v>
      </c>
      <c r="G13" s="51">
        <v>3.1</v>
      </c>
      <c r="H13" s="51">
        <v>5.7</v>
      </c>
      <c r="I13" s="41">
        <f t="shared" si="1"/>
        <v>19.678242677824265</v>
      </c>
      <c r="J13" s="110">
        <f t="shared" si="2"/>
        <v>9.0643463358549323E-2</v>
      </c>
      <c r="K13" s="110">
        <f t="shared" si="3"/>
        <v>0.10831893871346644</v>
      </c>
    </row>
    <row r="14" spans="1:95" ht="13.2" customHeight="1">
      <c r="A14" s="38">
        <v>1977</v>
      </c>
      <c r="B14" s="39">
        <v>219.179</v>
      </c>
      <c r="C14" s="40">
        <v>17.640167364016737</v>
      </c>
      <c r="D14" s="51" t="s">
        <v>8</v>
      </c>
      <c r="E14" s="51">
        <v>5.7</v>
      </c>
      <c r="F14" s="41">
        <f t="shared" si="4"/>
        <v>23.340167364016736</v>
      </c>
      <c r="G14" s="51">
        <v>5.5</v>
      </c>
      <c r="H14" s="51">
        <v>5.9</v>
      </c>
      <c r="I14" s="41">
        <f t="shared" si="1"/>
        <v>11.940167364016736</v>
      </c>
      <c r="J14" s="110">
        <f t="shared" si="2"/>
        <v>5.4476785476787172E-2</v>
      </c>
      <c r="K14" s="110">
        <f t="shared" si="3"/>
        <v>6.5099758644760669E-2</v>
      </c>
    </row>
    <row r="15" spans="1:95" ht="13.2" customHeight="1">
      <c r="A15" s="38">
        <v>1978</v>
      </c>
      <c r="B15" s="39">
        <v>221.47699999999998</v>
      </c>
      <c r="C15" s="40">
        <v>21.422594142259413</v>
      </c>
      <c r="D15" s="51" t="s">
        <v>8</v>
      </c>
      <c r="E15" s="51">
        <v>5.9</v>
      </c>
      <c r="F15" s="41">
        <f t="shared" si="4"/>
        <v>27.322594142259412</v>
      </c>
      <c r="G15" s="51">
        <v>11.1</v>
      </c>
      <c r="H15" s="51">
        <v>5.0999999999999996</v>
      </c>
      <c r="I15" s="41">
        <f t="shared" si="1"/>
        <v>11.122594142259413</v>
      </c>
      <c r="J15" s="110">
        <f t="shared" si="2"/>
        <v>5.0220086700918896E-2</v>
      </c>
      <c r="K15" s="110">
        <f t="shared" si="3"/>
        <v>6.0013003607598085E-2</v>
      </c>
    </row>
    <row r="16" spans="1:95" ht="13.2" customHeight="1">
      <c r="A16" s="38">
        <v>1979</v>
      </c>
      <c r="B16" s="39">
        <v>223.86500000000001</v>
      </c>
      <c r="C16" s="40">
        <v>24.853556485355647</v>
      </c>
      <c r="D16" s="51" t="s">
        <v>8</v>
      </c>
      <c r="E16" s="51">
        <v>5.0999999999999996</v>
      </c>
      <c r="F16" s="41">
        <f t="shared" si="4"/>
        <v>29.953556485355648</v>
      </c>
      <c r="G16" s="51">
        <v>11</v>
      </c>
      <c r="H16" s="51">
        <v>10.6</v>
      </c>
      <c r="I16" s="41">
        <f t="shared" si="1"/>
        <v>8.3535564853556465</v>
      </c>
      <c r="J16" s="110">
        <f t="shared" si="2"/>
        <v>3.7315151923505888E-2</v>
      </c>
      <c r="K16" s="110">
        <f t="shared" si="3"/>
        <v>4.4591606548589541E-2</v>
      </c>
    </row>
    <row r="17" spans="1:11" ht="13.2" customHeight="1">
      <c r="A17" s="38">
        <v>1980</v>
      </c>
      <c r="B17" s="39">
        <v>226.45099999999999</v>
      </c>
      <c r="C17" s="40">
        <v>24.100418410041801</v>
      </c>
      <c r="D17" s="51" t="s">
        <v>8</v>
      </c>
      <c r="E17" s="51">
        <v>10.6</v>
      </c>
      <c r="F17" s="41">
        <f t="shared" si="4"/>
        <v>34.700418410041799</v>
      </c>
      <c r="G17" s="51">
        <v>10</v>
      </c>
      <c r="H17" s="51">
        <v>9.6999999999999993</v>
      </c>
      <c r="I17" s="41">
        <f t="shared" si="1"/>
        <v>15.000418410041799</v>
      </c>
      <c r="J17" s="110">
        <f t="shared" si="2"/>
        <v>6.6241343204674744E-2</v>
      </c>
      <c r="K17" s="110">
        <f t="shared" si="3"/>
        <v>7.9158405129586329E-2</v>
      </c>
    </row>
    <row r="18" spans="1:11" ht="13.2" customHeight="1">
      <c r="A18" s="45">
        <v>1981</v>
      </c>
      <c r="B18" s="46">
        <v>228.93700000000001</v>
      </c>
      <c r="C18" s="47">
        <v>17.238493723849398</v>
      </c>
      <c r="D18" s="49" t="s">
        <v>8</v>
      </c>
      <c r="E18" s="49">
        <v>9.6999999999999993</v>
      </c>
      <c r="F18" s="48">
        <f t="shared" si="4"/>
        <v>26.938493723849398</v>
      </c>
      <c r="G18" s="49">
        <v>8.9</v>
      </c>
      <c r="H18" s="49">
        <v>4.9000000000000004</v>
      </c>
      <c r="I18" s="48">
        <f t="shared" si="1"/>
        <v>13.138493723849397</v>
      </c>
      <c r="J18" s="111">
        <f t="shared" si="2"/>
        <v>5.738912331274279E-2</v>
      </c>
      <c r="K18" s="111">
        <f t="shared" si="3"/>
        <v>6.8580002358727632E-2</v>
      </c>
    </row>
    <row r="19" spans="1:11" ht="13.2" customHeight="1">
      <c r="A19" s="45">
        <v>1982</v>
      </c>
      <c r="B19" s="46">
        <v>231.15700000000001</v>
      </c>
      <c r="C19" s="47">
        <v>17.907949790795001</v>
      </c>
      <c r="D19" s="49" t="s">
        <v>8</v>
      </c>
      <c r="E19" s="49">
        <v>4.9000000000000004</v>
      </c>
      <c r="F19" s="48">
        <f t="shared" si="4"/>
        <v>22.807949790795</v>
      </c>
      <c r="G19" s="49">
        <v>7.2</v>
      </c>
      <c r="H19" s="49">
        <v>7.6</v>
      </c>
      <c r="I19" s="48">
        <f t="shared" si="1"/>
        <v>8.0079497907949992</v>
      </c>
      <c r="J19" s="111">
        <f t="shared" si="2"/>
        <v>3.4642904133532618E-2</v>
      </c>
      <c r="K19" s="111">
        <f t="shared" si="3"/>
        <v>4.1398270439571477E-2</v>
      </c>
    </row>
    <row r="20" spans="1:11" ht="13.2" customHeight="1">
      <c r="A20" s="45">
        <v>1983</v>
      </c>
      <c r="B20" s="46">
        <v>233.322</v>
      </c>
      <c r="C20" s="47">
        <v>18.577405857740601</v>
      </c>
      <c r="D20" s="49" t="s">
        <v>8</v>
      </c>
      <c r="E20" s="49">
        <v>7.6</v>
      </c>
      <c r="F20" s="48">
        <f t="shared" si="4"/>
        <v>26.177405857740602</v>
      </c>
      <c r="G20" s="49">
        <v>7.5</v>
      </c>
      <c r="H20" s="49">
        <v>9</v>
      </c>
      <c r="I20" s="48">
        <f t="shared" si="1"/>
        <v>9.6774058577406024</v>
      </c>
      <c r="J20" s="111">
        <f t="shared" si="2"/>
        <v>4.1476611111427995E-2</v>
      </c>
      <c r="K20" s="111">
        <f t="shared" si="3"/>
        <v>4.9564550278156455E-2</v>
      </c>
    </row>
    <row r="21" spans="1:11" ht="13.2" customHeight="1">
      <c r="A21" s="45">
        <v>1984</v>
      </c>
      <c r="B21" s="46">
        <v>235.38499999999999</v>
      </c>
      <c r="C21" s="47">
        <v>15.732217573221799</v>
      </c>
      <c r="D21" s="49" t="s">
        <v>8</v>
      </c>
      <c r="E21" s="49">
        <v>9</v>
      </c>
      <c r="F21" s="48">
        <f t="shared" si="4"/>
        <v>24.732217573221799</v>
      </c>
      <c r="G21" s="49">
        <v>7.6</v>
      </c>
      <c r="H21" s="49">
        <v>5.9</v>
      </c>
      <c r="I21" s="48">
        <f t="shared" si="1"/>
        <v>11.232217573221799</v>
      </c>
      <c r="J21" s="111">
        <f t="shared" si="2"/>
        <v>4.7718493418109902E-2</v>
      </c>
      <c r="K21" s="111">
        <f t="shared" si="3"/>
        <v>5.7023599634641334E-2</v>
      </c>
    </row>
    <row r="22" spans="1:11" ht="13.2" customHeight="1">
      <c r="A22" s="45">
        <v>1985</v>
      </c>
      <c r="B22" s="46">
        <v>237.46799999999999</v>
      </c>
      <c r="C22" s="47">
        <v>18.912133891213401</v>
      </c>
      <c r="D22" s="49" t="s">
        <v>8</v>
      </c>
      <c r="E22" s="49">
        <v>5.9</v>
      </c>
      <c r="F22" s="48">
        <f t="shared" si="4"/>
        <v>24.812133891213399</v>
      </c>
      <c r="G22" s="49">
        <v>8.4</v>
      </c>
      <c r="H22" s="49">
        <v>7.2</v>
      </c>
      <c r="I22" s="48">
        <f t="shared" si="1"/>
        <v>9.2121338912133979</v>
      </c>
      <c r="J22" s="111">
        <f t="shared" si="2"/>
        <v>3.8793159041274609E-2</v>
      </c>
      <c r="K22" s="111">
        <f t="shared" si="3"/>
        <v>4.6357825054323162E-2</v>
      </c>
    </row>
    <row r="23" spans="1:11" ht="13.2" customHeight="1">
      <c r="A23" s="38">
        <v>1986</v>
      </c>
      <c r="B23" s="39">
        <v>239.63800000000001</v>
      </c>
      <c r="C23" s="40">
        <v>12.3849372384937</v>
      </c>
      <c r="D23" s="51" t="s">
        <v>8</v>
      </c>
      <c r="E23" s="51">
        <v>7.2</v>
      </c>
      <c r="F23" s="41">
        <f t="shared" si="4"/>
        <v>19.584937238493701</v>
      </c>
      <c r="G23" s="51">
        <v>12.8</v>
      </c>
      <c r="H23" s="51">
        <v>4.3</v>
      </c>
      <c r="I23" s="41">
        <f t="shared" si="1"/>
        <v>2.4849372384936999</v>
      </c>
      <c r="J23" s="110">
        <f t="shared" si="2"/>
        <v>1.0369545892111016E-2</v>
      </c>
      <c r="K23" s="110">
        <f t="shared" si="3"/>
        <v>1.2391607341072666E-2</v>
      </c>
    </row>
    <row r="24" spans="1:11" ht="13.2" customHeight="1">
      <c r="A24" s="38">
        <v>1987</v>
      </c>
      <c r="B24" s="39">
        <v>241.78399999999999</v>
      </c>
      <c r="C24" s="40">
        <v>20.418410041841</v>
      </c>
      <c r="D24" s="51" t="s">
        <v>8</v>
      </c>
      <c r="E24" s="51">
        <v>4.34</v>
      </c>
      <c r="F24" s="41">
        <f t="shared" si="4"/>
        <v>24.758410041841</v>
      </c>
      <c r="G24" s="51">
        <v>13.5</v>
      </c>
      <c r="H24" s="51">
        <v>6.8</v>
      </c>
      <c r="I24" s="41">
        <f t="shared" si="1"/>
        <v>4.4584100418409989</v>
      </c>
      <c r="J24" s="110">
        <f t="shared" si="2"/>
        <v>1.8439640513189453E-2</v>
      </c>
      <c r="K24" s="110">
        <f t="shared" si="3"/>
        <v>2.2035370413261396E-2</v>
      </c>
    </row>
    <row r="25" spans="1:11" ht="13.2" customHeight="1">
      <c r="A25" s="38">
        <v>1988</v>
      </c>
      <c r="B25" s="39">
        <v>243.98099999999999</v>
      </c>
      <c r="C25" s="40">
        <v>25.020920502092</v>
      </c>
      <c r="D25" s="51">
        <v>0.2</v>
      </c>
      <c r="E25" s="51">
        <v>6.8</v>
      </c>
      <c r="F25" s="41">
        <f t="shared" si="4"/>
        <v>32.020920502091997</v>
      </c>
      <c r="G25" s="51">
        <v>14.5</v>
      </c>
      <c r="H25" s="51">
        <v>7.2</v>
      </c>
      <c r="I25" s="41">
        <f t="shared" si="1"/>
        <v>10.320920502091997</v>
      </c>
      <c r="J25" s="110">
        <f t="shared" si="2"/>
        <v>4.2302148536533572E-2</v>
      </c>
      <c r="K25" s="110">
        <f t="shared" si="3"/>
        <v>5.055106750115762E-2</v>
      </c>
    </row>
    <row r="26" spans="1:11" ht="13.2" customHeight="1">
      <c r="A26" s="38">
        <v>1989</v>
      </c>
      <c r="B26" s="39">
        <v>246.22399999999999</v>
      </c>
      <c r="C26" s="40">
        <v>25.020920502092</v>
      </c>
      <c r="D26" s="51">
        <v>0.4</v>
      </c>
      <c r="E26" s="51" t="s">
        <v>8</v>
      </c>
      <c r="F26" s="41">
        <f t="shared" si="0"/>
        <v>25.420920502091999</v>
      </c>
      <c r="G26" s="51">
        <v>10.5</v>
      </c>
      <c r="H26" s="51" t="s">
        <v>8</v>
      </c>
      <c r="I26" s="41">
        <f t="shared" si="1"/>
        <v>14.920920502091999</v>
      </c>
      <c r="J26" s="110">
        <f t="shared" si="2"/>
        <v>6.059896883363116E-2</v>
      </c>
      <c r="K26" s="110">
        <f t="shared" si="3"/>
        <v>7.2415767756189242E-2</v>
      </c>
    </row>
    <row r="27" spans="1:11" ht="13.2" customHeight="1">
      <c r="A27" s="38">
        <v>1990</v>
      </c>
      <c r="B27" s="39">
        <v>248.65899999999999</v>
      </c>
      <c r="C27" s="40">
        <v>15.1464435146444</v>
      </c>
      <c r="D27" s="52">
        <v>0.5</v>
      </c>
      <c r="E27" s="52" t="s">
        <v>8</v>
      </c>
      <c r="F27" s="41">
        <f t="shared" si="0"/>
        <v>15.6464435146444</v>
      </c>
      <c r="G27" s="52">
        <v>11.8</v>
      </c>
      <c r="H27" s="52" t="s">
        <v>8</v>
      </c>
      <c r="I27" s="41">
        <f t="shared" si="1"/>
        <v>3.8464435146443989</v>
      </c>
      <c r="J27" s="110">
        <f t="shared" si="2"/>
        <v>1.5468748425129993E-2</v>
      </c>
      <c r="K27" s="110">
        <f t="shared" si="3"/>
        <v>1.8485154368030342E-2</v>
      </c>
    </row>
    <row r="28" spans="1:11" ht="13.2" customHeight="1">
      <c r="A28" s="45">
        <v>1991</v>
      </c>
      <c r="B28" s="46">
        <v>251.88900000000001</v>
      </c>
      <c r="C28" s="47">
        <v>13.1380753138075</v>
      </c>
      <c r="D28" s="53">
        <v>0.5</v>
      </c>
      <c r="E28" s="53" t="s">
        <v>8</v>
      </c>
      <c r="F28" s="48">
        <f t="shared" si="0"/>
        <v>13.6380753138075</v>
      </c>
      <c r="G28" s="53">
        <v>7.5</v>
      </c>
      <c r="H28" s="53" t="s">
        <v>8</v>
      </c>
      <c r="I28" s="48">
        <f t="shared" si="1"/>
        <v>6.1380753138074997</v>
      </c>
      <c r="J28" s="111">
        <f t="shared" si="2"/>
        <v>2.4368175322493239E-2</v>
      </c>
      <c r="K28" s="111">
        <f t="shared" si="3"/>
        <v>2.9119969510379422E-2</v>
      </c>
    </row>
    <row r="29" spans="1:11" ht="13.2" customHeight="1">
      <c r="A29" s="45">
        <v>1992</v>
      </c>
      <c r="B29" s="46">
        <v>255.214</v>
      </c>
      <c r="C29" s="47">
        <v>18.912133891213401</v>
      </c>
      <c r="D29" s="53">
        <v>0.52900000000000003</v>
      </c>
      <c r="E29" s="53" t="s">
        <v>8</v>
      </c>
      <c r="F29" s="48">
        <f t="shared" si="0"/>
        <v>19.441133891213401</v>
      </c>
      <c r="G29" s="53">
        <v>9.4350000000000005</v>
      </c>
      <c r="H29" s="53" t="s">
        <v>8</v>
      </c>
      <c r="I29" s="48">
        <f t="shared" si="1"/>
        <v>10.0061338912134</v>
      </c>
      <c r="J29" s="111">
        <f t="shared" si="2"/>
        <v>3.9206837756601914E-2</v>
      </c>
      <c r="K29" s="111">
        <f t="shared" si="3"/>
        <v>4.6852171119139287E-2</v>
      </c>
    </row>
    <row r="30" spans="1:11" ht="13.2" customHeight="1">
      <c r="A30" s="45">
        <v>1993</v>
      </c>
      <c r="B30" s="46">
        <v>258.67899999999997</v>
      </c>
      <c r="C30" s="47">
        <v>15.564853556485399</v>
      </c>
      <c r="D30" s="53">
        <v>0.48899999999999999</v>
      </c>
      <c r="E30" s="53" t="s">
        <v>8</v>
      </c>
      <c r="F30" s="48">
        <f t="shared" si="0"/>
        <v>16.0538535564854</v>
      </c>
      <c r="G30" s="53">
        <v>8.4329999999999998</v>
      </c>
      <c r="H30" s="53" t="s">
        <v>8</v>
      </c>
      <c r="I30" s="48">
        <f t="shared" si="1"/>
        <v>7.6208535564854003</v>
      </c>
      <c r="J30" s="111">
        <f t="shared" si="2"/>
        <v>2.946065802204818E-2</v>
      </c>
      <c r="K30" s="111">
        <f t="shared" si="3"/>
        <v>3.5205486336347576E-2</v>
      </c>
    </row>
    <row r="31" spans="1:11" ht="13.2" customHeight="1">
      <c r="A31" s="45">
        <v>1994</v>
      </c>
      <c r="B31" s="46">
        <v>261.91899999999998</v>
      </c>
      <c r="C31" s="47">
        <v>16.569037656903799</v>
      </c>
      <c r="D31" s="53">
        <v>0.5</v>
      </c>
      <c r="E31" s="53" t="s">
        <v>8</v>
      </c>
      <c r="F31" s="48">
        <f t="shared" si="0"/>
        <v>17.069037656903799</v>
      </c>
      <c r="G31" s="53">
        <v>9.9</v>
      </c>
      <c r="H31" s="53" t="s">
        <v>8</v>
      </c>
      <c r="I31" s="48">
        <f t="shared" si="1"/>
        <v>7.1690376569037984</v>
      </c>
      <c r="J31" s="111">
        <f t="shared" si="2"/>
        <v>2.737120123741996E-2</v>
      </c>
      <c r="K31" s="111">
        <f t="shared" si="3"/>
        <v>3.2708585478716856E-2</v>
      </c>
    </row>
    <row r="32" spans="1:11" ht="13.2" customHeight="1">
      <c r="A32" s="45">
        <v>1995</v>
      </c>
      <c r="B32" s="46">
        <v>265.04399999999998</v>
      </c>
      <c r="C32" s="47">
        <v>21.422999999999998</v>
      </c>
      <c r="D32" s="53">
        <v>0.59</v>
      </c>
      <c r="E32" s="53" t="s">
        <v>8</v>
      </c>
      <c r="F32" s="48">
        <f t="shared" si="0"/>
        <v>22.012999999999998</v>
      </c>
      <c r="G32" s="53">
        <v>11.842000000000001</v>
      </c>
      <c r="H32" s="53" t="s">
        <v>8</v>
      </c>
      <c r="I32" s="48">
        <f t="shared" si="1"/>
        <v>10.170999999999998</v>
      </c>
      <c r="J32" s="111">
        <f t="shared" si="2"/>
        <v>3.8374760417138283E-2</v>
      </c>
      <c r="K32" s="111">
        <f t="shared" si="3"/>
        <v>4.5857838698480251E-2</v>
      </c>
    </row>
    <row r="33" spans="1:11" ht="13.2" customHeight="1">
      <c r="A33" s="38">
        <v>1996</v>
      </c>
      <c r="B33" s="39">
        <v>268.15100000000001</v>
      </c>
      <c r="C33" s="40">
        <v>15.397</v>
      </c>
      <c r="D33" s="52">
        <v>0.83099999999999996</v>
      </c>
      <c r="E33" s="52" t="s">
        <v>8</v>
      </c>
      <c r="F33" s="41">
        <f t="shared" si="0"/>
        <v>16.228000000000002</v>
      </c>
      <c r="G33" s="52">
        <v>11.055999999999999</v>
      </c>
      <c r="H33" s="52" t="s">
        <v>8</v>
      </c>
      <c r="I33" s="41">
        <f t="shared" si="1"/>
        <v>5.1720000000000024</v>
      </c>
      <c r="J33" s="110">
        <f t="shared" si="2"/>
        <v>1.9287640172887671E-2</v>
      </c>
      <c r="K33" s="110">
        <f t="shared" si="3"/>
        <v>2.3048730006600768E-2</v>
      </c>
    </row>
    <row r="34" spans="1:11" ht="13.2" customHeight="1">
      <c r="A34" s="38">
        <v>1997</v>
      </c>
      <c r="B34" s="39">
        <v>271.36</v>
      </c>
      <c r="C34" s="40">
        <v>19.7</v>
      </c>
      <c r="D34" s="55">
        <v>0.78300000000000003</v>
      </c>
      <c r="E34" s="55" t="s">
        <v>8</v>
      </c>
      <c r="F34" s="41">
        <f t="shared" si="0"/>
        <v>20.483000000000001</v>
      </c>
      <c r="G34" s="55">
        <v>10.932</v>
      </c>
      <c r="H34" s="55" t="s">
        <v>8</v>
      </c>
      <c r="I34" s="41">
        <f t="shared" si="1"/>
        <v>9.5510000000000002</v>
      </c>
      <c r="J34" s="110">
        <f t="shared" si="2"/>
        <v>3.5196786556603771E-2</v>
      </c>
      <c r="K34" s="110">
        <f t="shared" si="3"/>
        <v>4.2060159935141506E-2</v>
      </c>
    </row>
    <row r="35" spans="1:11" ht="13.2" customHeight="1">
      <c r="A35" s="38">
        <v>1998</v>
      </c>
      <c r="B35" s="39">
        <v>274.62599999999998</v>
      </c>
      <c r="C35" s="40">
        <v>22.92887029288703</v>
      </c>
      <c r="D35" s="52">
        <v>0.47413699999999998</v>
      </c>
      <c r="E35" s="52" t="s">
        <v>8</v>
      </c>
      <c r="F35" s="41">
        <f t="shared" si="0"/>
        <v>23.403007292887029</v>
      </c>
      <c r="G35" s="52">
        <v>11.285565000000002</v>
      </c>
      <c r="H35" s="52" t="s">
        <v>8</v>
      </c>
      <c r="I35" s="41">
        <f t="shared" si="1"/>
        <v>12.117442292887027</v>
      </c>
      <c r="J35" s="110">
        <f t="shared" si="2"/>
        <v>4.4123434390360081E-2</v>
      </c>
      <c r="K35" s="110">
        <f t="shared" si="3"/>
        <v>5.2727504096480297E-2</v>
      </c>
    </row>
    <row r="36" spans="1:11" ht="13.2" customHeight="1">
      <c r="A36" s="38">
        <v>1999</v>
      </c>
      <c r="B36" s="39">
        <v>277.79000000000002</v>
      </c>
      <c r="C36" s="40">
        <v>18.242677824267783</v>
      </c>
      <c r="D36" s="52">
        <v>0.79625800000000002</v>
      </c>
      <c r="E36" s="52" t="s">
        <v>8</v>
      </c>
      <c r="F36" s="41">
        <f t="shared" si="0"/>
        <v>19.038935824267785</v>
      </c>
      <c r="G36" s="52">
        <v>9.8561040000000002</v>
      </c>
      <c r="H36" s="52" t="s">
        <v>8</v>
      </c>
      <c r="I36" s="41">
        <f t="shared" si="1"/>
        <v>9.1828318242677849</v>
      </c>
      <c r="J36" s="110">
        <f t="shared" si="2"/>
        <v>3.3056740070800908E-2</v>
      </c>
      <c r="K36" s="110">
        <f t="shared" si="3"/>
        <v>3.9502804384607085E-2</v>
      </c>
    </row>
    <row r="37" spans="1:11" ht="13.2" customHeight="1">
      <c r="A37" s="38">
        <v>2000</v>
      </c>
      <c r="B37" s="39">
        <v>280.976</v>
      </c>
      <c r="C37" s="40">
        <v>13.221757322175732</v>
      </c>
      <c r="D37" s="52">
        <v>0.80045199999999983</v>
      </c>
      <c r="E37" s="52" t="s">
        <v>8</v>
      </c>
      <c r="F37" s="41">
        <f t="shared" si="0"/>
        <v>14.022209322175732</v>
      </c>
      <c r="G37" s="40">
        <v>10.592728999999999</v>
      </c>
      <c r="H37" s="52" t="s">
        <v>8</v>
      </c>
      <c r="I37" s="41">
        <f t="shared" si="1"/>
        <v>3.4294803221757331</v>
      </c>
      <c r="J37" s="110">
        <f t="shared" si="2"/>
        <v>1.2205598777745193E-2</v>
      </c>
      <c r="K37" s="110">
        <f t="shared" si="3"/>
        <v>1.4585690539405506E-2</v>
      </c>
    </row>
    <row r="38" spans="1:11" ht="13.2" customHeight="1">
      <c r="A38" s="45">
        <v>2001</v>
      </c>
      <c r="B38" s="46">
        <v>283.92040200000002</v>
      </c>
      <c r="C38" s="47">
        <v>15.06276150627615</v>
      </c>
      <c r="D38" s="53">
        <v>0.90764999999999996</v>
      </c>
      <c r="E38" s="53" t="s">
        <v>8</v>
      </c>
      <c r="F38" s="48">
        <f t="shared" ref="F38:F43" si="5">SUM(C38,D38,E38)</f>
        <v>15.97041150627615</v>
      </c>
      <c r="G38" s="47">
        <v>10.771569</v>
      </c>
      <c r="H38" s="53" t="s">
        <v>8</v>
      </c>
      <c r="I38" s="48">
        <f t="shared" ref="I38:I43" si="6">F38-SUM(G38,H38)</f>
        <v>5.1988425062761507</v>
      </c>
      <c r="J38" s="111">
        <f t="shared" ref="J38:J43" si="7">IF(I38=0,0,IF(B38=0,0,I38/B38))</f>
        <v>1.831091555821392E-2</v>
      </c>
      <c r="K38" s="111">
        <f t="shared" si="3"/>
        <v>2.1881544092065636E-2</v>
      </c>
    </row>
    <row r="39" spans="1:11" ht="13.2" customHeight="1">
      <c r="A39" s="45">
        <v>2002</v>
      </c>
      <c r="B39" s="46">
        <v>286.78755999999998</v>
      </c>
      <c r="C39" s="47">
        <v>9.6736401673640167</v>
      </c>
      <c r="D39" s="53">
        <v>0.86318199999999989</v>
      </c>
      <c r="E39" s="53" t="s">
        <v>8</v>
      </c>
      <c r="F39" s="48">
        <f t="shared" si="5"/>
        <v>10.536822167364017</v>
      </c>
      <c r="G39" s="47">
        <v>9.8943860000000026</v>
      </c>
      <c r="H39" s="53" t="s">
        <v>8</v>
      </c>
      <c r="I39" s="48">
        <f t="shared" si="6"/>
        <v>0.64243616736401421</v>
      </c>
      <c r="J39" s="111">
        <f t="shared" si="7"/>
        <v>2.2401116957932701E-3</v>
      </c>
      <c r="K39" s="111">
        <f t="shared" si="3"/>
        <v>2.6769334764729581E-3</v>
      </c>
    </row>
    <row r="40" spans="1:11" ht="13.2" customHeight="1">
      <c r="A40" s="45">
        <v>2003</v>
      </c>
      <c r="B40" s="46">
        <v>289.51758100000001</v>
      </c>
      <c r="C40" s="47">
        <v>15.06276150627615</v>
      </c>
      <c r="D40" s="53">
        <v>1.2027209999999999</v>
      </c>
      <c r="E40" s="53" t="s">
        <v>8</v>
      </c>
      <c r="F40" s="48">
        <f t="shared" si="5"/>
        <v>16.26548250627615</v>
      </c>
      <c r="G40" s="47">
        <v>7.4940239999999996</v>
      </c>
      <c r="H40" s="53" t="s">
        <v>8</v>
      </c>
      <c r="I40" s="48">
        <f t="shared" si="6"/>
        <v>8.7714585062761508</v>
      </c>
      <c r="J40" s="111">
        <f t="shared" si="7"/>
        <v>3.0296807799993847E-2</v>
      </c>
      <c r="K40" s="111">
        <f t="shared" si="3"/>
        <v>3.6204685320992649E-2</v>
      </c>
    </row>
    <row r="41" spans="1:11" ht="13.2" customHeight="1">
      <c r="A41" s="45">
        <v>2004</v>
      </c>
      <c r="B41" s="46">
        <v>292.19189</v>
      </c>
      <c r="C41" s="47">
        <v>15.682008368200838</v>
      </c>
      <c r="D41" s="53">
        <v>1.3459469999999998</v>
      </c>
      <c r="E41" s="53" t="s">
        <v>8</v>
      </c>
      <c r="F41" s="48">
        <f t="shared" si="5"/>
        <v>17.027955368200839</v>
      </c>
      <c r="G41" s="47">
        <v>11.200380000000001</v>
      </c>
      <c r="H41" s="53" t="s">
        <v>8</v>
      </c>
      <c r="I41" s="48">
        <f t="shared" si="6"/>
        <v>5.8275753682008382</v>
      </c>
      <c r="J41" s="111">
        <f t="shared" si="7"/>
        <v>1.9944343315623298E-2</v>
      </c>
      <c r="K41" s="111">
        <f t="shared" si="3"/>
        <v>2.3833490262169844E-2</v>
      </c>
    </row>
    <row r="42" spans="1:11" ht="13.2" customHeight="1">
      <c r="A42" s="45">
        <v>2005</v>
      </c>
      <c r="B42" s="46">
        <v>294.914085</v>
      </c>
      <c r="C42" s="47">
        <v>16.15062761506276</v>
      </c>
      <c r="D42" s="53">
        <v>1.6866639999999999</v>
      </c>
      <c r="E42" s="53" t="s">
        <v>8</v>
      </c>
      <c r="F42" s="48">
        <f t="shared" si="5"/>
        <v>17.83729161506276</v>
      </c>
      <c r="G42" s="47">
        <v>9.0323879999999992</v>
      </c>
      <c r="H42" s="53" t="s">
        <v>8</v>
      </c>
      <c r="I42" s="48">
        <f t="shared" si="6"/>
        <v>8.8049036150627611</v>
      </c>
      <c r="J42" s="111">
        <f t="shared" si="7"/>
        <v>2.9855826028325372E-2</v>
      </c>
      <c r="K42" s="111">
        <f t="shared" si="3"/>
        <v>3.5677712103848819E-2</v>
      </c>
    </row>
    <row r="43" spans="1:11" ht="13.2" customHeight="1">
      <c r="A43" s="38">
        <v>2006</v>
      </c>
      <c r="B43" s="39">
        <v>297.64655699999997</v>
      </c>
      <c r="C43" s="40">
        <v>14.84518828451883</v>
      </c>
      <c r="D43" s="52">
        <v>1.2887339999999998</v>
      </c>
      <c r="E43" s="52" t="s">
        <v>8</v>
      </c>
      <c r="F43" s="41">
        <f t="shared" si="5"/>
        <v>16.133922284518832</v>
      </c>
      <c r="G43" s="40">
        <v>11.010601999999999</v>
      </c>
      <c r="H43" s="52" t="s">
        <v>8</v>
      </c>
      <c r="I43" s="41">
        <f t="shared" si="6"/>
        <v>5.123320284518833</v>
      </c>
      <c r="J43" s="110">
        <f t="shared" si="7"/>
        <v>1.7212765153936698E-2</v>
      </c>
      <c r="K43" s="110">
        <f t="shared" si="3"/>
        <v>2.0569254358954354E-2</v>
      </c>
    </row>
    <row r="44" spans="1:11" ht="13.2" customHeight="1">
      <c r="A44" s="38">
        <v>2007</v>
      </c>
      <c r="B44" s="39">
        <v>300.57448099999999</v>
      </c>
      <c r="C44" s="143">
        <v>10.97907949790795</v>
      </c>
      <c r="D44" s="143">
        <v>1.3121019999999999</v>
      </c>
      <c r="E44" s="52" t="s">
        <v>8</v>
      </c>
      <c r="F44" s="41">
        <f t="shared" ref="F44:F58" si="8">SUM(C44,D44,E44)</f>
        <v>12.291181497907949</v>
      </c>
      <c r="G44" s="143">
        <v>8.9419969999999989</v>
      </c>
      <c r="H44" s="52" t="s">
        <v>8</v>
      </c>
      <c r="I44" s="41">
        <f t="shared" ref="I44:I49" si="9">F44-SUM(G44,H44)</f>
        <v>3.3491844979079506</v>
      </c>
      <c r="J44" s="110">
        <f t="shared" ref="J44:J49" si="10">IF(I44=0,0,IF(B44=0,0,I44/B44))</f>
        <v>1.1142610932123511E-2</v>
      </c>
      <c r="K44" s="110">
        <f t="shared" si="3"/>
        <v>1.3315420063887596E-2</v>
      </c>
    </row>
    <row r="45" spans="1:11" ht="13.2" customHeight="1">
      <c r="A45" s="38">
        <v>2008</v>
      </c>
      <c r="B45" s="39">
        <v>303.50646899999998</v>
      </c>
      <c r="C45" s="143">
        <v>7.8326359832635974</v>
      </c>
      <c r="D45" s="143">
        <v>1.5279940000000003</v>
      </c>
      <c r="E45" s="52" t="s">
        <v>8</v>
      </c>
      <c r="F45" s="41">
        <f t="shared" si="8"/>
        <v>9.360629983263598</v>
      </c>
      <c r="G45" s="143">
        <v>6.304460999999999</v>
      </c>
      <c r="H45" s="52" t="s">
        <v>8</v>
      </c>
      <c r="I45" s="41">
        <f t="shared" si="9"/>
        <v>3.056168983263599</v>
      </c>
      <c r="J45" s="110">
        <f t="shared" si="10"/>
        <v>1.0069534904258002E-2</v>
      </c>
      <c r="K45" s="110">
        <f t="shared" ref="K45:K50" si="11">J45*1.195</f>
        <v>1.2033094210588312E-2</v>
      </c>
    </row>
    <row r="46" spans="1:11" ht="13.2" customHeight="1">
      <c r="A46" s="38">
        <v>2009</v>
      </c>
      <c r="B46" s="39">
        <v>306.207719</v>
      </c>
      <c r="C46" s="143">
        <v>13.807531380753137</v>
      </c>
      <c r="D46" s="143">
        <v>1.3274999999999999</v>
      </c>
      <c r="E46" s="52" t="s">
        <v>8</v>
      </c>
      <c r="F46" s="41">
        <f t="shared" si="8"/>
        <v>15.135031380753137</v>
      </c>
      <c r="G46" s="143">
        <v>7.4514970000000007</v>
      </c>
      <c r="H46" s="52" t="s">
        <v>8</v>
      </c>
      <c r="I46" s="41">
        <f t="shared" si="9"/>
        <v>7.6835343807531364</v>
      </c>
      <c r="J46" s="110">
        <f t="shared" si="10"/>
        <v>2.5092556144063555E-2</v>
      </c>
      <c r="K46" s="110">
        <f t="shared" si="11"/>
        <v>2.9985604592155948E-2</v>
      </c>
    </row>
    <row r="47" spans="1:11" ht="13.2" customHeight="1">
      <c r="A47" s="38">
        <v>2010</v>
      </c>
      <c r="B47" s="39">
        <v>308.83326399999999</v>
      </c>
      <c r="C47" s="143">
        <v>5.2719665271966525</v>
      </c>
      <c r="D47" s="143">
        <v>1.9141820000000001</v>
      </c>
      <c r="E47" s="52" t="s">
        <v>8</v>
      </c>
      <c r="F47" s="41">
        <f t="shared" si="8"/>
        <v>7.1861485271966528</v>
      </c>
      <c r="G47" s="143">
        <v>7.0083219999999997</v>
      </c>
      <c r="H47" s="52" t="s">
        <v>8</v>
      </c>
      <c r="I47" s="41">
        <f t="shared" si="9"/>
        <v>0.17782652719665304</v>
      </c>
      <c r="J47" s="110">
        <f t="shared" si="10"/>
        <v>5.7580108079501773E-4</v>
      </c>
      <c r="K47" s="110">
        <f t="shared" si="11"/>
        <v>6.8808229155004627E-4</v>
      </c>
    </row>
    <row r="48" spans="1:11" ht="13.2" customHeight="1">
      <c r="A48" s="57">
        <v>2011</v>
      </c>
      <c r="B48" s="58">
        <v>310.94696199999998</v>
      </c>
      <c r="C48" s="144">
        <v>10.460251046025103</v>
      </c>
      <c r="D48" s="144">
        <v>1.0650269999999999</v>
      </c>
      <c r="E48" s="60" t="s">
        <v>8</v>
      </c>
      <c r="F48" s="61">
        <f t="shared" si="8"/>
        <v>11.525278046025104</v>
      </c>
      <c r="G48" s="144">
        <v>9.6462189999999985</v>
      </c>
      <c r="H48" s="60" t="s">
        <v>8</v>
      </c>
      <c r="I48" s="61">
        <f t="shared" si="9"/>
        <v>1.8790590460251053</v>
      </c>
      <c r="J48" s="121">
        <f t="shared" si="10"/>
        <v>6.0430210796692252E-3</v>
      </c>
      <c r="K48" s="121">
        <f t="shared" si="11"/>
        <v>7.2214101902047245E-3</v>
      </c>
    </row>
    <row r="49" spans="1:13" ht="13.2" customHeight="1">
      <c r="A49" s="145">
        <v>2012</v>
      </c>
      <c r="B49" s="58">
        <v>313.14999699999998</v>
      </c>
      <c r="C49" s="144">
        <v>9.8744769874476983</v>
      </c>
      <c r="D49" s="144">
        <v>2.4452441700000001</v>
      </c>
      <c r="E49" s="60" t="s">
        <v>8</v>
      </c>
      <c r="F49" s="61">
        <f t="shared" si="8"/>
        <v>12.319721157447699</v>
      </c>
      <c r="G49" s="144">
        <v>8.7411310000000011</v>
      </c>
      <c r="H49" s="60" t="s">
        <v>8</v>
      </c>
      <c r="I49" s="61">
        <f t="shared" si="9"/>
        <v>3.5785901574476977</v>
      </c>
      <c r="J49" s="121">
        <f t="shared" si="10"/>
        <v>1.1427718958105876E-2</v>
      </c>
      <c r="K49" s="121">
        <f t="shared" si="11"/>
        <v>1.3656124154936522E-2</v>
      </c>
    </row>
    <row r="50" spans="1:13" ht="13.2" customHeight="1">
      <c r="A50" s="57">
        <v>2013</v>
      </c>
      <c r="B50" s="58">
        <v>315.33597600000002</v>
      </c>
      <c r="C50" s="144">
        <v>7.5648535564853558</v>
      </c>
      <c r="D50" s="144">
        <v>1.9237333299999995</v>
      </c>
      <c r="E50" s="60" t="s">
        <v>8</v>
      </c>
      <c r="F50" s="61">
        <f t="shared" si="8"/>
        <v>9.488586886485356</v>
      </c>
      <c r="G50" s="144">
        <v>9.056238849999998</v>
      </c>
      <c r="H50" s="60" t="s">
        <v>8</v>
      </c>
      <c r="I50" s="61">
        <f t="shared" ref="I50:I58" si="12">F50-SUM(G50,H50)</f>
        <v>0.43234803648535802</v>
      </c>
      <c r="J50" s="121">
        <f t="shared" ref="J50:J58" si="13">IF(I50=0,0,IF(B50=0,0,I50/B50))</f>
        <v>1.3710710778060986E-3</v>
      </c>
      <c r="K50" s="121">
        <f t="shared" si="11"/>
        <v>1.6384299379782878E-3</v>
      </c>
    </row>
    <row r="51" spans="1:13" ht="13.2" customHeight="1">
      <c r="A51" s="57">
        <v>2014</v>
      </c>
      <c r="B51" s="58">
        <v>317.519206</v>
      </c>
      <c r="C51" s="144">
        <v>5.8610878661087868</v>
      </c>
      <c r="D51" s="144">
        <v>2.6851855000000002</v>
      </c>
      <c r="E51" s="60" t="s">
        <v>8</v>
      </c>
      <c r="F51" s="61">
        <f t="shared" si="8"/>
        <v>8.5462733661087871</v>
      </c>
      <c r="G51" s="144">
        <v>6.2996279999999993</v>
      </c>
      <c r="H51" s="60" t="s">
        <v>8</v>
      </c>
      <c r="I51" s="61">
        <f t="shared" si="12"/>
        <v>2.2466453661087877</v>
      </c>
      <c r="J51" s="121">
        <f t="shared" si="13"/>
        <v>7.0756203834447346E-3</v>
      </c>
      <c r="K51" s="121">
        <f t="shared" ref="K51:K58" si="14">J51*1.195</f>
        <v>8.4553663582164588E-3</v>
      </c>
    </row>
    <row r="52" spans="1:13" ht="13.2" customHeight="1">
      <c r="A52" s="57">
        <v>2015</v>
      </c>
      <c r="B52" s="58">
        <v>319.83219000000003</v>
      </c>
      <c r="C52" s="144">
        <v>6.02510460251046</v>
      </c>
      <c r="D52" s="144">
        <v>1.8471359299999999</v>
      </c>
      <c r="E52" s="60" t="s">
        <v>8</v>
      </c>
      <c r="F52" s="61">
        <f t="shared" si="8"/>
        <v>7.8722405325104603</v>
      </c>
      <c r="G52" s="144">
        <v>5.8046705200000002</v>
      </c>
      <c r="H52" s="60" t="s">
        <v>8</v>
      </c>
      <c r="I52" s="61">
        <f t="shared" si="12"/>
        <v>2.0675700125104601</v>
      </c>
      <c r="J52" s="121">
        <f t="shared" si="13"/>
        <v>6.4645463375980388E-3</v>
      </c>
      <c r="K52" s="121">
        <f t="shared" si="14"/>
        <v>7.7251328734296567E-3</v>
      </c>
    </row>
    <row r="53" spans="1:13" ht="13.2" customHeight="1">
      <c r="A53" s="63">
        <v>2016</v>
      </c>
      <c r="B53" s="64">
        <v>322.11409400000002</v>
      </c>
      <c r="C53" s="146">
        <v>4.518828451882845</v>
      </c>
      <c r="D53" s="146">
        <v>1.3943903600000001</v>
      </c>
      <c r="E53" s="66" t="s">
        <v>8</v>
      </c>
      <c r="F53" s="67">
        <f t="shared" si="8"/>
        <v>5.913218811882845</v>
      </c>
      <c r="G53" s="146">
        <v>5.0349818499999994</v>
      </c>
      <c r="H53" s="66" t="s">
        <v>8</v>
      </c>
      <c r="I53" s="67">
        <f t="shared" si="12"/>
        <v>0.87823696188284561</v>
      </c>
      <c r="J53" s="126">
        <f t="shared" si="13"/>
        <v>2.7264779102861782E-3</v>
      </c>
      <c r="K53" s="126">
        <f t="shared" si="14"/>
        <v>3.2581411027919832E-3</v>
      </c>
    </row>
    <row r="54" spans="1:13" ht="13.2" customHeight="1">
      <c r="A54" s="63">
        <v>2017</v>
      </c>
      <c r="B54" s="64">
        <v>324.29674599999998</v>
      </c>
      <c r="C54" s="146">
        <v>4.3514644351464433</v>
      </c>
      <c r="D54" s="146">
        <v>1.4458638699999999</v>
      </c>
      <c r="E54" s="66" t="s">
        <v>8</v>
      </c>
      <c r="F54" s="67">
        <f t="shared" si="8"/>
        <v>5.7973283051464435</v>
      </c>
      <c r="G54" s="146">
        <v>4.0825234100000003</v>
      </c>
      <c r="H54" s="66" t="s">
        <v>8</v>
      </c>
      <c r="I54" s="67">
        <f t="shared" si="12"/>
        <v>1.7148048951464432</v>
      </c>
      <c r="J54" s="126">
        <f t="shared" si="13"/>
        <v>5.2877647287476737E-3</v>
      </c>
      <c r="K54" s="126">
        <f t="shared" si="14"/>
        <v>6.3188788508534701E-3</v>
      </c>
    </row>
    <row r="55" spans="1:13" ht="15" customHeight="1">
      <c r="A55" s="69" t="s">
        <v>60</v>
      </c>
      <c r="B55" s="70">
        <v>326.16326299999997</v>
      </c>
      <c r="C55" s="147">
        <v>4.1297871873365306</v>
      </c>
      <c r="D55" s="147">
        <v>0.85245017999999995</v>
      </c>
      <c r="E55" s="148" t="s">
        <v>8</v>
      </c>
      <c r="F55" s="149">
        <f t="shared" si="8"/>
        <v>4.9822373673365306</v>
      </c>
      <c r="G55" s="147">
        <v>3.3699388800000003</v>
      </c>
      <c r="H55" s="148" t="s">
        <v>8</v>
      </c>
      <c r="I55" s="149">
        <f t="shared" si="12"/>
        <v>1.6122984873365303</v>
      </c>
      <c r="J55" s="150">
        <f t="shared" si="13"/>
        <v>4.9432252808205759E-3</v>
      </c>
      <c r="K55" s="126">
        <f t="shared" si="14"/>
        <v>5.9071542105805881E-3</v>
      </c>
    </row>
    <row r="56" spans="1:13" ht="15" customHeight="1">
      <c r="A56" s="69" t="s">
        <v>61</v>
      </c>
      <c r="B56" s="64">
        <v>327.77654100000001</v>
      </c>
      <c r="C56" s="146">
        <v>5.042210273031154</v>
      </c>
      <c r="D56" s="146">
        <v>1.3191751999999999</v>
      </c>
      <c r="E56" s="66" t="s">
        <v>8</v>
      </c>
      <c r="F56" s="67">
        <f t="shared" si="8"/>
        <v>6.3613854730311541</v>
      </c>
      <c r="G56" s="146">
        <v>3.5077256000000001</v>
      </c>
      <c r="H56" s="66" t="s">
        <v>8</v>
      </c>
      <c r="I56" s="67">
        <f t="shared" si="12"/>
        <v>2.853659873031154</v>
      </c>
      <c r="J56" s="126">
        <f t="shared" si="13"/>
        <v>8.7061138186553567E-3</v>
      </c>
      <c r="K56" s="126">
        <f t="shared" si="14"/>
        <v>1.0403806013293151E-2</v>
      </c>
    </row>
    <row r="57" spans="1:13" ht="15" customHeight="1">
      <c r="A57" s="69" t="s">
        <v>88</v>
      </c>
      <c r="B57" s="70">
        <v>329.37155899999999</v>
      </c>
      <c r="C57" s="147">
        <v>4.2884694631095091</v>
      </c>
      <c r="D57" s="147">
        <v>2.9962577000000001</v>
      </c>
      <c r="E57" s="148" t="s">
        <v>8</v>
      </c>
      <c r="F57" s="149">
        <f t="shared" si="8"/>
        <v>7.2847271631095092</v>
      </c>
      <c r="G57" s="147">
        <v>1.7434371</v>
      </c>
      <c r="H57" s="148" t="s">
        <v>8</v>
      </c>
      <c r="I57" s="149">
        <f t="shared" si="12"/>
        <v>5.5412900631095088</v>
      </c>
      <c r="J57" s="150">
        <f t="shared" si="13"/>
        <v>1.6823826805002034E-2</v>
      </c>
      <c r="K57" s="126">
        <f t="shared" si="14"/>
        <v>2.0104473031977432E-2</v>
      </c>
    </row>
    <row r="58" spans="1:13" ht="15" customHeight="1" thickBot="1">
      <c r="A58" s="254" t="s">
        <v>89</v>
      </c>
      <c r="B58" s="246">
        <v>331.939819</v>
      </c>
      <c r="C58" s="259">
        <v>5.3620036349205726</v>
      </c>
      <c r="D58" s="259">
        <v>6.5076910353114901</v>
      </c>
      <c r="E58" s="248" t="s">
        <v>8</v>
      </c>
      <c r="F58" s="249">
        <f t="shared" si="8"/>
        <v>11.869694670232063</v>
      </c>
      <c r="G58" s="259">
        <v>2.5384620115513075</v>
      </c>
      <c r="H58" s="248" t="s">
        <v>8</v>
      </c>
      <c r="I58" s="249">
        <f t="shared" si="12"/>
        <v>9.3312326586807544</v>
      </c>
      <c r="J58" s="258">
        <f t="shared" si="13"/>
        <v>2.8111218132226414E-2</v>
      </c>
      <c r="K58" s="258">
        <f t="shared" si="14"/>
        <v>3.359290566801057E-2</v>
      </c>
    </row>
    <row r="59" spans="1:13" ht="15" customHeight="1" thickTop="1">
      <c r="A59" s="75" t="s">
        <v>20</v>
      </c>
      <c r="B59" s="75"/>
      <c r="J59" s="75"/>
      <c r="K59" s="75"/>
      <c r="L59" s="75"/>
      <c r="M59" s="75"/>
    </row>
    <row r="60" spans="1:13">
      <c r="A60" s="75"/>
      <c r="B60" s="75"/>
      <c r="J60" s="75"/>
      <c r="K60" s="75"/>
      <c r="L60" s="75"/>
      <c r="M60" s="75"/>
    </row>
    <row r="61" spans="1:13" ht="15" customHeight="1">
      <c r="A61" s="75" t="s">
        <v>62</v>
      </c>
      <c r="B61" s="75"/>
      <c r="J61" s="75"/>
      <c r="K61" s="75"/>
      <c r="L61" s="75"/>
      <c r="M61" s="75"/>
    </row>
    <row r="62" spans="1:13" ht="15" customHeight="1">
      <c r="A62" s="75" t="s">
        <v>74</v>
      </c>
      <c r="B62" s="75"/>
      <c r="J62" s="75"/>
      <c r="K62" s="75"/>
      <c r="L62" s="75"/>
      <c r="M62" s="75"/>
    </row>
    <row r="63" spans="1:13" ht="15" customHeight="1">
      <c r="A63" s="75" t="s">
        <v>64</v>
      </c>
      <c r="B63" s="75"/>
      <c r="J63" s="75"/>
      <c r="K63" s="75"/>
      <c r="L63" s="75"/>
      <c r="M63" s="75"/>
    </row>
    <row r="64" spans="1:13" ht="15" customHeight="1">
      <c r="A64" s="75" t="s">
        <v>65</v>
      </c>
      <c r="B64" s="75"/>
      <c r="J64" s="75"/>
      <c r="K64" s="75"/>
      <c r="L64" s="75"/>
      <c r="M64" s="75"/>
    </row>
    <row r="65" spans="1:13" ht="15" customHeight="1">
      <c r="A65" s="75" t="s">
        <v>66</v>
      </c>
      <c r="B65" s="75"/>
      <c r="J65" s="75"/>
      <c r="K65" s="75"/>
      <c r="L65" s="75"/>
      <c r="M65" s="75"/>
    </row>
    <row r="66" spans="1:13" ht="15" customHeight="1">
      <c r="A66" s="75" t="s">
        <v>103</v>
      </c>
      <c r="B66" s="75"/>
      <c r="J66" s="75"/>
      <c r="K66" s="75"/>
      <c r="L66" s="75"/>
      <c r="M66" s="75"/>
    </row>
    <row r="67" spans="1:13" ht="15" customHeight="1">
      <c r="A67" s="75" t="s">
        <v>104</v>
      </c>
      <c r="B67" s="75"/>
      <c r="J67" s="75"/>
      <c r="K67" s="75"/>
      <c r="L67" s="75"/>
      <c r="M67" s="75"/>
    </row>
    <row r="68" spans="1:13">
      <c r="A68" s="75"/>
      <c r="B68" s="75"/>
      <c r="J68" s="75"/>
      <c r="K68" s="75"/>
      <c r="L68" s="75"/>
      <c r="M68" s="75"/>
    </row>
    <row r="69" spans="1:13" ht="15" customHeight="1">
      <c r="A69" s="30" t="s">
        <v>94</v>
      </c>
      <c r="B69" s="75"/>
      <c r="J69" s="75"/>
      <c r="K69" s="75"/>
      <c r="L69" s="75"/>
      <c r="M69" s="75"/>
    </row>
    <row r="70" spans="1:13">
      <c r="A70" s="75"/>
      <c r="B70" s="75"/>
      <c r="J70" s="75"/>
      <c r="K70" s="75"/>
      <c r="L70" s="75"/>
      <c r="M70" s="75"/>
    </row>
    <row r="71" spans="1:13">
      <c r="A71" s="75"/>
      <c r="B71" s="75"/>
      <c r="J71" s="75"/>
      <c r="K71" s="75"/>
      <c r="L71" s="75"/>
      <c r="M71" s="75"/>
    </row>
    <row r="72" spans="1:13">
      <c r="A72" s="75"/>
      <c r="B72" s="75"/>
      <c r="J72" s="75"/>
      <c r="K72" s="75"/>
      <c r="L72" s="75"/>
      <c r="M72" s="75"/>
    </row>
    <row r="73" spans="1:13">
      <c r="A73" s="75"/>
      <c r="B73" s="75"/>
      <c r="J73" s="75"/>
      <c r="K73" s="75"/>
      <c r="L73" s="75"/>
      <c r="M73" s="75"/>
    </row>
  </sheetData>
  <phoneticPr fontId="4" type="noConversion"/>
  <printOptions horizontalCentered="1" verticalCentered="1"/>
  <pageMargins left="0.75" right="0.75" top="0.69930555555555596" bottom="0.44930555599999999" header="0" footer="0"/>
  <pageSetup scale="77" orientation="landscape" r:id="rId1"/>
  <headerFooter alignWithMargins="0"/>
  <ignoredErrors>
    <ignoredError sqref="A55:A5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outlinePr summaryBelow="0" summaryRight="0"/>
    <pageSetUpPr autoPageBreaks="0" fitToPage="1"/>
  </sheetPr>
  <dimension ref="A1:BB77"/>
  <sheetViews>
    <sheetView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54" s="34" customFormat="1" ht="16.2" thickBot="1">
      <c r="A1" s="32" t="s">
        <v>75</v>
      </c>
      <c r="B1" s="32"/>
      <c r="C1" s="32"/>
      <c r="D1" s="32"/>
      <c r="E1" s="32"/>
      <c r="F1" s="32"/>
      <c r="G1" s="32"/>
      <c r="H1" s="32"/>
      <c r="I1" s="32"/>
      <c r="J1" s="33" t="s">
        <v>7</v>
      </c>
      <c r="K1" s="33"/>
    </row>
    <row r="2" spans="1:54" ht="21" customHeight="1" thickTop="1">
      <c r="A2" s="95"/>
      <c r="B2" s="95"/>
      <c r="C2" s="100" t="s">
        <v>0</v>
      </c>
      <c r="D2" s="101"/>
      <c r="E2" s="101"/>
      <c r="F2" s="101"/>
      <c r="G2" s="100" t="s">
        <v>23</v>
      </c>
      <c r="H2" s="139"/>
      <c r="I2" s="99" t="s">
        <v>57</v>
      </c>
      <c r="J2" s="87"/>
      <c r="K2" s="87"/>
      <c r="L2" s="286"/>
    </row>
    <row r="3" spans="1:54" ht="42" customHeight="1">
      <c r="A3" s="88" t="s">
        <v>55</v>
      </c>
      <c r="B3" s="89" t="s">
        <v>56</v>
      </c>
      <c r="C3" s="103" t="s">
        <v>90</v>
      </c>
      <c r="D3" s="104" t="s">
        <v>1</v>
      </c>
      <c r="E3" s="104" t="s">
        <v>12</v>
      </c>
      <c r="F3" s="103" t="s">
        <v>58</v>
      </c>
      <c r="G3" s="104" t="s">
        <v>3</v>
      </c>
      <c r="H3" s="105" t="s">
        <v>13</v>
      </c>
      <c r="I3" s="239" t="s">
        <v>2</v>
      </c>
      <c r="J3" s="140" t="s">
        <v>19</v>
      </c>
      <c r="K3" s="102"/>
      <c r="L3" s="286"/>
    </row>
    <row r="4" spans="1:54" ht="18" customHeight="1">
      <c r="A4" s="128"/>
      <c r="B4" s="129"/>
      <c r="C4" s="135"/>
      <c r="D4" s="135"/>
      <c r="E4" s="135"/>
      <c r="F4" s="135"/>
      <c r="G4" s="135"/>
      <c r="H4" s="135"/>
      <c r="I4" s="134"/>
      <c r="J4" s="79" t="s">
        <v>6</v>
      </c>
      <c r="K4" s="92" t="s">
        <v>59</v>
      </c>
      <c r="L4" s="286"/>
    </row>
    <row r="5" spans="1:54" ht="15" customHeight="1">
      <c r="A5" s="131"/>
      <c r="B5" s="129"/>
      <c r="C5" s="130"/>
      <c r="D5" s="130"/>
      <c r="E5" s="130"/>
      <c r="F5" s="130"/>
      <c r="G5" s="130"/>
      <c r="H5" s="130"/>
      <c r="I5" s="130"/>
      <c r="J5" s="132"/>
      <c r="K5" s="94" t="s">
        <v>26</v>
      </c>
      <c r="L5" s="286"/>
    </row>
    <row r="6" spans="1:54" ht="15" customHeight="1">
      <c r="A6" s="155"/>
      <c r="B6" s="37" t="s">
        <v>21</v>
      </c>
      <c r="C6" s="106" t="s">
        <v>85</v>
      </c>
      <c r="D6" s="107"/>
      <c r="E6" s="107"/>
      <c r="F6" s="107"/>
      <c r="G6" s="107"/>
      <c r="H6" s="107"/>
      <c r="I6" s="107"/>
      <c r="J6" s="84" t="s">
        <v>22</v>
      </c>
      <c r="K6" s="85"/>
      <c r="L6" s="286"/>
    </row>
    <row r="7" spans="1:54" s="44" customFormat="1">
      <c r="A7" s="38">
        <v>1970</v>
      </c>
      <c r="B7" s="39">
        <v>203.84899999999999</v>
      </c>
      <c r="C7" s="40">
        <v>69.400000000000006</v>
      </c>
      <c r="D7" s="51" t="s">
        <v>8</v>
      </c>
      <c r="E7" s="42">
        <v>6.6</v>
      </c>
      <c r="F7" s="41">
        <f t="shared" ref="F7:F37" si="0">SUM(C7,D7,E7)</f>
        <v>76</v>
      </c>
      <c r="G7" s="42">
        <v>0.7</v>
      </c>
      <c r="H7" s="42">
        <v>4.4000000000000004</v>
      </c>
      <c r="I7" s="41">
        <f t="shared" ref="I7:I37" si="1">F7-SUM(G7,H7)</f>
        <v>70.900000000000006</v>
      </c>
      <c r="J7" s="110">
        <f t="shared" ref="J7:J37" si="2">IF(I7=0,0,IF(B7=0,0,I7/B7))</f>
        <v>0.34780646458898501</v>
      </c>
      <c r="K7" s="110">
        <f>J7/0.95</f>
        <v>0.36611206798840529</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row>
    <row r="8" spans="1:54">
      <c r="A8" s="45">
        <v>1971</v>
      </c>
      <c r="B8" s="46">
        <v>206.46599999999998</v>
      </c>
      <c r="C8" s="47">
        <v>70.7</v>
      </c>
      <c r="D8" s="49" t="s">
        <v>8</v>
      </c>
      <c r="E8" s="49">
        <v>4.4000000000000004</v>
      </c>
      <c r="F8" s="48">
        <f t="shared" si="0"/>
        <v>75.100000000000009</v>
      </c>
      <c r="G8" s="49">
        <v>1.3</v>
      </c>
      <c r="H8" s="49">
        <v>10.6</v>
      </c>
      <c r="I8" s="48">
        <f t="shared" si="1"/>
        <v>63.20000000000001</v>
      </c>
      <c r="J8" s="111">
        <f t="shared" si="2"/>
        <v>0.30610366840060843</v>
      </c>
      <c r="K8" s="111">
        <f t="shared" ref="K8:K44" si="3">J8/0.95</f>
        <v>0.32221438779011413</v>
      </c>
    </row>
    <row r="9" spans="1:54">
      <c r="A9" s="45">
        <v>1972</v>
      </c>
      <c r="B9" s="46">
        <v>208.917</v>
      </c>
      <c r="C9" s="47">
        <v>79.8</v>
      </c>
      <c r="D9" s="49" t="s">
        <v>8</v>
      </c>
      <c r="E9" s="49">
        <v>10.6</v>
      </c>
      <c r="F9" s="48">
        <f t="shared" si="0"/>
        <v>90.399999999999991</v>
      </c>
      <c r="G9" s="49">
        <v>18.899999999999999</v>
      </c>
      <c r="H9" s="49">
        <v>0.4</v>
      </c>
      <c r="I9" s="48">
        <f t="shared" si="1"/>
        <v>71.099999999999994</v>
      </c>
      <c r="J9" s="111">
        <f t="shared" si="2"/>
        <v>0.34032654116227973</v>
      </c>
      <c r="K9" s="111">
        <f t="shared" si="3"/>
        <v>0.3582384643813471</v>
      </c>
    </row>
    <row r="10" spans="1:54">
      <c r="A10" s="45">
        <v>1973</v>
      </c>
      <c r="B10" s="46">
        <v>210.98500000000001</v>
      </c>
      <c r="C10" s="47">
        <v>43.7</v>
      </c>
      <c r="D10" s="49" t="s">
        <v>8</v>
      </c>
      <c r="E10" s="49">
        <v>0.4</v>
      </c>
      <c r="F10" s="48">
        <f t="shared" si="0"/>
        <v>44.1</v>
      </c>
      <c r="G10" s="49">
        <v>12.1</v>
      </c>
      <c r="H10" s="49">
        <v>0.2</v>
      </c>
      <c r="I10" s="48">
        <f t="shared" si="1"/>
        <v>31.800000000000004</v>
      </c>
      <c r="J10" s="111">
        <f t="shared" si="2"/>
        <v>0.15072161528070718</v>
      </c>
      <c r="K10" s="111">
        <f t="shared" si="3"/>
        <v>0.15865433187442862</v>
      </c>
    </row>
    <row r="11" spans="1:54">
      <c r="A11" s="45">
        <v>1974</v>
      </c>
      <c r="B11" s="46">
        <v>212.93199999999999</v>
      </c>
      <c r="C11" s="47">
        <v>85.2</v>
      </c>
      <c r="D11" s="49" t="s">
        <v>8</v>
      </c>
      <c r="E11" s="49">
        <v>0.2</v>
      </c>
      <c r="F11" s="48">
        <f t="shared" si="0"/>
        <v>85.4</v>
      </c>
      <c r="G11" s="49">
        <v>15.8</v>
      </c>
      <c r="H11" s="49">
        <v>2.5</v>
      </c>
      <c r="I11" s="48">
        <f t="shared" si="1"/>
        <v>67.100000000000009</v>
      </c>
      <c r="J11" s="111">
        <f t="shared" si="2"/>
        <v>0.31512407717017643</v>
      </c>
      <c r="K11" s="111">
        <f t="shared" si="3"/>
        <v>0.3317095549159752</v>
      </c>
    </row>
    <row r="12" spans="1:54">
      <c r="A12" s="45">
        <v>1975</v>
      </c>
      <c r="B12" s="46">
        <v>214.93100000000001</v>
      </c>
      <c r="C12" s="47">
        <v>77.52</v>
      </c>
      <c r="D12" s="49" t="s">
        <v>8</v>
      </c>
      <c r="E12" s="49">
        <v>2.5</v>
      </c>
      <c r="F12" s="48">
        <f t="shared" si="0"/>
        <v>80.02</v>
      </c>
      <c r="G12" s="49">
        <v>24.2</v>
      </c>
      <c r="H12" s="49">
        <v>2.1</v>
      </c>
      <c r="I12" s="48">
        <f t="shared" si="1"/>
        <v>53.72</v>
      </c>
      <c r="J12" s="111">
        <f t="shared" si="2"/>
        <v>0.24994067863639957</v>
      </c>
      <c r="K12" s="111">
        <f t="shared" si="3"/>
        <v>0.26309545119621008</v>
      </c>
    </row>
    <row r="13" spans="1:54">
      <c r="A13" s="38">
        <v>1976</v>
      </c>
      <c r="B13" s="39">
        <v>217.095</v>
      </c>
      <c r="C13" s="40">
        <v>35.340000000000003</v>
      </c>
      <c r="D13" s="51" t="s">
        <v>8</v>
      </c>
      <c r="E13" s="51">
        <v>2.1</v>
      </c>
      <c r="F13" s="41">
        <f t="shared" si="0"/>
        <v>37.440000000000005</v>
      </c>
      <c r="G13" s="51">
        <v>11.1</v>
      </c>
      <c r="H13" s="51">
        <v>0.4</v>
      </c>
      <c r="I13" s="41">
        <f t="shared" si="1"/>
        <v>25.940000000000005</v>
      </c>
      <c r="J13" s="110">
        <f t="shared" si="2"/>
        <v>0.11948686059098554</v>
      </c>
      <c r="K13" s="110">
        <f t="shared" si="3"/>
        <v>0.1257756427273532</v>
      </c>
    </row>
    <row r="14" spans="1:54">
      <c r="A14" s="38">
        <v>1977</v>
      </c>
      <c r="B14" s="39">
        <v>219.179</v>
      </c>
      <c r="C14" s="40">
        <v>57.190000000000005</v>
      </c>
      <c r="D14" s="51" t="s">
        <v>8</v>
      </c>
      <c r="E14" s="51">
        <v>0.4</v>
      </c>
      <c r="F14" s="41">
        <f t="shared" si="0"/>
        <v>57.59</v>
      </c>
      <c r="G14" s="51">
        <v>11.7</v>
      </c>
      <c r="H14" s="51">
        <v>0.4</v>
      </c>
      <c r="I14" s="41">
        <f t="shared" si="1"/>
        <v>45.49</v>
      </c>
      <c r="J14" s="110">
        <f t="shared" si="2"/>
        <v>0.20754725589586595</v>
      </c>
      <c r="K14" s="110">
        <f t="shared" si="3"/>
        <v>0.21847079567985891</v>
      </c>
    </row>
    <row r="15" spans="1:54">
      <c r="A15" s="38">
        <v>1978</v>
      </c>
      <c r="B15" s="39">
        <v>221.47699999999998</v>
      </c>
      <c r="C15" s="40">
        <v>45.125</v>
      </c>
      <c r="D15" s="51" t="s">
        <v>8</v>
      </c>
      <c r="E15" s="51">
        <v>0.4</v>
      </c>
      <c r="F15" s="41">
        <f t="shared" si="0"/>
        <v>45.524999999999999</v>
      </c>
      <c r="G15" s="51">
        <v>12.2</v>
      </c>
      <c r="H15" s="51">
        <v>0.7</v>
      </c>
      <c r="I15" s="41">
        <f t="shared" si="1"/>
        <v>32.625</v>
      </c>
      <c r="J15" s="110">
        <f t="shared" si="2"/>
        <v>0.14730649232200185</v>
      </c>
      <c r="K15" s="110">
        <f t="shared" si="3"/>
        <v>0.15505946560210723</v>
      </c>
    </row>
    <row r="16" spans="1:54">
      <c r="A16" s="38">
        <v>1979</v>
      </c>
      <c r="B16" s="39">
        <v>223.86500000000001</v>
      </c>
      <c r="C16" s="40">
        <v>43.605000000000004</v>
      </c>
      <c r="D16" s="51" t="s">
        <v>8</v>
      </c>
      <c r="E16" s="51">
        <v>0.7</v>
      </c>
      <c r="F16" s="41">
        <f t="shared" si="0"/>
        <v>44.305000000000007</v>
      </c>
      <c r="G16" s="51">
        <v>6.3</v>
      </c>
      <c r="H16" s="51">
        <v>3.6</v>
      </c>
      <c r="I16" s="41">
        <f t="shared" si="1"/>
        <v>34.405000000000008</v>
      </c>
      <c r="J16" s="110">
        <f t="shared" si="2"/>
        <v>0.15368637348401942</v>
      </c>
      <c r="K16" s="110">
        <f t="shared" si="3"/>
        <v>0.16177512998317833</v>
      </c>
    </row>
    <row r="17" spans="1:11">
      <c r="A17" s="38">
        <v>1980</v>
      </c>
      <c r="B17" s="39">
        <v>226.45099999999999</v>
      </c>
      <c r="C17" s="40">
        <v>67.545000000000002</v>
      </c>
      <c r="D17" s="51" t="s">
        <v>8</v>
      </c>
      <c r="E17" s="51">
        <v>3.6</v>
      </c>
      <c r="F17" s="41">
        <f t="shared" si="0"/>
        <v>71.144999999999996</v>
      </c>
      <c r="G17" s="51">
        <v>13.6</v>
      </c>
      <c r="H17" s="51">
        <v>3.4</v>
      </c>
      <c r="I17" s="41">
        <f t="shared" si="1"/>
        <v>54.144999999999996</v>
      </c>
      <c r="J17" s="110">
        <f t="shared" si="2"/>
        <v>0.23910249899536765</v>
      </c>
      <c r="K17" s="110">
        <f t="shared" si="3"/>
        <v>0.25168684104775541</v>
      </c>
    </row>
    <row r="18" spans="1:11">
      <c r="A18" s="45">
        <v>1981</v>
      </c>
      <c r="B18" s="46">
        <v>228.93700000000001</v>
      </c>
      <c r="C18" s="47">
        <v>37.24</v>
      </c>
      <c r="D18" s="49" t="s">
        <v>8</v>
      </c>
      <c r="E18" s="49">
        <v>3.4</v>
      </c>
      <c r="F18" s="48">
        <f t="shared" si="0"/>
        <v>40.64</v>
      </c>
      <c r="G18" s="49">
        <v>0.9</v>
      </c>
      <c r="H18" s="49">
        <v>0.6</v>
      </c>
      <c r="I18" s="48">
        <f t="shared" si="1"/>
        <v>39.14</v>
      </c>
      <c r="J18" s="111">
        <f t="shared" si="2"/>
        <v>0.17096406434958089</v>
      </c>
      <c r="K18" s="111">
        <f t="shared" si="3"/>
        <v>0.17996217299955883</v>
      </c>
    </row>
    <row r="19" spans="1:11">
      <c r="A19" s="45">
        <v>1982</v>
      </c>
      <c r="B19" s="46">
        <v>231.15700000000001</v>
      </c>
      <c r="C19" s="47">
        <v>67.734999999999999</v>
      </c>
      <c r="D19" s="49" t="s">
        <v>8</v>
      </c>
      <c r="E19" s="49">
        <v>0.6</v>
      </c>
      <c r="F19" s="48">
        <f t="shared" si="0"/>
        <v>68.334999999999994</v>
      </c>
      <c r="G19" s="49">
        <v>4.7</v>
      </c>
      <c r="H19" s="49">
        <v>1.8</v>
      </c>
      <c r="I19" s="48">
        <f t="shared" si="1"/>
        <v>61.834999999999994</v>
      </c>
      <c r="J19" s="111">
        <f t="shared" si="2"/>
        <v>0.26750217384721203</v>
      </c>
      <c r="K19" s="111">
        <f t="shared" si="3"/>
        <v>0.28158123562864423</v>
      </c>
    </row>
    <row r="20" spans="1:11">
      <c r="A20" s="45">
        <v>1983</v>
      </c>
      <c r="B20" s="46">
        <v>233.322</v>
      </c>
      <c r="C20" s="47">
        <v>35.53</v>
      </c>
      <c r="D20" s="49" t="s">
        <v>8</v>
      </c>
      <c r="E20" s="49">
        <v>1.8</v>
      </c>
      <c r="F20" s="48">
        <f t="shared" si="0"/>
        <v>37.33</v>
      </c>
      <c r="G20" s="49">
        <v>0.9</v>
      </c>
      <c r="H20" s="49">
        <v>0.3</v>
      </c>
      <c r="I20" s="48">
        <f t="shared" si="1"/>
        <v>36.129999999999995</v>
      </c>
      <c r="J20" s="111">
        <f t="shared" si="2"/>
        <v>0.15485037844695312</v>
      </c>
      <c r="K20" s="111">
        <f t="shared" si="3"/>
        <v>0.16300039836521382</v>
      </c>
    </row>
    <row r="21" spans="1:11">
      <c r="A21" s="45">
        <v>1984</v>
      </c>
      <c r="B21" s="46">
        <v>235.38499999999999</v>
      </c>
      <c r="C21" s="47">
        <v>69.92</v>
      </c>
      <c r="D21" s="49" t="s">
        <v>8</v>
      </c>
      <c r="E21" s="49">
        <v>0.3</v>
      </c>
      <c r="F21" s="48">
        <f t="shared" si="0"/>
        <v>70.22</v>
      </c>
      <c r="G21" s="49">
        <v>0.9</v>
      </c>
      <c r="H21" s="49">
        <v>4</v>
      </c>
      <c r="I21" s="48">
        <f t="shared" si="1"/>
        <v>65.319999999999993</v>
      </c>
      <c r="J21" s="111">
        <f t="shared" si="2"/>
        <v>0.27750281453788472</v>
      </c>
      <c r="K21" s="111">
        <f t="shared" si="3"/>
        <v>0.29210822582935236</v>
      </c>
    </row>
    <row r="22" spans="1:11">
      <c r="A22" s="45">
        <v>1985</v>
      </c>
      <c r="B22" s="46">
        <v>237.46799999999999</v>
      </c>
      <c r="C22" s="47">
        <v>57.854999999999997</v>
      </c>
      <c r="D22" s="49" t="s">
        <v>8</v>
      </c>
      <c r="E22" s="49">
        <v>4</v>
      </c>
      <c r="F22" s="48">
        <f t="shared" si="0"/>
        <v>61.854999999999997</v>
      </c>
      <c r="G22" s="49">
        <v>0.9</v>
      </c>
      <c r="H22" s="49">
        <v>2.6</v>
      </c>
      <c r="I22" s="48">
        <f t="shared" si="1"/>
        <v>58.354999999999997</v>
      </c>
      <c r="J22" s="111">
        <f t="shared" si="2"/>
        <v>0.24573837317027977</v>
      </c>
      <c r="K22" s="111">
        <f t="shared" si="3"/>
        <v>0.25867197175818923</v>
      </c>
    </row>
    <row r="23" spans="1:11">
      <c r="A23" s="38">
        <v>1986</v>
      </c>
      <c r="B23" s="39">
        <v>239.63800000000001</v>
      </c>
      <c r="C23" s="40">
        <v>41.704999999999998</v>
      </c>
      <c r="D23" s="51" t="s">
        <v>8</v>
      </c>
      <c r="E23" s="51">
        <v>2.6</v>
      </c>
      <c r="F23" s="41">
        <f t="shared" si="0"/>
        <v>44.305</v>
      </c>
      <c r="G23" s="51">
        <v>1.3</v>
      </c>
      <c r="H23" s="51">
        <v>1.6</v>
      </c>
      <c r="I23" s="41">
        <f t="shared" si="1"/>
        <v>41.405000000000001</v>
      </c>
      <c r="J23" s="110">
        <f t="shared" si="2"/>
        <v>0.17278144534673132</v>
      </c>
      <c r="K23" s="110">
        <f t="shared" si="3"/>
        <v>0.18187520562813825</v>
      </c>
    </row>
    <row r="24" spans="1:11">
      <c r="A24" s="38">
        <v>1987</v>
      </c>
      <c r="B24" s="39">
        <v>241.78399999999999</v>
      </c>
      <c r="C24" s="40">
        <v>68.02</v>
      </c>
      <c r="D24" s="51" t="s">
        <v>8</v>
      </c>
      <c r="E24" s="51">
        <v>1.6</v>
      </c>
      <c r="F24" s="41">
        <f t="shared" si="0"/>
        <v>69.61999999999999</v>
      </c>
      <c r="G24" s="51">
        <v>3.4</v>
      </c>
      <c r="H24" s="51">
        <v>1.7</v>
      </c>
      <c r="I24" s="41">
        <f t="shared" si="1"/>
        <v>64.52</v>
      </c>
      <c r="J24" s="110">
        <f t="shared" si="2"/>
        <v>0.26684975019025242</v>
      </c>
      <c r="K24" s="110">
        <f t="shared" si="3"/>
        <v>0.28089447388447625</v>
      </c>
    </row>
    <row r="25" spans="1:11">
      <c r="A25" s="38">
        <v>1988</v>
      </c>
      <c r="B25" s="39">
        <v>243.98099999999999</v>
      </c>
      <c r="C25" s="40">
        <v>53.01</v>
      </c>
      <c r="D25" s="51">
        <v>0.3</v>
      </c>
      <c r="E25" s="51">
        <v>1.7</v>
      </c>
      <c r="F25" s="41">
        <f t="shared" si="0"/>
        <v>55.01</v>
      </c>
      <c r="G25" s="51">
        <v>2.4</v>
      </c>
      <c r="H25" s="51">
        <v>2.9</v>
      </c>
      <c r="I25" s="41">
        <f t="shared" si="1"/>
        <v>49.71</v>
      </c>
      <c r="J25" s="110">
        <f t="shared" si="2"/>
        <v>0.20374537361515857</v>
      </c>
      <c r="K25" s="110">
        <f t="shared" si="3"/>
        <v>0.21446881433174586</v>
      </c>
    </row>
    <row r="26" spans="1:11">
      <c r="A26" s="38">
        <v>1989</v>
      </c>
      <c r="B26" s="39">
        <v>246.22399999999999</v>
      </c>
      <c r="C26" s="40">
        <v>48.164999999999999</v>
      </c>
      <c r="D26" s="51">
        <v>0.7</v>
      </c>
      <c r="E26" s="51" t="s">
        <v>8</v>
      </c>
      <c r="F26" s="41">
        <f t="shared" si="0"/>
        <v>48.865000000000002</v>
      </c>
      <c r="G26" s="51">
        <v>7.6</v>
      </c>
      <c r="H26" s="51" t="s">
        <v>8</v>
      </c>
      <c r="I26" s="41">
        <f t="shared" si="1"/>
        <v>41.265000000000001</v>
      </c>
      <c r="J26" s="110">
        <f t="shared" si="2"/>
        <v>0.16759129897979078</v>
      </c>
      <c r="K26" s="110">
        <f t="shared" si="3"/>
        <v>0.17641189366293766</v>
      </c>
    </row>
    <row r="27" spans="1:11">
      <c r="A27" s="38">
        <v>1990</v>
      </c>
      <c r="B27" s="39">
        <v>248.65899999999999</v>
      </c>
      <c r="C27" s="40">
        <v>67.545000000000002</v>
      </c>
      <c r="D27" s="52">
        <v>0.5</v>
      </c>
      <c r="E27" s="52" t="s">
        <v>8</v>
      </c>
      <c r="F27" s="41">
        <f t="shared" si="0"/>
        <v>68.045000000000002</v>
      </c>
      <c r="G27" s="52">
        <v>7.1</v>
      </c>
      <c r="H27" s="52" t="s">
        <v>8</v>
      </c>
      <c r="I27" s="41">
        <f t="shared" si="1"/>
        <v>60.945</v>
      </c>
      <c r="J27" s="110">
        <f t="shared" si="2"/>
        <v>0.24509468790592739</v>
      </c>
      <c r="K27" s="110">
        <f t="shared" si="3"/>
        <v>0.25799440832202886</v>
      </c>
    </row>
    <row r="28" spans="1:11">
      <c r="A28" s="45">
        <v>1991</v>
      </c>
      <c r="B28" s="46">
        <v>251.88900000000001</v>
      </c>
      <c r="C28" s="47">
        <v>58.045000000000002</v>
      </c>
      <c r="D28" s="53">
        <v>0.3</v>
      </c>
      <c r="E28" s="53" t="s">
        <v>8</v>
      </c>
      <c r="F28" s="48">
        <f t="shared" si="0"/>
        <v>58.344999999999999</v>
      </c>
      <c r="G28" s="53">
        <v>7.6</v>
      </c>
      <c r="H28" s="53" t="s">
        <v>8</v>
      </c>
      <c r="I28" s="48">
        <f t="shared" si="1"/>
        <v>50.744999999999997</v>
      </c>
      <c r="J28" s="111">
        <f t="shared" si="2"/>
        <v>0.2014577849767159</v>
      </c>
      <c r="K28" s="111">
        <f t="shared" si="3"/>
        <v>0.2120608262912799</v>
      </c>
    </row>
    <row r="29" spans="1:11">
      <c r="A29" s="45">
        <v>1992</v>
      </c>
      <c r="B29" s="46">
        <v>255.214</v>
      </c>
      <c r="C29" s="47">
        <v>76.284999999999997</v>
      </c>
      <c r="D29" s="53">
        <v>0.79600000000000004</v>
      </c>
      <c r="E29" s="53" t="s">
        <v>8</v>
      </c>
      <c r="F29" s="48">
        <f t="shared" si="0"/>
        <v>77.081000000000003</v>
      </c>
      <c r="G29" s="53">
        <v>11.045999999999999</v>
      </c>
      <c r="H29" s="53" t="s">
        <v>8</v>
      </c>
      <c r="I29" s="48">
        <f t="shared" si="1"/>
        <v>66.034999999999997</v>
      </c>
      <c r="J29" s="111">
        <f t="shared" si="2"/>
        <v>0.25874364259014004</v>
      </c>
      <c r="K29" s="111">
        <f t="shared" si="3"/>
        <v>0.2723617290422527</v>
      </c>
    </row>
    <row r="30" spans="1:11">
      <c r="A30" s="45">
        <v>1993</v>
      </c>
      <c r="B30" s="46">
        <v>258.67899999999997</v>
      </c>
      <c r="C30" s="47">
        <v>88.7</v>
      </c>
      <c r="D30" s="53">
        <v>0.6</v>
      </c>
      <c r="E30" s="53" t="s">
        <v>8</v>
      </c>
      <c r="F30" s="48">
        <f t="shared" si="0"/>
        <v>89.3</v>
      </c>
      <c r="G30" s="53">
        <v>10.952999999999999</v>
      </c>
      <c r="H30" s="53" t="s">
        <v>8</v>
      </c>
      <c r="I30" s="48">
        <f t="shared" si="1"/>
        <v>78.346999999999994</v>
      </c>
      <c r="J30" s="111">
        <f t="shared" si="2"/>
        <v>0.30287344546716199</v>
      </c>
      <c r="K30" s="111">
        <f t="shared" si="3"/>
        <v>0.31881415312332845</v>
      </c>
    </row>
    <row r="31" spans="1:11">
      <c r="A31" s="45">
        <v>1994</v>
      </c>
      <c r="B31" s="46">
        <v>261.91899999999998</v>
      </c>
      <c r="C31" s="47">
        <v>96.8</v>
      </c>
      <c r="D31" s="53">
        <v>0.3</v>
      </c>
      <c r="E31" s="53" t="s">
        <v>8</v>
      </c>
      <c r="F31" s="48">
        <f t="shared" si="0"/>
        <v>97.1</v>
      </c>
      <c r="G31" s="53">
        <v>12.5</v>
      </c>
      <c r="H31" s="53" t="s">
        <v>8</v>
      </c>
      <c r="I31" s="48">
        <f t="shared" si="1"/>
        <v>84.6</v>
      </c>
      <c r="J31" s="111">
        <f t="shared" si="2"/>
        <v>0.32300062232980425</v>
      </c>
      <c r="K31" s="111">
        <f t="shared" si="3"/>
        <v>0.34000065508400451</v>
      </c>
    </row>
    <row r="32" spans="1:11">
      <c r="A32" s="45">
        <v>1995</v>
      </c>
      <c r="B32" s="46">
        <v>265.04399999999998</v>
      </c>
      <c r="C32" s="47">
        <v>88.92</v>
      </c>
      <c r="D32" s="53">
        <v>0.26800000000000002</v>
      </c>
      <c r="E32" s="53" t="s">
        <v>8</v>
      </c>
      <c r="F32" s="48">
        <f t="shared" si="0"/>
        <v>89.188000000000002</v>
      </c>
      <c r="G32" s="53">
        <v>16.145</v>
      </c>
      <c r="H32" s="53" t="s">
        <v>8</v>
      </c>
      <c r="I32" s="48">
        <f t="shared" si="1"/>
        <v>73.043000000000006</v>
      </c>
      <c r="J32" s="111">
        <f t="shared" si="2"/>
        <v>0.27558820422269514</v>
      </c>
      <c r="K32" s="111">
        <f t="shared" si="3"/>
        <v>0.29009284655020545</v>
      </c>
    </row>
    <row r="33" spans="1:11">
      <c r="A33" s="38">
        <v>1996</v>
      </c>
      <c r="B33" s="39">
        <v>268.15100000000001</v>
      </c>
      <c r="C33" s="40">
        <v>64.03</v>
      </c>
      <c r="D33" s="52">
        <v>0.89200000000000002</v>
      </c>
      <c r="E33" s="52" t="s">
        <v>8</v>
      </c>
      <c r="F33" s="41">
        <f t="shared" si="0"/>
        <v>64.921999999999997</v>
      </c>
      <c r="G33" s="52">
        <v>9.0510000000000002</v>
      </c>
      <c r="H33" s="52" t="s">
        <v>8</v>
      </c>
      <c r="I33" s="41">
        <f t="shared" si="1"/>
        <v>55.870999999999995</v>
      </c>
      <c r="J33" s="110">
        <f t="shared" si="2"/>
        <v>0.20835648571140886</v>
      </c>
      <c r="K33" s="110">
        <f t="shared" si="3"/>
        <v>0.21932261653832513</v>
      </c>
    </row>
    <row r="34" spans="1:11">
      <c r="A34" s="38">
        <v>1997</v>
      </c>
      <c r="B34" s="39">
        <v>271.36</v>
      </c>
      <c r="C34" s="40">
        <v>82</v>
      </c>
      <c r="D34" s="55">
        <v>1.036</v>
      </c>
      <c r="E34" s="55" t="s">
        <v>8</v>
      </c>
      <c r="F34" s="41">
        <f t="shared" si="0"/>
        <v>83.036000000000001</v>
      </c>
      <c r="G34" s="55">
        <v>8.8819999999999997</v>
      </c>
      <c r="H34" s="55" t="s">
        <v>8</v>
      </c>
      <c r="I34" s="41">
        <f t="shared" si="1"/>
        <v>74.153999999999996</v>
      </c>
      <c r="J34" s="110">
        <f t="shared" si="2"/>
        <v>0.27326798349056602</v>
      </c>
      <c r="K34" s="110">
        <f t="shared" si="3"/>
        <v>0.28765050893743793</v>
      </c>
    </row>
    <row r="35" spans="1:11">
      <c r="A35" s="38">
        <v>1998</v>
      </c>
      <c r="B35" s="39">
        <v>274.62599999999998</v>
      </c>
      <c r="C35" s="40">
        <v>71.534999999999997</v>
      </c>
      <c r="D35" s="52">
        <v>0.55348400000000009</v>
      </c>
      <c r="E35" s="52" t="s">
        <v>8</v>
      </c>
      <c r="F35" s="41">
        <f t="shared" si="0"/>
        <v>72.088483999999994</v>
      </c>
      <c r="G35" s="52">
        <v>8.2354250000000011</v>
      </c>
      <c r="H35" s="52" t="s">
        <v>8</v>
      </c>
      <c r="I35" s="41">
        <f t="shared" si="1"/>
        <v>63.853058999999995</v>
      </c>
      <c r="J35" s="110">
        <f t="shared" si="2"/>
        <v>0.23250915426798627</v>
      </c>
      <c r="K35" s="110">
        <f t="shared" si="3"/>
        <v>0.24474647817682765</v>
      </c>
    </row>
    <row r="36" spans="1:11">
      <c r="A36" s="38">
        <v>1999</v>
      </c>
      <c r="B36" s="39">
        <v>277.79000000000002</v>
      </c>
      <c r="C36" s="40">
        <v>80.655000000000001</v>
      </c>
      <c r="D36" s="52">
        <v>0.55282699999999996</v>
      </c>
      <c r="E36" s="52" t="s">
        <v>8</v>
      </c>
      <c r="F36" s="41">
        <f t="shared" si="0"/>
        <v>81.207826999999995</v>
      </c>
      <c r="G36" s="52">
        <v>7.7645749999999998</v>
      </c>
      <c r="H36" s="52" t="s">
        <v>8</v>
      </c>
      <c r="I36" s="41">
        <f t="shared" si="1"/>
        <v>73.443252000000001</v>
      </c>
      <c r="J36" s="110">
        <f t="shared" si="2"/>
        <v>0.26438407430073074</v>
      </c>
      <c r="K36" s="110">
        <f t="shared" si="3"/>
        <v>0.27829902557971659</v>
      </c>
    </row>
    <row r="37" spans="1:11">
      <c r="A37" s="38">
        <v>2000</v>
      </c>
      <c r="B37" s="39">
        <v>280.976</v>
      </c>
      <c r="C37" s="40">
        <v>90.63000000000001</v>
      </c>
      <c r="D37" s="52">
        <v>0.79130499999999993</v>
      </c>
      <c r="E37" s="52" t="s">
        <v>8</v>
      </c>
      <c r="F37" s="41">
        <f t="shared" si="0"/>
        <v>91.421305000000004</v>
      </c>
      <c r="G37" s="40">
        <v>18.314046000000001</v>
      </c>
      <c r="H37" s="52" t="s">
        <v>8</v>
      </c>
      <c r="I37" s="41">
        <f t="shared" si="1"/>
        <v>73.107258999999999</v>
      </c>
      <c r="J37" s="110">
        <f t="shared" si="2"/>
        <v>0.26019040416263312</v>
      </c>
      <c r="K37" s="110">
        <f t="shared" si="3"/>
        <v>0.27388463596066642</v>
      </c>
    </row>
    <row r="38" spans="1:11">
      <c r="A38" s="45">
        <v>2001</v>
      </c>
      <c r="B38" s="46">
        <v>283.92040200000002</v>
      </c>
      <c r="C38" s="47">
        <v>87.305000000000007</v>
      </c>
      <c r="D38" s="53">
        <v>1.2196499999999999</v>
      </c>
      <c r="E38" s="53" t="s">
        <v>8</v>
      </c>
      <c r="F38" s="48">
        <f t="shared" ref="F38:F43" si="4">SUM(C38,D38,E38)</f>
        <v>88.524650000000008</v>
      </c>
      <c r="G38" s="47">
        <v>17.268875000000001</v>
      </c>
      <c r="H38" s="53" t="s">
        <v>8</v>
      </c>
      <c r="I38" s="48">
        <f t="shared" ref="I38:I43" si="5">F38-SUM(G38,H38)</f>
        <v>71.255775</v>
      </c>
      <c r="J38" s="111">
        <f t="shared" ref="J38:J43" si="6">IF(I38=0,0,IF(B38=0,0,I38/B38))</f>
        <v>0.25097095699378447</v>
      </c>
      <c r="K38" s="111">
        <f t="shared" si="3"/>
        <v>0.26417995473029943</v>
      </c>
    </row>
    <row r="39" spans="1:11">
      <c r="A39" s="45">
        <v>2002</v>
      </c>
      <c r="B39" s="46">
        <v>286.78755999999998</v>
      </c>
      <c r="C39" s="47">
        <v>16.53</v>
      </c>
      <c r="D39" s="53">
        <v>2.1992539999999998</v>
      </c>
      <c r="E39" s="53" t="s">
        <v>8</v>
      </c>
      <c r="F39" s="48">
        <f t="shared" si="4"/>
        <v>18.729254000000001</v>
      </c>
      <c r="G39" s="47">
        <v>9.7780869999999975</v>
      </c>
      <c r="H39" s="53" t="s">
        <v>8</v>
      </c>
      <c r="I39" s="48">
        <f t="shared" si="5"/>
        <v>8.9511670000000034</v>
      </c>
      <c r="J39" s="111">
        <f t="shared" si="6"/>
        <v>3.1211838477233824E-2</v>
      </c>
      <c r="K39" s="111">
        <f t="shared" si="3"/>
        <v>3.2854566818140869E-2</v>
      </c>
    </row>
    <row r="40" spans="1:11">
      <c r="A40" s="45">
        <v>2003</v>
      </c>
      <c r="B40" s="46">
        <v>289.51758100000001</v>
      </c>
      <c r="C40" s="47">
        <v>57.855000000000004</v>
      </c>
      <c r="D40" s="53">
        <v>1.2742800000000001</v>
      </c>
      <c r="E40" s="53" t="s">
        <v>8</v>
      </c>
      <c r="F40" s="48">
        <f t="shared" si="4"/>
        <v>59.129280000000001</v>
      </c>
      <c r="G40" s="47">
        <v>7.8812140000000008</v>
      </c>
      <c r="H40" s="53" t="s">
        <v>8</v>
      </c>
      <c r="I40" s="48">
        <f t="shared" si="5"/>
        <v>51.248066000000001</v>
      </c>
      <c r="J40" s="111">
        <f t="shared" si="6"/>
        <v>0.17701193075387017</v>
      </c>
      <c r="K40" s="111">
        <f t="shared" si="3"/>
        <v>0.18632834816196861</v>
      </c>
    </row>
    <row r="41" spans="1:11">
      <c r="A41" s="45">
        <v>2004</v>
      </c>
      <c r="B41" s="46">
        <v>292.19189</v>
      </c>
      <c r="C41" s="47">
        <v>44.27</v>
      </c>
      <c r="D41" s="53">
        <v>1.7368070000000002</v>
      </c>
      <c r="E41" s="53" t="s">
        <v>8</v>
      </c>
      <c r="F41" s="48">
        <f t="shared" si="4"/>
        <v>46.006807000000002</v>
      </c>
      <c r="G41" s="47">
        <v>8.2730879999999996</v>
      </c>
      <c r="H41" s="53" t="s">
        <v>8</v>
      </c>
      <c r="I41" s="48">
        <f t="shared" si="5"/>
        <v>37.733719000000001</v>
      </c>
      <c r="J41" s="111">
        <f t="shared" si="6"/>
        <v>0.12914019961334314</v>
      </c>
      <c r="K41" s="111">
        <f t="shared" si="3"/>
        <v>0.13593705222457172</v>
      </c>
    </row>
    <row r="42" spans="1:11">
      <c r="A42" s="45">
        <v>2005</v>
      </c>
      <c r="B42" s="46">
        <v>294.914085</v>
      </c>
      <c r="C42" s="47">
        <v>54.34</v>
      </c>
      <c r="D42" s="53">
        <v>1.6171010000000001</v>
      </c>
      <c r="E42" s="53" t="s">
        <v>8</v>
      </c>
      <c r="F42" s="48">
        <f t="shared" si="4"/>
        <v>55.957101000000002</v>
      </c>
      <c r="G42" s="47">
        <v>11.868105</v>
      </c>
      <c r="H42" s="53" t="s">
        <v>8</v>
      </c>
      <c r="I42" s="48">
        <f t="shared" si="5"/>
        <v>44.088996000000002</v>
      </c>
      <c r="J42" s="111">
        <f t="shared" si="6"/>
        <v>0.14949776305190715</v>
      </c>
      <c r="K42" s="111">
        <f t="shared" si="3"/>
        <v>0.15736606637042858</v>
      </c>
    </row>
    <row r="43" spans="1:11">
      <c r="A43" s="38">
        <v>2006</v>
      </c>
      <c r="B43" s="39">
        <v>297.64655699999997</v>
      </c>
      <c r="C43" s="156">
        <v>46.36</v>
      </c>
      <c r="D43" s="156">
        <v>1.1661349999999999</v>
      </c>
      <c r="E43" s="52" t="s">
        <v>8</v>
      </c>
      <c r="F43" s="41">
        <f t="shared" si="4"/>
        <v>47.526134999999996</v>
      </c>
      <c r="G43" s="40">
        <v>11.675761999999999</v>
      </c>
      <c r="H43" s="52" t="s">
        <v>8</v>
      </c>
      <c r="I43" s="41">
        <f t="shared" si="5"/>
        <v>35.850372999999998</v>
      </c>
      <c r="J43" s="110">
        <f t="shared" si="6"/>
        <v>0.12044612026202609</v>
      </c>
      <c r="K43" s="110">
        <f t="shared" si="3"/>
        <v>0.12678538974950115</v>
      </c>
    </row>
    <row r="44" spans="1:11">
      <c r="A44" s="38">
        <v>2007</v>
      </c>
      <c r="B44" s="39">
        <v>300.57448099999999</v>
      </c>
      <c r="C44" s="156">
        <v>45.315000000000005</v>
      </c>
      <c r="D44" s="156">
        <v>1.5039579999999999</v>
      </c>
      <c r="E44" s="52" t="s">
        <v>8</v>
      </c>
      <c r="F44" s="41">
        <f t="shared" ref="F44:F58" si="7">SUM(C44,D44,E44)</f>
        <v>46.818958000000002</v>
      </c>
      <c r="G44" s="156">
        <v>12.190350999999998</v>
      </c>
      <c r="H44" s="52" t="s">
        <v>8</v>
      </c>
      <c r="I44" s="41">
        <f>F44-SUM(G44,H44)</f>
        <v>34.628607000000002</v>
      </c>
      <c r="J44" s="110">
        <f t="shared" ref="J44:J49" si="8">IF(I44=0,0,IF(B44=0,0,I44/B44))</f>
        <v>0.11520807383511711</v>
      </c>
      <c r="K44" s="110">
        <f t="shared" si="3"/>
        <v>0.12127165666854434</v>
      </c>
    </row>
    <row r="45" spans="1:11">
      <c r="A45" s="38">
        <v>2008</v>
      </c>
      <c r="B45" s="39">
        <v>303.50646899999998</v>
      </c>
      <c r="C45" s="156">
        <v>47.31</v>
      </c>
      <c r="D45" s="156">
        <v>1.620026</v>
      </c>
      <c r="E45" s="52" t="s">
        <v>8</v>
      </c>
      <c r="F45" s="41">
        <f t="shared" si="7"/>
        <v>48.930026000000005</v>
      </c>
      <c r="G45" s="156">
        <v>11.035339</v>
      </c>
      <c r="H45" s="52" t="s">
        <v>8</v>
      </c>
      <c r="I45" s="41">
        <f>F45-SUM(G45,H45)</f>
        <v>37.894687000000005</v>
      </c>
      <c r="J45" s="110">
        <f t="shared" si="8"/>
        <v>0.12485627448026489</v>
      </c>
      <c r="K45" s="110">
        <f t="shared" ref="K45:K50" si="9">J45/0.95</f>
        <v>0.13142765734764725</v>
      </c>
    </row>
    <row r="46" spans="1:11">
      <c r="A46" s="38">
        <v>2009</v>
      </c>
      <c r="B46" s="39">
        <v>306.207719</v>
      </c>
      <c r="C46" s="156">
        <v>49.59</v>
      </c>
      <c r="D46" s="156">
        <v>1.9014709999999999</v>
      </c>
      <c r="E46" s="52" t="s">
        <v>8</v>
      </c>
      <c r="F46" s="41">
        <f t="shared" si="7"/>
        <v>51.491471000000004</v>
      </c>
      <c r="G46" s="156">
        <v>11.692467999999996</v>
      </c>
      <c r="H46" s="52" t="s">
        <v>8</v>
      </c>
      <c r="I46" s="41">
        <f>F46-SUM(G46,H46)</f>
        <v>39.799003000000006</v>
      </c>
      <c r="J46" s="110">
        <f t="shared" si="8"/>
        <v>0.12997387240914068</v>
      </c>
      <c r="K46" s="110">
        <f t="shared" si="9"/>
        <v>0.13681460253593758</v>
      </c>
    </row>
    <row r="47" spans="1:11">
      <c r="A47" s="38">
        <v>2010</v>
      </c>
      <c r="B47" s="39">
        <v>308.83326399999999</v>
      </c>
      <c r="C47" s="156">
        <v>33.534999999999997</v>
      </c>
      <c r="D47" s="156">
        <v>1.8665200000000002</v>
      </c>
      <c r="E47" s="52" t="s">
        <v>8</v>
      </c>
      <c r="F47" s="41">
        <f t="shared" si="7"/>
        <v>35.401519999999998</v>
      </c>
      <c r="G47" s="156">
        <v>11.444165</v>
      </c>
      <c r="H47" s="52" t="s">
        <v>8</v>
      </c>
      <c r="I47" s="41">
        <f>F47-SUM(G47,H47)</f>
        <v>23.957355</v>
      </c>
      <c r="J47" s="110">
        <f t="shared" si="8"/>
        <v>7.7573751899989635E-2</v>
      </c>
      <c r="K47" s="110">
        <f t="shared" si="9"/>
        <v>8.1656580947357518E-2</v>
      </c>
    </row>
    <row r="48" spans="1:11">
      <c r="A48" s="57">
        <v>2011</v>
      </c>
      <c r="B48" s="58">
        <v>310.94696199999998</v>
      </c>
      <c r="C48" s="157">
        <v>36.480000000000004</v>
      </c>
      <c r="D48" s="157">
        <v>1.9105099999999999</v>
      </c>
      <c r="E48" s="60" t="s">
        <v>8</v>
      </c>
      <c r="F48" s="61">
        <f t="shared" si="7"/>
        <v>38.390510000000006</v>
      </c>
      <c r="G48" s="157">
        <v>12.022433000000001</v>
      </c>
      <c r="H48" s="60" t="s">
        <v>8</v>
      </c>
      <c r="I48" s="61">
        <f>F48-SUM(G48,H48)</f>
        <v>26.368077000000007</v>
      </c>
      <c r="J48" s="121">
        <f t="shared" si="8"/>
        <v>8.4799275189573989E-2</v>
      </c>
      <c r="K48" s="121">
        <f t="shared" si="9"/>
        <v>8.926239493639368E-2</v>
      </c>
    </row>
    <row r="49" spans="1:13" ht="15" customHeight="1">
      <c r="A49" s="145" t="s">
        <v>121</v>
      </c>
      <c r="B49" s="58">
        <v>313.14999699999998</v>
      </c>
      <c r="C49" s="157">
        <v>6.1750000000000007</v>
      </c>
      <c r="D49" s="157">
        <v>2.2523637000000001</v>
      </c>
      <c r="E49" s="60" t="s">
        <v>8</v>
      </c>
      <c r="F49" s="61">
        <f t="shared" si="7"/>
        <v>8.4273637000000008</v>
      </c>
      <c r="G49" s="157">
        <v>11.035660159999999</v>
      </c>
      <c r="H49" s="60" t="s">
        <v>8</v>
      </c>
      <c r="I49" s="61">
        <v>0</v>
      </c>
      <c r="J49" s="121">
        <f t="shared" si="8"/>
        <v>0</v>
      </c>
      <c r="K49" s="121">
        <f t="shared" si="9"/>
        <v>0</v>
      </c>
    </row>
    <row r="50" spans="1:13" ht="13.2" customHeight="1">
      <c r="A50" s="57">
        <v>2013</v>
      </c>
      <c r="B50" s="58">
        <v>315.33597600000002</v>
      </c>
      <c r="C50" s="157">
        <v>37.145000000000003</v>
      </c>
      <c r="D50" s="157">
        <v>3.81633296</v>
      </c>
      <c r="E50" s="60" t="s">
        <v>8</v>
      </c>
      <c r="F50" s="61">
        <f t="shared" si="7"/>
        <v>40.96133296</v>
      </c>
      <c r="G50" s="157">
        <v>18.230061200000002</v>
      </c>
      <c r="H50" s="60" t="s">
        <v>8</v>
      </c>
      <c r="I50" s="61">
        <f t="shared" ref="I50:I58" si="10">F50-SUM(G50,H50)</f>
        <v>22.731271759999998</v>
      </c>
      <c r="J50" s="121">
        <f t="shared" ref="J50:J58" si="11">IF(I50=0,0,IF(B50=0,0,I50/B50))</f>
        <v>7.2085881377518424E-2</v>
      </c>
      <c r="K50" s="121">
        <f t="shared" si="9"/>
        <v>7.5879875134229918E-2</v>
      </c>
    </row>
    <row r="51" spans="1:13" ht="13.2" customHeight="1">
      <c r="A51" s="57">
        <v>2014</v>
      </c>
      <c r="B51" s="58">
        <v>317.519206</v>
      </c>
      <c r="C51" s="157">
        <v>27.740000000000002</v>
      </c>
      <c r="D51" s="157">
        <v>4.8328841599999999</v>
      </c>
      <c r="E51" s="60" t="s">
        <v>8</v>
      </c>
      <c r="F51" s="61">
        <f t="shared" si="7"/>
        <v>32.572884160000001</v>
      </c>
      <c r="G51" s="157">
        <v>20.364532139999998</v>
      </c>
      <c r="H51" s="60" t="s">
        <v>8</v>
      </c>
      <c r="I51" s="61">
        <f t="shared" si="10"/>
        <v>12.208352020000003</v>
      </c>
      <c r="J51" s="121">
        <f t="shared" si="11"/>
        <v>3.8449176583037953E-2</v>
      </c>
      <c r="K51" s="121">
        <f t="shared" ref="K51:K58" si="12">J51/0.95</f>
        <v>4.0472817455829424E-2</v>
      </c>
    </row>
    <row r="52" spans="1:13" ht="13.2" customHeight="1">
      <c r="A52" s="57">
        <v>2015</v>
      </c>
      <c r="B52" s="58">
        <v>319.83219000000003</v>
      </c>
      <c r="C52" s="157">
        <v>34.484999999999999</v>
      </c>
      <c r="D52" s="157">
        <v>5.7468278499999998</v>
      </c>
      <c r="E52" s="60" t="s">
        <v>8</v>
      </c>
      <c r="F52" s="61">
        <f t="shared" si="7"/>
        <v>40.231827850000002</v>
      </c>
      <c r="G52" s="157">
        <v>20.682070450000001</v>
      </c>
      <c r="H52" s="60" t="s">
        <v>8</v>
      </c>
      <c r="I52" s="61">
        <f t="shared" si="10"/>
        <v>19.549757400000001</v>
      </c>
      <c r="J52" s="121">
        <f t="shared" si="11"/>
        <v>6.1125046231275217E-2</v>
      </c>
      <c r="K52" s="121">
        <f t="shared" si="12"/>
        <v>6.434215392765813E-2</v>
      </c>
    </row>
    <row r="53" spans="1:13" ht="13.2" customHeight="1">
      <c r="A53" s="63">
        <v>2016</v>
      </c>
      <c r="B53" s="64">
        <v>322.11409400000002</v>
      </c>
      <c r="C53" s="158">
        <v>36.1</v>
      </c>
      <c r="D53" s="158">
        <v>6.70072811</v>
      </c>
      <c r="E53" s="66" t="s">
        <v>8</v>
      </c>
      <c r="F53" s="67">
        <f t="shared" si="7"/>
        <v>42.800728110000001</v>
      </c>
      <c r="G53" s="158">
        <v>21.291355210000003</v>
      </c>
      <c r="H53" s="66" t="s">
        <v>8</v>
      </c>
      <c r="I53" s="67">
        <f t="shared" si="10"/>
        <v>21.509372899999999</v>
      </c>
      <c r="J53" s="126">
        <f t="shared" si="11"/>
        <v>6.6775634163961789E-2</v>
      </c>
      <c r="K53" s="126">
        <f t="shared" si="12"/>
        <v>7.0290141225222938E-2</v>
      </c>
    </row>
    <row r="54" spans="1:13" ht="13.2" customHeight="1">
      <c r="A54" s="63">
        <v>2017</v>
      </c>
      <c r="B54" s="64">
        <v>324.29674599999998</v>
      </c>
      <c r="C54" s="158">
        <v>26.695000000000004</v>
      </c>
      <c r="D54" s="158">
        <v>7.3382562799999995</v>
      </c>
      <c r="E54" s="66" t="s">
        <v>8</v>
      </c>
      <c r="F54" s="67">
        <f t="shared" si="7"/>
        <v>34.033256280000003</v>
      </c>
      <c r="G54" s="158">
        <v>23.524921729999999</v>
      </c>
      <c r="H54" s="66" t="s">
        <v>8</v>
      </c>
      <c r="I54" s="67">
        <f t="shared" si="10"/>
        <v>10.508334550000004</v>
      </c>
      <c r="J54" s="126">
        <f t="shared" si="11"/>
        <v>3.2403453564100841E-2</v>
      </c>
      <c r="K54" s="126">
        <f t="shared" si="12"/>
        <v>3.4108898488527203E-2</v>
      </c>
    </row>
    <row r="55" spans="1:13" ht="15" customHeight="1">
      <c r="A55" s="69" t="s">
        <v>69</v>
      </c>
      <c r="B55" s="70">
        <v>326.16326299999997</v>
      </c>
      <c r="C55" s="159">
        <v>35.037163208743522</v>
      </c>
      <c r="D55" s="159">
        <v>6.4669609999999995</v>
      </c>
      <c r="E55" s="160" t="s">
        <v>8</v>
      </c>
      <c r="F55" s="149">
        <f t="shared" si="7"/>
        <v>41.504124208743519</v>
      </c>
      <c r="G55" s="159">
        <v>18.92501979</v>
      </c>
      <c r="H55" s="148" t="s">
        <v>8</v>
      </c>
      <c r="I55" s="149">
        <f t="shared" si="10"/>
        <v>22.579104418743519</v>
      </c>
      <c r="J55" s="126">
        <f t="shared" si="11"/>
        <v>6.9226387457202748E-2</v>
      </c>
      <c r="K55" s="126">
        <f t="shared" si="12"/>
        <v>7.2869881533897632E-2</v>
      </c>
    </row>
    <row r="56" spans="1:13" ht="15" customHeight="1">
      <c r="A56" s="244" t="s">
        <v>70</v>
      </c>
      <c r="B56" s="64">
        <v>327.77654100000001</v>
      </c>
      <c r="C56" s="158">
        <v>28.504192152113216</v>
      </c>
      <c r="D56" s="158">
        <v>6.5901110999999997</v>
      </c>
      <c r="E56" s="66" t="s">
        <v>8</v>
      </c>
      <c r="F56" s="67">
        <f t="shared" si="7"/>
        <v>35.094303252113214</v>
      </c>
      <c r="G56" s="158">
        <v>10.0982644</v>
      </c>
      <c r="H56" s="66" t="s">
        <v>8</v>
      </c>
      <c r="I56" s="67">
        <f t="shared" si="10"/>
        <v>24.996038852113216</v>
      </c>
      <c r="J56" s="126">
        <f t="shared" si="11"/>
        <v>7.6259389326197122E-2</v>
      </c>
      <c r="K56" s="126">
        <f t="shared" si="12"/>
        <v>8.0273041395996975E-2</v>
      </c>
    </row>
    <row r="57" spans="1:13" ht="15" customHeight="1">
      <c r="A57" s="69" t="s">
        <v>86</v>
      </c>
      <c r="B57" s="64">
        <v>329.37155899999999</v>
      </c>
      <c r="C57" s="158">
        <v>16.788640704189604</v>
      </c>
      <c r="D57" s="158">
        <v>8.1204144000000014</v>
      </c>
      <c r="E57" s="66" t="s">
        <v>8</v>
      </c>
      <c r="F57" s="67">
        <f t="shared" si="7"/>
        <v>24.909055104189605</v>
      </c>
      <c r="G57" s="158">
        <v>9.6135021282620592</v>
      </c>
      <c r="H57" s="66" t="s">
        <v>8</v>
      </c>
      <c r="I57" s="67">
        <f t="shared" si="10"/>
        <v>15.295552975927546</v>
      </c>
      <c r="J57" s="126">
        <f t="shared" si="11"/>
        <v>4.6438596648618186E-2</v>
      </c>
      <c r="K57" s="126">
        <f t="shared" si="12"/>
        <v>4.8882733314334938E-2</v>
      </c>
    </row>
    <row r="58" spans="1:13" ht="15" customHeight="1" thickBot="1">
      <c r="A58" s="245" t="s">
        <v>87</v>
      </c>
      <c r="B58" s="246">
        <v>331.939819</v>
      </c>
      <c r="C58" s="260">
        <v>20.803315655191465</v>
      </c>
      <c r="D58" s="260">
        <v>10.862193294589565</v>
      </c>
      <c r="E58" s="261" t="s">
        <v>8</v>
      </c>
      <c r="F58" s="249">
        <f t="shared" si="7"/>
        <v>31.665508949781028</v>
      </c>
      <c r="G58" s="260">
        <v>9.2922043638140313</v>
      </c>
      <c r="H58" s="262" t="s">
        <v>8</v>
      </c>
      <c r="I58" s="249">
        <f t="shared" si="10"/>
        <v>22.373304585966999</v>
      </c>
      <c r="J58" s="258">
        <f t="shared" si="11"/>
        <v>6.7401689418788893E-2</v>
      </c>
      <c r="K58" s="258">
        <f t="shared" si="12"/>
        <v>7.0949146756619896E-2</v>
      </c>
    </row>
    <row r="59" spans="1:13" ht="15" customHeight="1" thickTop="1">
      <c r="A59" s="77" t="s">
        <v>20</v>
      </c>
      <c r="B59" s="77"/>
      <c r="C59" s="77"/>
      <c r="D59" s="77"/>
      <c r="E59" s="77"/>
      <c r="F59" s="77"/>
      <c r="G59" s="77"/>
      <c r="H59" s="77"/>
      <c r="I59" s="77"/>
      <c r="J59" s="77"/>
      <c r="L59" s="77"/>
      <c r="M59" s="77"/>
    </row>
    <row r="60" spans="1:13">
      <c r="A60" s="77"/>
      <c r="B60" s="77"/>
      <c r="C60" s="77"/>
      <c r="D60" s="77"/>
      <c r="E60" s="77"/>
      <c r="F60" s="77"/>
      <c r="G60" s="77"/>
      <c r="H60" s="77"/>
      <c r="I60" s="77"/>
      <c r="J60" s="77"/>
      <c r="L60" s="77"/>
      <c r="M60" s="77"/>
    </row>
    <row r="61" spans="1:13" ht="15" customHeight="1">
      <c r="A61" s="77" t="s">
        <v>62</v>
      </c>
      <c r="B61" s="77"/>
      <c r="C61" s="77"/>
      <c r="D61" s="77"/>
      <c r="E61" s="77"/>
      <c r="F61" s="77"/>
      <c r="G61" s="77"/>
      <c r="H61" s="77"/>
      <c r="I61" s="77"/>
      <c r="J61" s="77"/>
      <c r="L61" s="77"/>
      <c r="M61" s="77"/>
    </row>
    <row r="62" spans="1:13" ht="15" customHeight="1">
      <c r="A62" s="77" t="s">
        <v>71</v>
      </c>
      <c r="B62" s="77"/>
      <c r="C62" s="77"/>
      <c r="D62" s="77"/>
      <c r="E62" s="77"/>
      <c r="F62" s="77"/>
      <c r="G62" s="77"/>
      <c r="H62" s="77"/>
      <c r="I62" s="77"/>
      <c r="J62" s="77"/>
      <c r="L62" s="77"/>
      <c r="M62" s="77"/>
    </row>
    <row r="63" spans="1:13" ht="15" customHeight="1">
      <c r="A63" s="77" t="s">
        <v>64</v>
      </c>
      <c r="B63" s="77"/>
      <c r="C63" s="77"/>
      <c r="D63" s="77"/>
      <c r="E63" s="77"/>
      <c r="F63" s="77"/>
      <c r="G63" s="77"/>
      <c r="H63" s="77"/>
      <c r="I63" s="77"/>
      <c r="J63" s="77"/>
      <c r="L63" s="77"/>
      <c r="M63" s="77"/>
    </row>
    <row r="64" spans="1:13" ht="15" customHeight="1">
      <c r="A64" s="77" t="s">
        <v>65</v>
      </c>
      <c r="B64" s="77"/>
      <c r="C64" s="77"/>
      <c r="D64" s="77"/>
      <c r="E64" s="77"/>
      <c r="F64" s="77"/>
      <c r="G64" s="77"/>
      <c r="H64" s="77"/>
      <c r="I64" s="77"/>
      <c r="J64" s="77"/>
      <c r="L64" s="77"/>
      <c r="M64" s="77"/>
    </row>
    <row r="65" spans="1:13" ht="15" customHeight="1">
      <c r="A65" s="77" t="s">
        <v>66</v>
      </c>
      <c r="B65" s="77"/>
      <c r="C65" s="77"/>
      <c r="D65" s="77"/>
      <c r="E65" s="77"/>
      <c r="F65" s="77"/>
      <c r="G65" s="77"/>
      <c r="H65" s="77"/>
      <c r="I65" s="77"/>
      <c r="J65" s="77"/>
      <c r="L65" s="77"/>
      <c r="M65" s="77"/>
    </row>
    <row r="66" spans="1:13" ht="15" customHeight="1">
      <c r="A66" s="77" t="s">
        <v>76</v>
      </c>
      <c r="B66" s="77"/>
      <c r="C66" s="77"/>
      <c r="D66" s="77"/>
      <c r="E66" s="77"/>
      <c r="F66" s="77"/>
      <c r="G66" s="77"/>
      <c r="H66" s="77"/>
      <c r="I66" s="77"/>
      <c r="J66" s="77"/>
      <c r="L66" s="77"/>
      <c r="M66" s="77"/>
    </row>
    <row r="67" spans="1:13" ht="15" customHeight="1">
      <c r="A67" s="77" t="s">
        <v>120</v>
      </c>
      <c r="B67" s="77"/>
      <c r="C67" s="77"/>
      <c r="D67" s="77"/>
      <c r="E67" s="77"/>
      <c r="F67" s="77"/>
      <c r="G67" s="77"/>
      <c r="H67" s="77"/>
      <c r="I67" s="77"/>
      <c r="J67" s="77"/>
      <c r="L67" s="77"/>
      <c r="M67" s="77"/>
    </row>
    <row r="68" spans="1:13" ht="15" customHeight="1">
      <c r="A68" s="77" t="s">
        <v>105</v>
      </c>
      <c r="B68" s="77"/>
      <c r="C68" s="77"/>
      <c r="D68" s="77"/>
      <c r="E68" s="77"/>
      <c r="F68" s="77"/>
      <c r="G68" s="77"/>
      <c r="H68" s="77"/>
      <c r="I68" s="77"/>
      <c r="J68" s="77"/>
      <c r="L68" s="77"/>
      <c r="M68" s="77"/>
    </row>
    <row r="69" spans="1:13">
      <c r="A69" s="77"/>
      <c r="B69" s="77"/>
      <c r="C69" s="77"/>
      <c r="D69" s="77"/>
      <c r="E69" s="77"/>
      <c r="F69" s="77"/>
      <c r="G69" s="77"/>
      <c r="H69" s="77"/>
      <c r="I69" s="77"/>
      <c r="J69" s="77"/>
      <c r="L69" s="77"/>
      <c r="M69" s="77"/>
    </row>
    <row r="70" spans="1:13" ht="15" customHeight="1">
      <c r="A70" s="77" t="s">
        <v>94</v>
      </c>
      <c r="B70" s="77"/>
      <c r="C70" s="77"/>
      <c r="D70" s="77"/>
      <c r="E70" s="77"/>
      <c r="F70" s="77"/>
      <c r="G70" s="77"/>
      <c r="H70" s="77"/>
      <c r="I70" s="77"/>
      <c r="J70" s="77"/>
      <c r="L70" s="77"/>
      <c r="M70" s="77"/>
    </row>
    <row r="71" spans="1:13">
      <c r="A71" s="77"/>
      <c r="B71" s="77"/>
      <c r="C71" s="77"/>
      <c r="D71" s="77"/>
      <c r="E71" s="77"/>
      <c r="F71" s="77"/>
      <c r="G71" s="77"/>
      <c r="H71" s="77"/>
      <c r="I71" s="77"/>
      <c r="J71" s="77"/>
      <c r="L71" s="77"/>
      <c r="M71" s="77"/>
    </row>
    <row r="72" spans="1:13">
      <c r="A72" s="77"/>
      <c r="B72" s="77"/>
      <c r="C72" s="77"/>
      <c r="D72" s="77"/>
      <c r="E72" s="77"/>
      <c r="F72" s="77"/>
      <c r="G72" s="77"/>
      <c r="H72" s="77"/>
      <c r="I72" s="77"/>
      <c r="J72" s="77"/>
      <c r="L72" s="77"/>
      <c r="M72" s="77"/>
    </row>
    <row r="73" spans="1:13">
      <c r="A73" s="75"/>
      <c r="B73" s="75"/>
      <c r="J73" s="75"/>
      <c r="K73" s="75"/>
      <c r="L73" s="75"/>
      <c r="M73" s="75"/>
    </row>
    <row r="74" spans="1:13">
      <c r="D74" s="161"/>
      <c r="E74" s="161"/>
      <c r="F74" s="162"/>
    </row>
    <row r="75" spans="1:13">
      <c r="D75" s="161"/>
      <c r="E75" s="161"/>
      <c r="F75" s="162"/>
    </row>
    <row r="76" spans="1:13">
      <c r="D76" s="161"/>
      <c r="E76" s="161"/>
      <c r="F76" s="162"/>
    </row>
    <row r="77" spans="1:13">
      <c r="D77" s="161"/>
      <c r="E77" s="161"/>
      <c r="F77" s="162"/>
    </row>
  </sheetData>
  <phoneticPr fontId="4" type="noConversion"/>
  <printOptions horizontalCentered="1" verticalCentered="1"/>
  <pageMargins left="0.75" right="0.75" top="0.69930555555555596" bottom="0.44930555599999999" header="0" footer="0"/>
  <pageSetup scale="76" orientation="landscape" r:id="rId1"/>
  <headerFooter alignWithMargins="0"/>
  <ignoredErrors>
    <ignoredError sqref="A55:A58 A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outlinePr summaryBelow="0" summaryRight="0"/>
    <pageSetUpPr autoPageBreaks="0" fitToPage="1"/>
  </sheetPr>
  <dimension ref="A1:AT71"/>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46" s="34" customFormat="1" ht="16.2" thickBot="1">
      <c r="A1" s="32" t="s">
        <v>77</v>
      </c>
      <c r="B1" s="32"/>
      <c r="C1" s="32"/>
      <c r="D1" s="32"/>
      <c r="E1" s="32"/>
      <c r="F1" s="32"/>
      <c r="G1" s="32"/>
      <c r="H1" s="32"/>
      <c r="I1" s="32"/>
      <c r="J1" s="33" t="s">
        <v>7</v>
      </c>
      <c r="K1" s="33"/>
    </row>
    <row r="2" spans="1:46" ht="21" customHeight="1" thickTop="1">
      <c r="A2" s="177"/>
      <c r="B2" s="178"/>
      <c r="C2" s="100" t="s">
        <v>0</v>
      </c>
      <c r="D2" s="101"/>
      <c r="E2" s="101"/>
      <c r="F2" s="101"/>
      <c r="G2" s="100" t="s">
        <v>23</v>
      </c>
      <c r="H2" s="139"/>
      <c r="I2" s="99" t="s">
        <v>57</v>
      </c>
      <c r="J2" s="87"/>
      <c r="K2" s="87"/>
      <c r="L2" s="286"/>
    </row>
    <row r="3" spans="1:46" ht="42" customHeight="1">
      <c r="A3" s="88" t="s">
        <v>55</v>
      </c>
      <c r="B3" s="89" t="s">
        <v>56</v>
      </c>
      <c r="C3" s="103" t="s">
        <v>90</v>
      </c>
      <c r="D3" s="104" t="s">
        <v>1</v>
      </c>
      <c r="E3" s="104" t="s">
        <v>12</v>
      </c>
      <c r="F3" s="103" t="s">
        <v>58</v>
      </c>
      <c r="G3" s="104" t="s">
        <v>3</v>
      </c>
      <c r="H3" s="105" t="s">
        <v>13</v>
      </c>
      <c r="I3" s="239" t="s">
        <v>2</v>
      </c>
      <c r="J3" s="153" t="s">
        <v>19</v>
      </c>
      <c r="K3" s="102"/>
      <c r="L3" s="286"/>
    </row>
    <row r="4" spans="1:46" ht="18" customHeight="1">
      <c r="A4" s="90"/>
      <c r="B4" s="91"/>
      <c r="C4" s="135"/>
      <c r="D4" s="135"/>
      <c r="E4" s="135"/>
      <c r="F4" s="135"/>
      <c r="G4" s="135"/>
      <c r="H4" s="135"/>
      <c r="I4" s="134"/>
      <c r="J4" s="79" t="s">
        <v>6</v>
      </c>
      <c r="K4" s="92" t="s">
        <v>59</v>
      </c>
      <c r="L4" s="286"/>
    </row>
    <row r="5" spans="1:46" ht="15" customHeight="1">
      <c r="A5" s="93"/>
      <c r="B5" s="91"/>
      <c r="C5" s="81"/>
      <c r="D5" s="81"/>
      <c r="E5" s="81"/>
      <c r="F5" s="81"/>
      <c r="G5" s="81"/>
      <c r="H5" s="81"/>
      <c r="I5" s="82"/>
      <c r="J5" s="78"/>
      <c r="K5" s="94" t="s">
        <v>27</v>
      </c>
      <c r="L5" s="286"/>
    </row>
    <row r="6" spans="1:46" ht="15" customHeight="1">
      <c r="A6" s="163"/>
      <c r="B6" s="37" t="s">
        <v>21</v>
      </c>
      <c r="C6" s="106" t="s">
        <v>85</v>
      </c>
      <c r="D6" s="107"/>
      <c r="E6" s="107"/>
      <c r="F6" s="107"/>
      <c r="G6" s="107"/>
      <c r="H6" s="107"/>
      <c r="I6" s="107"/>
      <c r="J6" s="84" t="s">
        <v>22</v>
      </c>
      <c r="K6" s="85"/>
      <c r="L6" s="286"/>
    </row>
    <row r="7" spans="1:46" s="44" customFormat="1" ht="13.2" customHeight="1">
      <c r="A7" s="38">
        <v>1970</v>
      </c>
      <c r="B7" s="39">
        <v>203.84899999999999</v>
      </c>
      <c r="C7" s="40">
        <v>100.3</v>
      </c>
      <c r="D7" s="51">
        <v>97.4</v>
      </c>
      <c r="E7" s="42">
        <v>83.3</v>
      </c>
      <c r="F7" s="41">
        <f t="shared" ref="F7:F37" si="0">SUM(C7,D7,E7)</f>
        <v>281</v>
      </c>
      <c r="G7" s="42">
        <v>3.2</v>
      </c>
      <c r="H7" s="42">
        <v>70</v>
      </c>
      <c r="I7" s="41">
        <f t="shared" ref="I7:I37" si="1">F7-SUM(G7,H7)</f>
        <v>207.8</v>
      </c>
      <c r="J7" s="43">
        <f t="shared" ref="J7:J37" si="2">IF(I7=0,0,IF(B7=0,0,I7/B7))</f>
        <v>1.0193819935344299</v>
      </c>
      <c r="K7" s="43">
        <f>J7/1.06</f>
        <v>0.96168112597587729</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row>
    <row r="8" spans="1:46" ht="13.2" customHeight="1">
      <c r="A8" s="45">
        <v>1971</v>
      </c>
      <c r="B8" s="46">
        <v>206.46599999999998</v>
      </c>
      <c r="C8" s="47">
        <v>104.7</v>
      </c>
      <c r="D8" s="49">
        <v>90.2</v>
      </c>
      <c r="E8" s="49">
        <v>70</v>
      </c>
      <c r="F8" s="48">
        <f t="shared" si="0"/>
        <v>264.89999999999998</v>
      </c>
      <c r="G8" s="49">
        <v>2.2999999999999998</v>
      </c>
      <c r="H8" s="49">
        <v>41.5</v>
      </c>
      <c r="I8" s="48">
        <f t="shared" si="1"/>
        <v>221.09999999999997</v>
      </c>
      <c r="J8" s="50">
        <f t="shared" si="2"/>
        <v>1.0708784981546597</v>
      </c>
      <c r="K8" s="50">
        <f t="shared" ref="K8:K44" si="3">J8/1.06</f>
        <v>1.0102627341081696</v>
      </c>
    </row>
    <row r="9" spans="1:46" ht="13.2" customHeight="1">
      <c r="A9" s="45">
        <v>1972</v>
      </c>
      <c r="B9" s="46">
        <v>208.917</v>
      </c>
      <c r="C9" s="47">
        <v>49.4</v>
      </c>
      <c r="D9" s="49">
        <v>99.7</v>
      </c>
      <c r="E9" s="49">
        <v>41.5</v>
      </c>
      <c r="F9" s="48">
        <f t="shared" si="0"/>
        <v>190.6</v>
      </c>
      <c r="G9" s="49">
        <v>2.6</v>
      </c>
      <c r="H9" s="49">
        <v>6.9</v>
      </c>
      <c r="I9" s="48">
        <f t="shared" si="1"/>
        <v>181.1</v>
      </c>
      <c r="J9" s="50">
        <f t="shared" si="2"/>
        <v>0.86685142903641155</v>
      </c>
      <c r="K9" s="50">
        <f t="shared" si="3"/>
        <v>0.81778436701548252</v>
      </c>
    </row>
    <row r="10" spans="1:46" ht="13.2" customHeight="1">
      <c r="A10" s="45">
        <v>1973</v>
      </c>
      <c r="B10" s="46">
        <v>210.98500000000001</v>
      </c>
      <c r="C10" s="47">
        <v>137.80000000000001</v>
      </c>
      <c r="D10" s="49">
        <v>91.9</v>
      </c>
      <c r="E10" s="49">
        <v>6.9</v>
      </c>
      <c r="F10" s="48">
        <f t="shared" si="0"/>
        <v>236.60000000000002</v>
      </c>
      <c r="G10" s="49">
        <v>4.5</v>
      </c>
      <c r="H10" s="49">
        <v>28.5</v>
      </c>
      <c r="I10" s="48">
        <f t="shared" si="1"/>
        <v>203.60000000000002</v>
      </c>
      <c r="J10" s="50">
        <f t="shared" si="2"/>
        <v>0.96499751167144587</v>
      </c>
      <c r="K10" s="50">
        <f t="shared" si="3"/>
        <v>0.91037501101079799</v>
      </c>
    </row>
    <row r="11" spans="1:46" ht="13.2" customHeight="1">
      <c r="A11" s="45">
        <v>1974</v>
      </c>
      <c r="B11" s="46">
        <v>212.93199999999999</v>
      </c>
      <c r="C11" s="47">
        <v>115.5</v>
      </c>
      <c r="D11" s="49">
        <v>77</v>
      </c>
      <c r="E11" s="49">
        <v>28.5</v>
      </c>
      <c r="F11" s="48">
        <f t="shared" si="0"/>
        <v>221</v>
      </c>
      <c r="G11" s="49">
        <v>3.3</v>
      </c>
      <c r="H11" s="49">
        <v>39.5</v>
      </c>
      <c r="I11" s="48">
        <f t="shared" si="1"/>
        <v>178.2</v>
      </c>
      <c r="J11" s="50">
        <f t="shared" si="2"/>
        <v>0.83688689346833733</v>
      </c>
      <c r="K11" s="50">
        <f t="shared" si="3"/>
        <v>0.78951593723428048</v>
      </c>
    </row>
    <row r="12" spans="1:46" ht="13.2" customHeight="1">
      <c r="A12" s="45">
        <v>1975</v>
      </c>
      <c r="B12" s="46">
        <v>214.93100000000001</v>
      </c>
      <c r="C12" s="164">
        <v>132.07600000000002</v>
      </c>
      <c r="D12" s="165">
        <v>85.5</v>
      </c>
      <c r="E12" s="165">
        <v>39.5</v>
      </c>
      <c r="F12" s="48">
        <f t="shared" si="0"/>
        <v>257.07600000000002</v>
      </c>
      <c r="G12" s="49">
        <v>3.5</v>
      </c>
      <c r="H12" s="49">
        <v>33.200000000000003</v>
      </c>
      <c r="I12" s="48">
        <f t="shared" si="1"/>
        <v>220.37600000000003</v>
      </c>
      <c r="J12" s="50">
        <f t="shared" si="2"/>
        <v>1.0253337117493522</v>
      </c>
      <c r="K12" s="50">
        <f t="shared" si="3"/>
        <v>0.96729595448052086</v>
      </c>
    </row>
    <row r="13" spans="1:46" ht="13.2" customHeight="1">
      <c r="A13" s="38">
        <v>1976</v>
      </c>
      <c r="B13" s="39">
        <v>217.095</v>
      </c>
      <c r="C13" s="166">
        <v>160.48400000000001</v>
      </c>
      <c r="D13" s="167">
        <v>90.5</v>
      </c>
      <c r="E13" s="167">
        <v>33.200000000000003</v>
      </c>
      <c r="F13" s="41">
        <f t="shared" si="0"/>
        <v>284.18400000000003</v>
      </c>
      <c r="G13" s="51">
        <v>3.7</v>
      </c>
      <c r="H13" s="51">
        <v>40.200000000000003</v>
      </c>
      <c r="I13" s="41">
        <f t="shared" si="1"/>
        <v>240.28400000000002</v>
      </c>
      <c r="J13" s="43">
        <f t="shared" si="2"/>
        <v>1.1068149888297751</v>
      </c>
      <c r="K13" s="43">
        <f t="shared" si="3"/>
        <v>1.0441650838016745</v>
      </c>
    </row>
    <row r="14" spans="1:46" ht="13.2" customHeight="1">
      <c r="A14" s="38">
        <v>1977</v>
      </c>
      <c r="B14" s="39">
        <v>219.179</v>
      </c>
      <c r="C14" s="166">
        <v>85.012</v>
      </c>
      <c r="D14" s="167">
        <v>149.5</v>
      </c>
      <c r="E14" s="167">
        <v>40.200000000000003</v>
      </c>
      <c r="F14" s="41">
        <f t="shared" si="0"/>
        <v>274.71199999999999</v>
      </c>
      <c r="G14" s="51">
        <v>3.3</v>
      </c>
      <c r="H14" s="51">
        <v>9.3000000000000007</v>
      </c>
      <c r="I14" s="41">
        <f t="shared" si="1"/>
        <v>262.11199999999997</v>
      </c>
      <c r="J14" s="43">
        <f t="shared" si="2"/>
        <v>1.1958809922483449</v>
      </c>
      <c r="K14" s="43">
        <f t="shared" si="3"/>
        <v>1.1281896153286273</v>
      </c>
    </row>
    <row r="15" spans="1:46" ht="13.2" customHeight="1">
      <c r="A15" s="38">
        <v>1978</v>
      </c>
      <c r="B15" s="39">
        <v>221.47699999999998</v>
      </c>
      <c r="C15" s="166">
        <v>249.94800000000004</v>
      </c>
      <c r="D15" s="167">
        <v>222.7</v>
      </c>
      <c r="E15" s="167">
        <v>9.3000000000000007</v>
      </c>
      <c r="F15" s="41">
        <f t="shared" si="0"/>
        <v>481.94800000000004</v>
      </c>
      <c r="G15" s="51">
        <v>5</v>
      </c>
      <c r="H15" s="51">
        <v>56.2</v>
      </c>
      <c r="I15" s="41">
        <f t="shared" si="1"/>
        <v>420.74800000000005</v>
      </c>
      <c r="J15" s="43">
        <f t="shared" si="2"/>
        <v>1.8997367672489698</v>
      </c>
      <c r="K15" s="43">
        <f t="shared" si="3"/>
        <v>1.7922044974046885</v>
      </c>
    </row>
    <row r="16" spans="1:46" ht="13.2" customHeight="1">
      <c r="A16" s="38">
        <v>1979</v>
      </c>
      <c r="B16" s="39">
        <v>223.86500000000001</v>
      </c>
      <c r="C16" s="166">
        <v>126.988</v>
      </c>
      <c r="D16" s="167">
        <v>81.5</v>
      </c>
      <c r="E16" s="167">
        <v>56.2</v>
      </c>
      <c r="F16" s="41">
        <f t="shared" si="0"/>
        <v>264.68799999999999</v>
      </c>
      <c r="G16" s="51">
        <v>4.9000000000000004</v>
      </c>
      <c r="H16" s="51">
        <v>50.2</v>
      </c>
      <c r="I16" s="41">
        <f t="shared" si="1"/>
        <v>209.58799999999999</v>
      </c>
      <c r="J16" s="43">
        <f t="shared" si="2"/>
        <v>0.93622495700533792</v>
      </c>
      <c r="K16" s="43">
        <f t="shared" si="3"/>
        <v>0.88323109151446966</v>
      </c>
    </row>
    <row r="17" spans="1:11" ht="13.2" customHeight="1">
      <c r="A17" s="38">
        <v>1980</v>
      </c>
      <c r="B17" s="39">
        <v>226.45099999999999</v>
      </c>
      <c r="C17" s="166">
        <v>39.22</v>
      </c>
      <c r="D17" s="167">
        <v>86.1</v>
      </c>
      <c r="E17" s="167">
        <v>50.2</v>
      </c>
      <c r="F17" s="41">
        <f t="shared" si="0"/>
        <v>175.51999999999998</v>
      </c>
      <c r="G17" s="51">
        <v>5.4</v>
      </c>
      <c r="H17" s="51">
        <v>45.3</v>
      </c>
      <c r="I17" s="41">
        <f t="shared" si="1"/>
        <v>124.82</v>
      </c>
      <c r="J17" s="43">
        <f t="shared" si="2"/>
        <v>0.55120092205377758</v>
      </c>
      <c r="K17" s="43">
        <f t="shared" si="3"/>
        <v>0.52000086986205429</v>
      </c>
    </row>
    <row r="18" spans="1:11" ht="13.2" customHeight="1">
      <c r="A18" s="45">
        <v>1981</v>
      </c>
      <c r="B18" s="46">
        <v>228.93700000000001</v>
      </c>
      <c r="C18" s="164">
        <v>35.828000000000003</v>
      </c>
      <c r="D18" s="165">
        <v>96.1</v>
      </c>
      <c r="E18" s="165">
        <v>45.3</v>
      </c>
      <c r="F18" s="48">
        <f t="shared" si="0"/>
        <v>177.22800000000001</v>
      </c>
      <c r="G18" s="49">
        <v>4.0999999999999996</v>
      </c>
      <c r="H18" s="49">
        <v>29.9</v>
      </c>
      <c r="I18" s="48">
        <f t="shared" si="1"/>
        <v>143.22800000000001</v>
      </c>
      <c r="J18" s="50">
        <f t="shared" si="2"/>
        <v>0.62562189598011686</v>
      </c>
      <c r="K18" s="50">
        <f t="shared" si="3"/>
        <v>0.59020933583029889</v>
      </c>
    </row>
    <row r="19" spans="1:11" ht="13.2" customHeight="1">
      <c r="A19" s="45">
        <v>1982</v>
      </c>
      <c r="B19" s="46">
        <v>231.15700000000001</v>
      </c>
      <c r="C19" s="164">
        <v>299.76799999999997</v>
      </c>
      <c r="D19" s="165">
        <v>107.7</v>
      </c>
      <c r="E19" s="165">
        <v>29.9</v>
      </c>
      <c r="F19" s="48">
        <f t="shared" si="0"/>
        <v>437.36799999999994</v>
      </c>
      <c r="G19" s="49">
        <v>4</v>
      </c>
      <c r="H19" s="49">
        <v>92.9</v>
      </c>
      <c r="I19" s="48">
        <f t="shared" si="1"/>
        <v>340.46799999999996</v>
      </c>
      <c r="J19" s="50">
        <f t="shared" si="2"/>
        <v>1.4728863932305747</v>
      </c>
      <c r="K19" s="50">
        <f t="shared" si="3"/>
        <v>1.3895154653118629</v>
      </c>
    </row>
    <row r="20" spans="1:11" ht="13.2" customHeight="1">
      <c r="A20" s="45">
        <v>1983</v>
      </c>
      <c r="B20" s="46">
        <v>233.322</v>
      </c>
      <c r="C20" s="164">
        <v>119.78</v>
      </c>
      <c r="D20" s="165">
        <v>127.1</v>
      </c>
      <c r="E20" s="165">
        <v>92.9</v>
      </c>
      <c r="F20" s="48">
        <f t="shared" si="0"/>
        <v>339.78</v>
      </c>
      <c r="G20" s="49">
        <v>3.9</v>
      </c>
      <c r="H20" s="49">
        <v>80.900000000000006</v>
      </c>
      <c r="I20" s="48">
        <f t="shared" si="1"/>
        <v>254.97999999999996</v>
      </c>
      <c r="J20" s="50">
        <f t="shared" si="2"/>
        <v>1.0928245086189898</v>
      </c>
      <c r="K20" s="50">
        <f t="shared" si="3"/>
        <v>1.0309665175650846</v>
      </c>
    </row>
    <row r="21" spans="1:11" ht="13.2" customHeight="1">
      <c r="A21" s="45">
        <v>1984</v>
      </c>
      <c r="B21" s="46">
        <v>235.38499999999999</v>
      </c>
      <c r="C21" s="164">
        <v>185.07599999999999</v>
      </c>
      <c r="D21" s="165">
        <v>120.7</v>
      </c>
      <c r="E21" s="165">
        <v>80.900000000000006</v>
      </c>
      <c r="F21" s="48">
        <f t="shared" si="0"/>
        <v>386.67600000000004</v>
      </c>
      <c r="G21" s="49">
        <v>3.2</v>
      </c>
      <c r="H21" s="49">
        <v>87.2</v>
      </c>
      <c r="I21" s="48">
        <f t="shared" si="1"/>
        <v>296.27600000000007</v>
      </c>
      <c r="J21" s="50">
        <f t="shared" si="2"/>
        <v>1.2586868322110587</v>
      </c>
      <c r="K21" s="50">
        <f t="shared" si="3"/>
        <v>1.1874404077462817</v>
      </c>
    </row>
    <row r="22" spans="1:11" ht="13.2" customHeight="1">
      <c r="A22" s="45">
        <v>1985</v>
      </c>
      <c r="B22" s="46">
        <v>237.46799999999999</v>
      </c>
      <c r="C22" s="164">
        <v>190.16399999999999</v>
      </c>
      <c r="D22" s="165">
        <v>153.69999999999999</v>
      </c>
      <c r="E22" s="165">
        <v>87.2</v>
      </c>
      <c r="F22" s="48">
        <f t="shared" si="0"/>
        <v>431.06399999999996</v>
      </c>
      <c r="G22" s="49">
        <v>3.4</v>
      </c>
      <c r="H22" s="49">
        <v>93.8</v>
      </c>
      <c r="I22" s="48">
        <f t="shared" si="1"/>
        <v>333.86399999999998</v>
      </c>
      <c r="J22" s="50">
        <f t="shared" si="2"/>
        <v>1.4059325888119663</v>
      </c>
      <c r="K22" s="50">
        <f t="shared" si="3"/>
        <v>1.3263514988792133</v>
      </c>
    </row>
    <row r="23" spans="1:11" ht="13.2" customHeight="1">
      <c r="A23" s="38">
        <v>1986</v>
      </c>
      <c r="B23" s="39">
        <v>239.63800000000001</v>
      </c>
      <c r="C23" s="166">
        <v>222.6</v>
      </c>
      <c r="D23" s="167">
        <v>158.30000000000001</v>
      </c>
      <c r="E23" s="167">
        <v>93.7</v>
      </c>
      <c r="F23" s="41">
        <f t="shared" si="0"/>
        <v>474.59999999999997</v>
      </c>
      <c r="G23" s="51">
        <v>3</v>
      </c>
      <c r="H23" s="51">
        <v>114.6</v>
      </c>
      <c r="I23" s="41">
        <f t="shared" si="1"/>
        <v>357</v>
      </c>
      <c r="J23" s="43">
        <f t="shared" si="2"/>
        <v>1.4897470351112929</v>
      </c>
      <c r="K23" s="43">
        <f t="shared" si="3"/>
        <v>1.4054217312370687</v>
      </c>
    </row>
    <row r="24" spans="1:11" ht="13.2" customHeight="1">
      <c r="A24" s="38">
        <v>1987</v>
      </c>
      <c r="B24" s="39">
        <v>241.78399999999999</v>
      </c>
      <c r="C24" s="166">
        <v>135.68</v>
      </c>
      <c r="D24" s="167">
        <v>173</v>
      </c>
      <c r="E24" s="167">
        <v>114.6</v>
      </c>
      <c r="F24" s="41">
        <f t="shared" si="0"/>
        <v>423.28</v>
      </c>
      <c r="G24" s="51">
        <v>4.5</v>
      </c>
      <c r="H24" s="51">
        <v>93.9</v>
      </c>
      <c r="I24" s="41">
        <f t="shared" si="1"/>
        <v>324.88</v>
      </c>
      <c r="J24" s="43">
        <f t="shared" si="2"/>
        <v>1.3436786553287232</v>
      </c>
      <c r="K24" s="43">
        <f t="shared" si="3"/>
        <v>1.2676213729516257</v>
      </c>
    </row>
    <row r="25" spans="1:11" ht="13.2" customHeight="1">
      <c r="A25" s="38">
        <v>1988</v>
      </c>
      <c r="B25" s="39">
        <v>243.98099999999999</v>
      </c>
      <c r="C25" s="166">
        <v>166.42</v>
      </c>
      <c r="D25" s="167">
        <v>135.1</v>
      </c>
      <c r="E25" s="167">
        <v>93.9</v>
      </c>
      <c r="F25" s="41">
        <f t="shared" si="0"/>
        <v>395.41999999999996</v>
      </c>
      <c r="G25" s="51">
        <v>5.2</v>
      </c>
      <c r="H25" s="51">
        <v>89.4</v>
      </c>
      <c r="I25" s="41">
        <f t="shared" si="1"/>
        <v>300.81999999999994</v>
      </c>
      <c r="J25" s="43">
        <f t="shared" si="2"/>
        <v>1.2329648620179439</v>
      </c>
      <c r="K25" s="43">
        <f t="shared" si="3"/>
        <v>1.1631743981301357</v>
      </c>
    </row>
    <row r="26" spans="1:11" ht="13.2" customHeight="1">
      <c r="A26" s="38">
        <v>1989</v>
      </c>
      <c r="B26" s="39">
        <v>246.22399999999999</v>
      </c>
      <c r="C26" s="166">
        <v>228.96</v>
      </c>
      <c r="D26" s="167">
        <v>128.5</v>
      </c>
      <c r="E26" s="168" t="s">
        <v>8</v>
      </c>
      <c r="F26" s="41">
        <f t="shared" si="0"/>
        <v>357.46000000000004</v>
      </c>
      <c r="G26" s="51">
        <v>4.9000000000000004</v>
      </c>
      <c r="H26" s="51" t="s">
        <v>8</v>
      </c>
      <c r="I26" s="41">
        <f t="shared" si="1"/>
        <v>352.56000000000006</v>
      </c>
      <c r="J26" s="43">
        <f t="shared" si="2"/>
        <v>1.4318669179283907</v>
      </c>
      <c r="K26" s="43">
        <f t="shared" si="3"/>
        <v>1.3508178471022554</v>
      </c>
    </row>
    <row r="27" spans="1:11" ht="13.2" customHeight="1">
      <c r="A27" s="38">
        <v>1990</v>
      </c>
      <c r="B27" s="39">
        <v>248.65899999999999</v>
      </c>
      <c r="C27" s="166">
        <v>233.2</v>
      </c>
      <c r="D27" s="167">
        <v>111.4</v>
      </c>
      <c r="E27" s="168" t="s">
        <v>8</v>
      </c>
      <c r="F27" s="41">
        <f t="shared" si="0"/>
        <v>344.6</v>
      </c>
      <c r="G27" s="52">
        <v>4.3</v>
      </c>
      <c r="H27" s="52" t="s">
        <v>8</v>
      </c>
      <c r="I27" s="41">
        <f t="shared" si="1"/>
        <v>340.3</v>
      </c>
      <c r="J27" s="43">
        <f t="shared" si="2"/>
        <v>1.3685408531362229</v>
      </c>
      <c r="K27" s="43">
        <f t="shared" si="3"/>
        <v>1.2910762765436063</v>
      </c>
    </row>
    <row r="28" spans="1:11" ht="13.2" customHeight="1">
      <c r="A28" s="45">
        <v>1991</v>
      </c>
      <c r="B28" s="46">
        <v>251.88900000000001</v>
      </c>
      <c r="C28" s="164">
        <v>129.32</v>
      </c>
      <c r="D28" s="165">
        <v>101.6</v>
      </c>
      <c r="E28" s="169" t="s">
        <v>8</v>
      </c>
      <c r="F28" s="48">
        <f t="shared" si="0"/>
        <v>230.92</v>
      </c>
      <c r="G28" s="53">
        <v>5.5</v>
      </c>
      <c r="H28" s="53" t="s">
        <v>8</v>
      </c>
      <c r="I28" s="48">
        <f t="shared" si="1"/>
        <v>225.42</v>
      </c>
      <c r="J28" s="50">
        <f t="shared" si="2"/>
        <v>0.89491799959505969</v>
      </c>
      <c r="K28" s="50">
        <f t="shared" si="3"/>
        <v>0.84426226376892421</v>
      </c>
    </row>
    <row r="29" spans="1:11" ht="13.2" customHeight="1">
      <c r="A29" s="45">
        <v>1992</v>
      </c>
      <c r="B29" s="46">
        <v>255.214</v>
      </c>
      <c r="C29" s="164">
        <v>323.3</v>
      </c>
      <c r="D29" s="164">
        <v>118.3</v>
      </c>
      <c r="E29" s="169" t="s">
        <v>8</v>
      </c>
      <c r="F29" s="48">
        <f t="shared" si="0"/>
        <v>441.6</v>
      </c>
      <c r="G29" s="53">
        <v>7.2009999999999996</v>
      </c>
      <c r="H29" s="53" t="s">
        <v>8</v>
      </c>
      <c r="I29" s="48">
        <f t="shared" si="1"/>
        <v>434.399</v>
      </c>
      <c r="J29" s="50">
        <f t="shared" si="2"/>
        <v>1.7020970636407093</v>
      </c>
      <c r="K29" s="50">
        <f t="shared" si="3"/>
        <v>1.6057519468308579</v>
      </c>
    </row>
    <row r="30" spans="1:11" ht="13.2" customHeight="1">
      <c r="A30" s="45">
        <v>1993</v>
      </c>
      <c r="B30" s="46">
        <v>258.67899999999997</v>
      </c>
      <c r="C30" s="164">
        <v>238.92400000000001</v>
      </c>
      <c r="D30" s="164">
        <v>124.7</v>
      </c>
      <c r="E30" s="169" t="s">
        <v>8</v>
      </c>
      <c r="F30" s="48">
        <f t="shared" si="0"/>
        <v>363.62400000000002</v>
      </c>
      <c r="G30" s="53">
        <v>6.6</v>
      </c>
      <c r="H30" s="53" t="s">
        <v>8</v>
      </c>
      <c r="I30" s="48">
        <f t="shared" si="1"/>
        <v>357.024</v>
      </c>
      <c r="J30" s="50">
        <f t="shared" si="2"/>
        <v>1.3801816150518598</v>
      </c>
      <c r="K30" s="50">
        <f t="shared" si="3"/>
        <v>1.3020581274074148</v>
      </c>
    </row>
    <row r="31" spans="1:11" ht="13.2" customHeight="1">
      <c r="A31" s="45">
        <v>1994</v>
      </c>
      <c r="B31" s="46">
        <v>261.91899999999998</v>
      </c>
      <c r="C31" s="164">
        <v>158.78800000000001</v>
      </c>
      <c r="D31" s="164">
        <v>115.6</v>
      </c>
      <c r="E31" s="169" t="s">
        <v>8</v>
      </c>
      <c r="F31" s="48">
        <f t="shared" si="0"/>
        <v>274.38800000000003</v>
      </c>
      <c r="G31" s="53">
        <v>8.3000000000000007</v>
      </c>
      <c r="H31" s="53" t="s">
        <v>8</v>
      </c>
      <c r="I31" s="48">
        <f t="shared" si="1"/>
        <v>266.08800000000002</v>
      </c>
      <c r="J31" s="50">
        <f t="shared" si="2"/>
        <v>1.015917134686678</v>
      </c>
      <c r="K31" s="50">
        <f t="shared" si="3"/>
        <v>0.95841239121384714</v>
      </c>
    </row>
    <row r="32" spans="1:11" ht="13.2" customHeight="1">
      <c r="A32" s="45">
        <v>1995</v>
      </c>
      <c r="B32" s="46">
        <v>265.04399999999998</v>
      </c>
      <c r="C32" s="164">
        <v>143.69999999999999</v>
      </c>
      <c r="D32" s="164">
        <v>114</v>
      </c>
      <c r="E32" s="169" t="s">
        <v>8</v>
      </c>
      <c r="F32" s="48">
        <f t="shared" si="0"/>
        <v>257.7</v>
      </c>
      <c r="G32" s="53">
        <v>5.8</v>
      </c>
      <c r="H32" s="53" t="s">
        <v>8</v>
      </c>
      <c r="I32" s="48">
        <f t="shared" si="1"/>
        <v>251.89999999999998</v>
      </c>
      <c r="J32" s="50">
        <f t="shared" si="2"/>
        <v>0.95040823410452602</v>
      </c>
      <c r="K32" s="50">
        <f t="shared" si="3"/>
        <v>0.89661154160804335</v>
      </c>
    </row>
    <row r="33" spans="1:11" ht="13.2" customHeight="1">
      <c r="A33" s="38">
        <v>1996</v>
      </c>
      <c r="B33" s="39">
        <v>268.15100000000001</v>
      </c>
      <c r="C33" s="166">
        <v>322.2</v>
      </c>
      <c r="D33" s="166">
        <v>130.6</v>
      </c>
      <c r="E33" s="168" t="s">
        <v>8</v>
      </c>
      <c r="F33" s="41">
        <f t="shared" si="0"/>
        <v>452.79999999999995</v>
      </c>
      <c r="G33" s="52">
        <v>8.1</v>
      </c>
      <c r="H33" s="52" t="s">
        <v>8</v>
      </c>
      <c r="I33" s="41">
        <f t="shared" si="1"/>
        <v>444.69999999999993</v>
      </c>
      <c r="J33" s="43">
        <f t="shared" si="2"/>
        <v>1.6583939645945751</v>
      </c>
      <c r="K33" s="43">
        <f t="shared" si="3"/>
        <v>1.5645226081080896</v>
      </c>
    </row>
    <row r="34" spans="1:11" ht="13.2" customHeight="1">
      <c r="A34" s="38">
        <v>1997</v>
      </c>
      <c r="B34" s="39">
        <v>271.36</v>
      </c>
      <c r="C34" s="166">
        <v>195.9</v>
      </c>
      <c r="D34" s="166">
        <v>145.80000000000001</v>
      </c>
      <c r="E34" s="168" t="s">
        <v>8</v>
      </c>
      <c r="F34" s="41">
        <f t="shared" si="0"/>
        <v>341.70000000000005</v>
      </c>
      <c r="G34" s="55">
        <v>7.3</v>
      </c>
      <c r="H34" s="55" t="s">
        <v>8</v>
      </c>
      <c r="I34" s="41">
        <f t="shared" si="1"/>
        <v>334.40000000000003</v>
      </c>
      <c r="J34" s="43">
        <f t="shared" si="2"/>
        <v>1.2323113207547169</v>
      </c>
      <c r="K34" s="43">
        <f t="shared" si="3"/>
        <v>1.1625578497686009</v>
      </c>
    </row>
    <row r="35" spans="1:11" ht="13.2" customHeight="1">
      <c r="A35" s="38">
        <v>1998</v>
      </c>
      <c r="B35" s="39">
        <v>274.62599999999998</v>
      </c>
      <c r="C35" s="166">
        <v>163.24</v>
      </c>
      <c r="D35" s="166">
        <v>152.55080899999999</v>
      </c>
      <c r="E35" s="168" t="s">
        <v>8</v>
      </c>
      <c r="F35" s="41">
        <f t="shared" si="0"/>
        <v>315.79080899999997</v>
      </c>
      <c r="G35" s="52">
        <v>7.7719540000000009</v>
      </c>
      <c r="H35" s="52" t="s">
        <v>8</v>
      </c>
      <c r="I35" s="41">
        <f t="shared" si="1"/>
        <v>308.01885499999997</v>
      </c>
      <c r="J35" s="43">
        <f t="shared" si="2"/>
        <v>1.1215939313830445</v>
      </c>
      <c r="K35" s="43">
        <f t="shared" si="3"/>
        <v>1.0581074824368344</v>
      </c>
    </row>
    <row r="36" spans="1:11" ht="13.2" customHeight="1">
      <c r="A36" s="38">
        <v>1999</v>
      </c>
      <c r="B36" s="39">
        <v>277.79000000000002</v>
      </c>
      <c r="C36" s="166">
        <v>259.7</v>
      </c>
      <c r="D36" s="166">
        <v>155.3194767</v>
      </c>
      <c r="E36" s="168" t="s">
        <v>8</v>
      </c>
      <c r="F36" s="41">
        <f t="shared" si="0"/>
        <v>415.01947669999998</v>
      </c>
      <c r="G36" s="52">
        <v>6.1353879999999998</v>
      </c>
      <c r="H36" s="52" t="s">
        <v>8</v>
      </c>
      <c r="I36" s="41">
        <f t="shared" si="1"/>
        <v>408.88408870000001</v>
      </c>
      <c r="J36" s="43">
        <f t="shared" si="2"/>
        <v>1.471917954929983</v>
      </c>
      <c r="K36" s="43">
        <f t="shared" si="3"/>
        <v>1.3886018442735688</v>
      </c>
    </row>
    <row r="37" spans="1:11" ht="13.2" customHeight="1">
      <c r="A37" s="38">
        <v>2000</v>
      </c>
      <c r="B37" s="39">
        <v>280.976</v>
      </c>
      <c r="C37" s="166">
        <v>98.58</v>
      </c>
      <c r="D37" s="166">
        <v>175.15062099999997</v>
      </c>
      <c r="E37" s="168" t="s">
        <v>8</v>
      </c>
      <c r="F37" s="41">
        <f t="shared" si="0"/>
        <v>273.73062099999999</v>
      </c>
      <c r="G37" s="40">
        <v>5.3066899999999988</v>
      </c>
      <c r="H37" s="52" t="s">
        <v>8</v>
      </c>
      <c r="I37" s="41">
        <f t="shared" si="1"/>
        <v>268.42393099999998</v>
      </c>
      <c r="J37" s="43">
        <f t="shared" si="2"/>
        <v>0.95532689980638907</v>
      </c>
      <c r="K37" s="43">
        <f t="shared" si="3"/>
        <v>0.90125179227017838</v>
      </c>
    </row>
    <row r="38" spans="1:11" ht="13.2" customHeight="1">
      <c r="A38" s="45">
        <v>2001</v>
      </c>
      <c r="B38" s="46">
        <v>283.92040200000002</v>
      </c>
      <c r="C38" s="164">
        <v>265</v>
      </c>
      <c r="D38" s="164">
        <v>190.07454134</v>
      </c>
      <c r="E38" s="169" t="s">
        <v>8</v>
      </c>
      <c r="F38" s="48">
        <f t="shared" ref="F38:F43" si="4">SUM(C38,D38,E38)</f>
        <v>455.07454134</v>
      </c>
      <c r="G38" s="47">
        <v>5.3396229999999996</v>
      </c>
      <c r="H38" s="53" t="s">
        <v>8</v>
      </c>
      <c r="I38" s="48">
        <f t="shared" ref="I38:I43" si="5">F38-SUM(G38,H38)</f>
        <v>449.73491833999998</v>
      </c>
      <c r="J38" s="50">
        <f t="shared" ref="J38:J43" si="6">IF(I38=0,0,IF(B38=0,0,I38/B38))</f>
        <v>1.5840176161063619</v>
      </c>
      <c r="K38" s="50">
        <f t="shared" si="3"/>
        <v>1.4943562416097753</v>
      </c>
    </row>
    <row r="39" spans="1:11" ht="13.2" customHeight="1">
      <c r="A39" s="45">
        <v>2002</v>
      </c>
      <c r="B39" s="46">
        <v>286.78755999999998</v>
      </c>
      <c r="C39" s="164">
        <v>196.52400000000003</v>
      </c>
      <c r="D39" s="164">
        <v>210.88345031</v>
      </c>
      <c r="E39" s="169" t="s">
        <v>8</v>
      </c>
      <c r="F39" s="48">
        <f t="shared" si="4"/>
        <v>407.40745031000006</v>
      </c>
      <c r="G39" s="47">
        <v>4.8722040000000009</v>
      </c>
      <c r="H39" s="53" t="s">
        <v>8</v>
      </c>
      <c r="I39" s="48">
        <f t="shared" si="5"/>
        <v>402.53524631000005</v>
      </c>
      <c r="J39" s="50">
        <f t="shared" si="6"/>
        <v>1.4036007918544307</v>
      </c>
      <c r="K39" s="50">
        <f t="shared" si="3"/>
        <v>1.3241516904287081</v>
      </c>
    </row>
    <row r="40" spans="1:11" ht="13.2" customHeight="1">
      <c r="A40" s="45">
        <v>2003</v>
      </c>
      <c r="B40" s="46">
        <v>289.51758100000001</v>
      </c>
      <c r="C40" s="164">
        <v>225.78</v>
      </c>
      <c r="D40" s="164">
        <v>210.90253352000002</v>
      </c>
      <c r="E40" s="169" t="s">
        <v>8</v>
      </c>
      <c r="F40" s="48">
        <f t="shared" si="4"/>
        <v>436.68253351999999</v>
      </c>
      <c r="G40" s="47">
        <v>4.3512029999999999</v>
      </c>
      <c r="H40" s="53" t="s">
        <v>8</v>
      </c>
      <c r="I40" s="48">
        <f t="shared" si="5"/>
        <v>432.33133051999999</v>
      </c>
      <c r="J40" s="50">
        <f t="shared" si="6"/>
        <v>1.4932817862967707</v>
      </c>
      <c r="K40" s="50">
        <f t="shared" si="3"/>
        <v>1.4087564021667647</v>
      </c>
    </row>
    <row r="41" spans="1:11" ht="13.2" customHeight="1">
      <c r="A41" s="45">
        <v>2004</v>
      </c>
      <c r="B41" s="46">
        <v>292.19189</v>
      </c>
      <c r="C41" s="164">
        <v>191.86</v>
      </c>
      <c r="D41" s="164">
        <v>215.07590941999999</v>
      </c>
      <c r="E41" s="169" t="s">
        <v>8</v>
      </c>
      <c r="F41" s="48">
        <f t="shared" si="4"/>
        <v>406.93590942000003</v>
      </c>
      <c r="G41" s="47">
        <v>5.5702789999999993</v>
      </c>
      <c r="H41" s="53" t="s">
        <v>8</v>
      </c>
      <c r="I41" s="48">
        <f t="shared" si="5"/>
        <v>401.36563042</v>
      </c>
      <c r="J41" s="50">
        <f t="shared" si="6"/>
        <v>1.3736371342134102</v>
      </c>
      <c r="K41" s="50">
        <f t="shared" si="3"/>
        <v>1.2958840888805756</v>
      </c>
    </row>
    <row r="42" spans="1:11" ht="13.2" customHeight="1">
      <c r="A42" s="45">
        <v>2005</v>
      </c>
      <c r="B42" s="46">
        <v>294.914085</v>
      </c>
      <c r="C42" s="164">
        <v>256.94400000000002</v>
      </c>
      <c r="D42" s="164">
        <v>213.80917990999998</v>
      </c>
      <c r="E42" s="169" t="s">
        <v>8</v>
      </c>
      <c r="F42" s="48">
        <f t="shared" si="4"/>
        <v>470.75317990999997</v>
      </c>
      <c r="G42" s="47">
        <v>7.1946509999999995</v>
      </c>
      <c r="H42" s="53" t="s">
        <v>8</v>
      </c>
      <c r="I42" s="48">
        <f t="shared" si="5"/>
        <v>463.55852890999995</v>
      </c>
      <c r="J42" s="50">
        <f t="shared" si="6"/>
        <v>1.5718426229455944</v>
      </c>
      <c r="K42" s="50">
        <f t="shared" si="3"/>
        <v>1.4828703990052776</v>
      </c>
    </row>
    <row r="43" spans="1:11" ht="13.2" customHeight="1">
      <c r="A43" s="38">
        <v>2006</v>
      </c>
      <c r="B43" s="39">
        <v>297.64655699999997</v>
      </c>
      <c r="C43" s="166">
        <v>39.22</v>
      </c>
      <c r="D43" s="166">
        <v>224.25413881999998</v>
      </c>
      <c r="E43" s="168" t="s">
        <v>8</v>
      </c>
      <c r="F43" s="41">
        <f t="shared" si="4"/>
        <v>263.47413882000001</v>
      </c>
      <c r="G43" s="40">
        <v>6.6136420000000005</v>
      </c>
      <c r="H43" s="52" t="s">
        <v>8</v>
      </c>
      <c r="I43" s="41">
        <f t="shared" si="5"/>
        <v>256.86049681999998</v>
      </c>
      <c r="J43" s="43">
        <f t="shared" si="6"/>
        <v>0.86297150354741048</v>
      </c>
      <c r="K43" s="43">
        <f t="shared" si="3"/>
        <v>0.81412405995038717</v>
      </c>
    </row>
    <row r="44" spans="1:11" ht="13.2" customHeight="1">
      <c r="A44" s="38">
        <v>2007</v>
      </c>
      <c r="B44" s="39">
        <v>300.57448099999999</v>
      </c>
      <c r="C44" s="170">
        <v>245.92000000000002</v>
      </c>
      <c r="D44" s="170">
        <v>224.52825490000001</v>
      </c>
      <c r="E44" s="168" t="s">
        <v>8</v>
      </c>
      <c r="F44" s="41">
        <f t="shared" ref="F44:F51" si="7">SUM(C44,D44,E44)</f>
        <v>470.44825490000005</v>
      </c>
      <c r="G44" s="170">
        <v>6.7284849999999992</v>
      </c>
      <c r="H44" s="52" t="s">
        <v>8</v>
      </c>
      <c r="I44" s="41">
        <f t="shared" ref="I44:I49" si="8">F44-SUM(G44,H44)</f>
        <v>463.71976990000007</v>
      </c>
      <c r="J44" s="43">
        <f t="shared" ref="J44:J49" si="9">IF(I44=0,0,IF(B44=0,0,I44/B44))</f>
        <v>1.5427782437059256</v>
      </c>
      <c r="K44" s="43">
        <f t="shared" si="3"/>
        <v>1.4554511733074769</v>
      </c>
    </row>
    <row r="45" spans="1:11" ht="13.2" customHeight="1">
      <c r="A45" s="38">
        <v>2008</v>
      </c>
      <c r="B45" s="39">
        <v>303.50646899999998</v>
      </c>
      <c r="C45" s="170">
        <v>109.18</v>
      </c>
      <c r="D45" s="170">
        <v>211.70296783000001</v>
      </c>
      <c r="E45" s="168" t="s">
        <v>8</v>
      </c>
      <c r="F45" s="41">
        <f t="shared" si="7"/>
        <v>320.88296782999998</v>
      </c>
      <c r="G45" s="170">
        <v>7.5606840000000011</v>
      </c>
      <c r="H45" s="52" t="s">
        <v>8</v>
      </c>
      <c r="I45" s="41">
        <f t="shared" si="8"/>
        <v>313.32228383</v>
      </c>
      <c r="J45" s="43">
        <f t="shared" si="9"/>
        <v>1.0323413694025745</v>
      </c>
      <c r="K45" s="43">
        <f t="shared" ref="K45:K50" si="10">J45/1.06</f>
        <v>0.97390695226657964</v>
      </c>
    </row>
    <row r="46" spans="1:11" ht="13.2" customHeight="1">
      <c r="A46" s="38">
        <v>2009</v>
      </c>
      <c r="B46" s="39">
        <v>306.207719</v>
      </c>
      <c r="C46" s="170">
        <v>55.120000000000005</v>
      </c>
      <c r="D46" s="170">
        <v>262.41370953000001</v>
      </c>
      <c r="E46" s="168" t="s">
        <v>8</v>
      </c>
      <c r="F46" s="41">
        <f t="shared" si="7"/>
        <v>317.53370953000001</v>
      </c>
      <c r="G46" s="170">
        <v>6.6802229999999998</v>
      </c>
      <c r="H46" s="52" t="s">
        <v>8</v>
      </c>
      <c r="I46" s="41">
        <f t="shared" si="8"/>
        <v>310.85348653</v>
      </c>
      <c r="J46" s="43">
        <f t="shared" si="9"/>
        <v>1.0151719478044903</v>
      </c>
      <c r="K46" s="43">
        <f t="shared" si="10"/>
        <v>0.95770938472121714</v>
      </c>
    </row>
    <row r="47" spans="1:11" ht="13.2" customHeight="1">
      <c r="A47" s="38">
        <v>2010</v>
      </c>
      <c r="B47" s="39">
        <v>308.83326399999999</v>
      </c>
      <c r="C47" s="170">
        <v>343.44</v>
      </c>
      <c r="D47" s="170">
        <v>232.08808672000001</v>
      </c>
      <c r="E47" s="168" t="s">
        <v>8</v>
      </c>
      <c r="F47" s="41">
        <f t="shared" si="7"/>
        <v>575.52808672000003</v>
      </c>
      <c r="G47" s="170">
        <v>7.1592035000000003</v>
      </c>
      <c r="H47" s="52" t="s">
        <v>8</v>
      </c>
      <c r="I47" s="41">
        <f t="shared" si="8"/>
        <v>568.36888322000004</v>
      </c>
      <c r="J47" s="43">
        <f t="shared" si="9"/>
        <v>1.8403745628255901</v>
      </c>
      <c r="K47" s="43">
        <f t="shared" si="10"/>
        <v>1.7362024177599906</v>
      </c>
    </row>
    <row r="48" spans="1:11" ht="13.2" customHeight="1">
      <c r="A48" s="57">
        <v>2011</v>
      </c>
      <c r="B48" s="58">
        <v>310.94696199999998</v>
      </c>
      <c r="C48" s="171">
        <v>60.844000000000001</v>
      </c>
      <c r="D48" s="171">
        <v>231.65363069</v>
      </c>
      <c r="E48" s="172" t="s">
        <v>8</v>
      </c>
      <c r="F48" s="61">
        <f t="shared" si="7"/>
        <v>292.49763068999999</v>
      </c>
      <c r="G48" s="171">
        <v>7.6028660400000003</v>
      </c>
      <c r="H48" s="60" t="s">
        <v>8</v>
      </c>
      <c r="I48" s="61">
        <f t="shared" si="8"/>
        <v>284.89476465000001</v>
      </c>
      <c r="J48" s="62">
        <f t="shared" si="9"/>
        <v>0.91621658824889896</v>
      </c>
      <c r="K48" s="62">
        <f t="shared" si="10"/>
        <v>0.8643552719329235</v>
      </c>
    </row>
    <row r="49" spans="1:11" ht="13.2" customHeight="1">
      <c r="A49" s="57">
        <v>2012</v>
      </c>
      <c r="B49" s="58">
        <v>313.14999699999998</v>
      </c>
      <c r="C49" s="171">
        <v>179.98800000000003</v>
      </c>
      <c r="D49" s="171">
        <v>234.27174277</v>
      </c>
      <c r="E49" s="172" t="s">
        <v>8</v>
      </c>
      <c r="F49" s="61">
        <f t="shared" si="7"/>
        <v>414.25974277</v>
      </c>
      <c r="G49" s="171">
        <v>8.198543879999999</v>
      </c>
      <c r="H49" s="60" t="s">
        <v>8</v>
      </c>
      <c r="I49" s="61">
        <f t="shared" si="8"/>
        <v>406.06119889000001</v>
      </c>
      <c r="J49" s="62">
        <f t="shared" si="9"/>
        <v>1.2966987155679266</v>
      </c>
      <c r="K49" s="62">
        <f t="shared" si="10"/>
        <v>1.2233006750640816</v>
      </c>
    </row>
    <row r="50" spans="1:11" ht="13.2" customHeight="1">
      <c r="A50" s="57">
        <v>2013</v>
      </c>
      <c r="B50" s="58">
        <v>315.33597600000002</v>
      </c>
      <c r="C50" s="171">
        <v>189.316</v>
      </c>
      <c r="D50" s="171">
        <v>232.36046116</v>
      </c>
      <c r="E50" s="172" t="s">
        <v>8</v>
      </c>
      <c r="F50" s="61">
        <f t="shared" si="7"/>
        <v>421.67646116000003</v>
      </c>
      <c r="G50" s="171">
        <v>11.119160970000001</v>
      </c>
      <c r="H50" s="60" t="s">
        <v>8</v>
      </c>
      <c r="I50" s="61">
        <f t="shared" ref="I50:I58" si="11">F50-SUM(G50,H50)</f>
        <v>410.55730019000003</v>
      </c>
      <c r="J50" s="62">
        <f t="shared" ref="J50:J58" si="12">IF(I50=0,0,IF(B50=0,0,I50/B50))</f>
        <v>1.3019678420390575</v>
      </c>
      <c r="K50" s="62">
        <f t="shared" si="10"/>
        <v>1.2282715490934504</v>
      </c>
    </row>
    <row r="51" spans="1:11" ht="13.2" customHeight="1">
      <c r="A51" s="57">
        <v>2014</v>
      </c>
      <c r="B51" s="58">
        <v>317.519206</v>
      </c>
      <c r="C51" s="171">
        <v>77.168000000000006</v>
      </c>
      <c r="D51" s="171">
        <v>233.59317335</v>
      </c>
      <c r="E51" s="172" t="s">
        <v>8</v>
      </c>
      <c r="F51" s="61">
        <f t="shared" si="7"/>
        <v>310.76117335000004</v>
      </c>
      <c r="G51" s="171">
        <v>13.35033544</v>
      </c>
      <c r="H51" s="60" t="s">
        <v>8</v>
      </c>
      <c r="I51" s="61">
        <f t="shared" si="11"/>
        <v>297.41083791000005</v>
      </c>
      <c r="J51" s="62">
        <f t="shared" si="12"/>
        <v>0.93667038808984693</v>
      </c>
      <c r="K51" s="62">
        <f t="shared" ref="K51:K58" si="13">J51/1.06</f>
        <v>0.8836513095187235</v>
      </c>
    </row>
    <row r="52" spans="1:11" ht="13.2" customHeight="1">
      <c r="A52" s="57">
        <v>2015</v>
      </c>
      <c r="B52" s="58">
        <v>319.83219000000003</v>
      </c>
      <c r="C52" s="171">
        <v>158.15200000000002</v>
      </c>
      <c r="D52" s="171">
        <v>243.50880691999998</v>
      </c>
      <c r="E52" s="172" t="s">
        <v>8</v>
      </c>
      <c r="F52" s="61">
        <f>SUM(C52,D52,E52)</f>
        <v>401.66080692000003</v>
      </c>
      <c r="G52" s="171">
        <v>9.9497655299999987</v>
      </c>
      <c r="H52" s="60" t="s">
        <v>8</v>
      </c>
      <c r="I52" s="61">
        <f t="shared" si="11"/>
        <v>391.71104139000005</v>
      </c>
      <c r="J52" s="62">
        <f t="shared" si="12"/>
        <v>1.2247392652690776</v>
      </c>
      <c r="K52" s="62">
        <f t="shared" si="13"/>
        <v>1.1554144011972429</v>
      </c>
    </row>
    <row r="53" spans="1:11" ht="13.2" customHeight="1">
      <c r="A53" s="63">
        <v>2016</v>
      </c>
      <c r="B53" s="64">
        <v>322.11409400000002</v>
      </c>
      <c r="C53" s="173">
        <v>138.012</v>
      </c>
      <c r="D53" s="173">
        <v>224.75994029120099</v>
      </c>
      <c r="E53" s="174" t="s">
        <v>8</v>
      </c>
      <c r="F53" s="67">
        <f>SUM(C53,D53,E53)</f>
        <v>362.77194029120096</v>
      </c>
      <c r="G53" s="173">
        <v>10.378316107689001</v>
      </c>
      <c r="H53" s="66" t="s">
        <v>8</v>
      </c>
      <c r="I53" s="67">
        <f t="shared" si="11"/>
        <v>352.39362418351197</v>
      </c>
      <c r="J53" s="68">
        <f t="shared" si="12"/>
        <v>1.0940025001933382</v>
      </c>
      <c r="K53" s="68">
        <f t="shared" si="13"/>
        <v>1.0320778303710738</v>
      </c>
    </row>
    <row r="54" spans="1:11" ht="13.2" customHeight="1">
      <c r="A54" s="63">
        <v>2017</v>
      </c>
      <c r="B54" s="64">
        <v>324.29674599999998</v>
      </c>
      <c r="C54" s="173">
        <v>185.07599999999999</v>
      </c>
      <c r="D54" s="173">
        <v>228.65471039053301</v>
      </c>
      <c r="E54" s="174" t="s">
        <v>8</v>
      </c>
      <c r="F54" s="67">
        <f>SUM(C54,D54,E54)</f>
        <v>413.73071039053298</v>
      </c>
      <c r="G54" s="173">
        <v>10.4170579410219</v>
      </c>
      <c r="H54" s="66" t="s">
        <v>8</v>
      </c>
      <c r="I54" s="67">
        <f t="shared" si="11"/>
        <v>403.3136524495111</v>
      </c>
      <c r="J54" s="68">
        <f t="shared" si="12"/>
        <v>1.2436561804092574</v>
      </c>
      <c r="K54" s="68">
        <f t="shared" si="13"/>
        <v>1.1732605475559033</v>
      </c>
    </row>
    <row r="55" spans="1:11" ht="13.2" customHeight="1">
      <c r="A55" s="122">
        <v>2018</v>
      </c>
      <c r="B55" s="70">
        <v>326.16326299999997</v>
      </c>
      <c r="C55" s="175">
        <v>35.997600000000006</v>
      </c>
      <c r="D55" s="175">
        <v>251.25245823133801</v>
      </c>
      <c r="E55" s="176" t="s">
        <v>8</v>
      </c>
      <c r="F55" s="149">
        <f>SUM(C55,D55,E55)</f>
        <v>287.25005823133802</v>
      </c>
      <c r="G55" s="175">
        <v>11.486229364671001</v>
      </c>
      <c r="H55" s="148" t="s">
        <v>8</v>
      </c>
      <c r="I55" s="149">
        <f t="shared" si="11"/>
        <v>275.76382886666704</v>
      </c>
      <c r="J55" s="68">
        <f t="shared" si="12"/>
        <v>0.84547789450667554</v>
      </c>
      <c r="K55" s="68">
        <f t="shared" si="13"/>
        <v>0.79762065519497694</v>
      </c>
    </row>
    <row r="56" spans="1:11" ht="13.2" customHeight="1">
      <c r="A56" s="263">
        <v>2019</v>
      </c>
      <c r="B56" s="264">
        <v>327.77654100000001</v>
      </c>
      <c r="C56" s="173">
        <v>172.08040000000003</v>
      </c>
      <c r="D56" s="173">
        <v>205.011290198604</v>
      </c>
      <c r="E56" s="174" t="s">
        <v>8</v>
      </c>
      <c r="F56" s="67">
        <f>SUM(C56,D56,E56)</f>
        <v>377.09169019860406</v>
      </c>
      <c r="G56" s="173">
        <v>9.4703246439197404</v>
      </c>
      <c r="H56" s="66" t="s">
        <v>8</v>
      </c>
      <c r="I56" s="67">
        <f t="shared" si="11"/>
        <v>367.6213655546843</v>
      </c>
      <c r="J56" s="68">
        <f t="shared" si="12"/>
        <v>1.1215609403684699</v>
      </c>
      <c r="K56" s="68">
        <f t="shared" si="13"/>
        <v>1.058076358838179</v>
      </c>
    </row>
    <row r="57" spans="1:11" ht="13.2" customHeight="1">
      <c r="A57" s="122">
        <v>2020</v>
      </c>
      <c r="B57" s="70">
        <v>329.37155899999999</v>
      </c>
      <c r="C57" s="173">
        <v>47.551600000000001</v>
      </c>
      <c r="D57" s="173">
        <v>229.036877312776</v>
      </c>
      <c r="E57" s="174" t="s">
        <v>8</v>
      </c>
      <c r="F57" s="67">
        <f t="shared" ref="F57:F58" si="14">SUM(C57,D57,E57)</f>
        <v>276.58847731277598</v>
      </c>
      <c r="G57" s="173">
        <v>9.3280250721730393</v>
      </c>
      <c r="H57" s="66" t="s">
        <v>8</v>
      </c>
      <c r="I57" s="67">
        <f t="shared" si="11"/>
        <v>267.26045224060294</v>
      </c>
      <c r="J57" s="68">
        <f t="shared" si="12"/>
        <v>0.81142540980778166</v>
      </c>
      <c r="K57" s="68">
        <f t="shared" si="13"/>
        <v>0.76549566962998261</v>
      </c>
    </row>
    <row r="58" spans="1:11" ht="13.8" customHeight="1" thickBot="1">
      <c r="A58" s="265">
        <v>2021</v>
      </c>
      <c r="B58" s="246">
        <v>331.939819</v>
      </c>
      <c r="C58" s="266">
        <v>92.007999999999996</v>
      </c>
      <c r="D58" s="266">
        <v>230.38505475232699</v>
      </c>
      <c r="E58" s="267" t="s">
        <v>8</v>
      </c>
      <c r="F58" s="249">
        <f t="shared" si="14"/>
        <v>322.39305475232698</v>
      </c>
      <c r="G58" s="266">
        <v>7.7382937458192798</v>
      </c>
      <c r="H58" s="248" t="s">
        <v>8</v>
      </c>
      <c r="I58" s="249">
        <f t="shared" si="11"/>
        <v>314.65476100650767</v>
      </c>
      <c r="J58" s="250">
        <f t="shared" si="12"/>
        <v>0.94792713316056754</v>
      </c>
      <c r="K58" s="250">
        <f t="shared" si="13"/>
        <v>0.894270880340158</v>
      </c>
    </row>
    <row r="59" spans="1:11" ht="15" customHeight="1" thickTop="1">
      <c r="A59" s="35" t="s">
        <v>20</v>
      </c>
      <c r="B59" s="35"/>
      <c r="C59" s="35"/>
      <c r="D59" s="35"/>
      <c r="E59" s="35"/>
      <c r="F59" s="35"/>
      <c r="G59" s="35"/>
      <c r="H59" s="35"/>
      <c r="I59" s="35"/>
      <c r="J59" s="35"/>
      <c r="K59" s="35"/>
    </row>
    <row r="60" spans="1:11">
      <c r="A60" s="35"/>
      <c r="B60" s="35"/>
      <c r="C60" s="35"/>
      <c r="D60" s="35"/>
      <c r="E60" s="35"/>
      <c r="F60" s="35"/>
      <c r="G60" s="35"/>
      <c r="H60" s="35"/>
      <c r="I60" s="35"/>
      <c r="J60" s="35"/>
      <c r="K60" s="35"/>
    </row>
    <row r="61" spans="1:11" ht="15" customHeight="1">
      <c r="A61" s="35" t="s">
        <v>62</v>
      </c>
      <c r="B61" s="35"/>
      <c r="C61" s="35"/>
      <c r="D61" s="35"/>
      <c r="E61" s="35"/>
      <c r="F61" s="35"/>
      <c r="G61" s="35"/>
      <c r="H61" s="35"/>
      <c r="I61" s="35"/>
      <c r="J61" s="35"/>
      <c r="K61" s="35"/>
    </row>
    <row r="62" spans="1:11" ht="15" customHeight="1">
      <c r="A62" s="35" t="s">
        <v>63</v>
      </c>
      <c r="B62" s="35"/>
      <c r="C62" s="35"/>
      <c r="D62" s="35"/>
      <c r="E62" s="35"/>
      <c r="F62" s="35"/>
      <c r="G62" s="35"/>
      <c r="H62" s="35"/>
      <c r="I62" s="35"/>
      <c r="J62" s="35"/>
      <c r="K62" s="35"/>
    </row>
    <row r="63" spans="1:11" ht="15" customHeight="1">
      <c r="A63" s="35" t="s">
        <v>64</v>
      </c>
      <c r="B63" s="35"/>
      <c r="C63" s="35"/>
      <c r="D63" s="35"/>
      <c r="E63" s="35"/>
      <c r="F63" s="35"/>
      <c r="G63" s="35"/>
      <c r="H63" s="35"/>
      <c r="I63" s="35"/>
      <c r="J63" s="35"/>
      <c r="K63" s="35"/>
    </row>
    <row r="64" spans="1:11" ht="15" customHeight="1">
      <c r="A64" s="77" t="s">
        <v>106</v>
      </c>
      <c r="B64" s="35"/>
      <c r="C64" s="35"/>
      <c r="D64" s="35"/>
      <c r="E64" s="35"/>
      <c r="F64" s="35"/>
      <c r="G64" s="35"/>
      <c r="H64" s="35"/>
      <c r="I64" s="35"/>
      <c r="J64" s="35"/>
      <c r="K64" s="35"/>
    </row>
    <row r="65" spans="1:11" ht="15" customHeight="1">
      <c r="A65" s="35" t="s">
        <v>66</v>
      </c>
      <c r="B65" s="35"/>
      <c r="C65" s="35"/>
      <c r="D65" s="35"/>
      <c r="E65" s="35"/>
      <c r="F65" s="35"/>
      <c r="G65" s="35"/>
      <c r="H65" s="35"/>
      <c r="I65" s="35"/>
      <c r="J65" s="35"/>
      <c r="K65" s="35"/>
    </row>
    <row r="66" spans="1:11" ht="15" customHeight="1">
      <c r="A66" s="35" t="s">
        <v>107</v>
      </c>
      <c r="B66" s="35"/>
      <c r="C66" s="35"/>
      <c r="D66" s="35"/>
      <c r="E66" s="35"/>
      <c r="F66" s="35"/>
      <c r="G66" s="35"/>
      <c r="H66" s="35"/>
      <c r="I66" s="35"/>
      <c r="J66" s="35"/>
      <c r="K66" s="35"/>
    </row>
    <row r="67" spans="1:11">
      <c r="A67" s="35"/>
      <c r="B67" s="35"/>
      <c r="C67" s="35"/>
      <c r="D67" s="35"/>
      <c r="E67" s="35"/>
      <c r="F67" s="35"/>
      <c r="G67" s="35"/>
      <c r="H67" s="35"/>
      <c r="I67" s="35"/>
      <c r="J67" s="35"/>
      <c r="K67" s="35"/>
    </row>
    <row r="68" spans="1:11" ht="15" customHeight="1">
      <c r="A68" s="77" t="s">
        <v>94</v>
      </c>
      <c r="B68" s="35"/>
      <c r="C68" s="35"/>
      <c r="D68" s="35"/>
      <c r="E68" s="35"/>
      <c r="F68" s="35"/>
      <c r="G68" s="35"/>
      <c r="H68" s="35"/>
      <c r="I68" s="35"/>
      <c r="J68" s="35"/>
      <c r="K68" s="35"/>
    </row>
    <row r="69" spans="1:11">
      <c r="A69" s="35"/>
      <c r="B69" s="35"/>
      <c r="C69" s="35"/>
      <c r="D69" s="35"/>
      <c r="E69" s="35"/>
      <c r="F69" s="35"/>
      <c r="G69" s="35"/>
      <c r="H69" s="35"/>
      <c r="I69" s="35"/>
      <c r="J69" s="35"/>
      <c r="K69" s="35"/>
    </row>
    <row r="70" spans="1:11">
      <c r="A70" s="35"/>
      <c r="B70" s="35"/>
      <c r="C70" s="35"/>
      <c r="D70" s="35"/>
      <c r="E70" s="35"/>
      <c r="F70" s="35"/>
      <c r="G70" s="35"/>
      <c r="H70" s="35"/>
      <c r="I70" s="35"/>
      <c r="J70" s="35"/>
      <c r="K70" s="35"/>
    </row>
    <row r="71" spans="1:11">
      <c r="A71" s="35"/>
      <c r="B71" s="35"/>
      <c r="C71" s="35"/>
      <c r="D71" s="35"/>
      <c r="E71" s="35"/>
      <c r="F71" s="35"/>
      <c r="G71" s="35"/>
      <c r="H71" s="35"/>
      <c r="I71" s="35"/>
      <c r="J71" s="35"/>
      <c r="K71" s="35"/>
    </row>
  </sheetData>
  <phoneticPr fontId="4" type="noConversion"/>
  <printOptions horizontalCentered="1" verticalCentered="1"/>
  <pageMargins left="0.75" right="0.75" top="0.69930555555555596" bottom="0.44930555599999999" header="0" footer="0"/>
  <pageSetup scale="7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outlinePr summaryBelow="0" summaryRight="0"/>
    <pageSetUpPr autoPageBreaks="0" fitToPage="1"/>
  </sheetPr>
  <dimension ref="A1:FS73"/>
  <sheetViews>
    <sheetView showZeros="0" showOutlineSymbols="0" workbookViewId="0">
      <pane ySplit="6" topLeftCell="A7" activePane="bottomLeft" state="frozen"/>
      <selection pane="bottomLeft"/>
    </sheetView>
  </sheetViews>
  <sheetFormatPr defaultColWidth="12.6640625" defaultRowHeight="13.2"/>
  <cols>
    <col min="1" max="1" width="12.77734375" style="73" customWidth="1"/>
    <col min="2" max="2" width="16.6640625" style="74" customWidth="1"/>
    <col min="3" max="8" width="12.77734375" style="75" customWidth="1"/>
    <col min="9" max="9" width="13.33203125" style="75" customWidth="1"/>
    <col min="10" max="10" width="13.88671875" style="76" customWidth="1"/>
    <col min="11" max="11" width="13.88671875" style="77" customWidth="1"/>
    <col min="12" max="16384" width="12.6640625" style="35"/>
  </cols>
  <sheetData>
    <row r="1" spans="1:175" s="34" customFormat="1" ht="16.2" thickBot="1">
      <c r="A1" s="179" t="s">
        <v>78</v>
      </c>
      <c r="B1" s="179"/>
      <c r="C1" s="179"/>
      <c r="D1" s="179"/>
      <c r="E1" s="179"/>
      <c r="F1" s="179"/>
      <c r="G1" s="179"/>
      <c r="H1" s="179"/>
      <c r="I1" s="179"/>
      <c r="J1" s="33" t="s">
        <v>7</v>
      </c>
      <c r="K1" s="33"/>
    </row>
    <row r="2" spans="1:175" ht="21" customHeight="1" thickTop="1">
      <c r="A2" s="86"/>
      <c r="B2" s="98"/>
      <c r="C2" s="100" t="s">
        <v>0</v>
      </c>
      <c r="D2" s="101"/>
      <c r="E2" s="101"/>
      <c r="F2" s="101"/>
      <c r="G2" s="100" t="s">
        <v>23</v>
      </c>
      <c r="H2" s="139"/>
      <c r="I2" s="99" t="s">
        <v>57</v>
      </c>
      <c r="J2" s="87"/>
      <c r="K2" s="87"/>
      <c r="L2" s="286"/>
    </row>
    <row r="3" spans="1:175" ht="42" customHeight="1">
      <c r="A3" s="88" t="s">
        <v>55</v>
      </c>
      <c r="B3" s="89" t="s">
        <v>56</v>
      </c>
      <c r="C3" s="103" t="s">
        <v>90</v>
      </c>
      <c r="D3" s="104" t="s">
        <v>1</v>
      </c>
      <c r="E3" s="104" t="s">
        <v>12</v>
      </c>
      <c r="F3" s="103" t="s">
        <v>58</v>
      </c>
      <c r="G3" s="104" t="s">
        <v>3</v>
      </c>
      <c r="H3" s="105" t="s">
        <v>13</v>
      </c>
      <c r="I3" s="239" t="s">
        <v>2</v>
      </c>
      <c r="J3" s="140" t="s">
        <v>19</v>
      </c>
      <c r="K3" s="102"/>
      <c r="L3" s="286"/>
    </row>
    <row r="4" spans="1:175" ht="18" customHeight="1">
      <c r="A4" s="90"/>
      <c r="B4" s="91"/>
      <c r="C4" s="135"/>
      <c r="D4" s="135"/>
      <c r="E4" s="135"/>
      <c r="F4" s="135"/>
      <c r="G4" s="135"/>
      <c r="H4" s="135"/>
      <c r="I4" s="134"/>
      <c r="J4" s="79" t="s">
        <v>6</v>
      </c>
      <c r="K4" s="92" t="s">
        <v>59</v>
      </c>
      <c r="L4" s="286"/>
    </row>
    <row r="5" spans="1:175" ht="15" customHeight="1">
      <c r="A5" s="93"/>
      <c r="B5" s="91"/>
      <c r="C5" s="189"/>
      <c r="D5" s="189"/>
      <c r="E5" s="189"/>
      <c r="F5" s="189"/>
      <c r="G5" s="189"/>
      <c r="H5" s="189"/>
      <c r="I5" s="190"/>
      <c r="J5" s="78"/>
      <c r="K5" s="94" t="s">
        <v>28</v>
      </c>
      <c r="L5" s="286"/>
    </row>
    <row r="6" spans="1:175" ht="15" customHeight="1">
      <c r="A6" s="180"/>
      <c r="B6" s="37" t="s">
        <v>21</v>
      </c>
      <c r="C6" s="106" t="s">
        <v>85</v>
      </c>
      <c r="D6" s="107"/>
      <c r="E6" s="107"/>
      <c r="F6" s="107"/>
      <c r="G6" s="107"/>
      <c r="H6" s="107"/>
      <c r="I6" s="107"/>
      <c r="J6" s="84" t="s">
        <v>22</v>
      </c>
      <c r="K6" s="85"/>
      <c r="L6" s="286"/>
    </row>
    <row r="7" spans="1:175" s="44" customFormat="1" ht="13.2" customHeight="1">
      <c r="A7" s="38">
        <v>1970</v>
      </c>
      <c r="B7" s="39">
        <v>203.84899999999999</v>
      </c>
      <c r="C7" s="40">
        <v>1771.2</v>
      </c>
      <c r="D7" s="51">
        <v>0.9</v>
      </c>
      <c r="E7" s="42">
        <v>399</v>
      </c>
      <c r="F7" s="41">
        <f t="shared" ref="F7:F37" si="0">SUM(C7,D7,E7)</f>
        <v>2171.1000000000004</v>
      </c>
      <c r="G7" s="42">
        <v>166.9</v>
      </c>
      <c r="H7" s="42">
        <v>346.1</v>
      </c>
      <c r="I7" s="41">
        <f t="shared" ref="I7:I37" si="1">F7-SUM(G7,H7)</f>
        <v>1658.1000000000004</v>
      </c>
      <c r="J7" s="43">
        <f t="shared" ref="J7:J37" si="2">IF(I7=0,0,IF(B7=0,0,I7/B7))</f>
        <v>8.1339619031734287</v>
      </c>
      <c r="K7" s="43">
        <f>J7/1.2</f>
        <v>6.7783015859778573</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row>
    <row r="8" spans="1:175" ht="13.2" customHeight="1">
      <c r="A8" s="45">
        <v>1971</v>
      </c>
      <c r="B8" s="46">
        <v>206.46599999999998</v>
      </c>
      <c r="C8" s="47">
        <v>1676.5</v>
      </c>
      <c r="D8" s="49">
        <v>0.7</v>
      </c>
      <c r="E8" s="49">
        <v>346.1</v>
      </c>
      <c r="F8" s="48">
        <f t="shared" si="0"/>
        <v>2023.3000000000002</v>
      </c>
      <c r="G8" s="49">
        <v>119</v>
      </c>
      <c r="H8" s="49">
        <v>210.2</v>
      </c>
      <c r="I8" s="48">
        <f t="shared" si="1"/>
        <v>1694.1000000000001</v>
      </c>
      <c r="J8" s="50">
        <f t="shared" si="2"/>
        <v>8.2052250733777008</v>
      </c>
      <c r="K8" s="50">
        <f t="shared" ref="K8:K44" si="3">J8/1.2</f>
        <v>6.8376875611480843</v>
      </c>
    </row>
    <row r="9" spans="1:175" ht="13.2" customHeight="1">
      <c r="A9" s="45">
        <v>1972</v>
      </c>
      <c r="B9" s="46">
        <v>208.917</v>
      </c>
      <c r="C9" s="47">
        <v>1522.6</v>
      </c>
      <c r="D9" s="49">
        <v>2.4</v>
      </c>
      <c r="E9" s="49">
        <v>210.2</v>
      </c>
      <c r="F9" s="48">
        <f t="shared" si="0"/>
        <v>1735.2</v>
      </c>
      <c r="G9" s="49">
        <v>119.1</v>
      </c>
      <c r="H9" s="49">
        <v>77.8</v>
      </c>
      <c r="I9" s="48">
        <f t="shared" si="1"/>
        <v>1538.3000000000002</v>
      </c>
      <c r="J9" s="50">
        <f t="shared" si="2"/>
        <v>7.3632112274252464</v>
      </c>
      <c r="K9" s="50">
        <f t="shared" si="3"/>
        <v>6.1360093561877056</v>
      </c>
    </row>
    <row r="10" spans="1:175" ht="13.2" customHeight="1">
      <c r="A10" s="45">
        <v>1973</v>
      </c>
      <c r="B10" s="46">
        <v>210.98500000000001</v>
      </c>
      <c r="C10" s="47">
        <v>1590.5</v>
      </c>
      <c r="D10" s="49">
        <v>0.6</v>
      </c>
      <c r="E10" s="49">
        <v>77.8</v>
      </c>
      <c r="F10" s="48">
        <f t="shared" si="0"/>
        <v>1668.8999999999999</v>
      </c>
      <c r="G10" s="49">
        <v>126.9</v>
      </c>
      <c r="H10" s="49">
        <v>69.3</v>
      </c>
      <c r="I10" s="48">
        <f t="shared" si="1"/>
        <v>1472.6999999999998</v>
      </c>
      <c r="J10" s="50">
        <f t="shared" si="2"/>
        <v>6.9801170699338799</v>
      </c>
      <c r="K10" s="50">
        <f t="shared" si="3"/>
        <v>5.8167642249449001</v>
      </c>
    </row>
    <row r="11" spans="1:175" ht="13.2" customHeight="1">
      <c r="A11" s="45">
        <v>1974</v>
      </c>
      <c r="B11" s="46">
        <v>212.93199999999999</v>
      </c>
      <c r="C11" s="47">
        <v>1980.7</v>
      </c>
      <c r="D11" s="49">
        <v>0.5</v>
      </c>
      <c r="E11" s="49">
        <v>69.3</v>
      </c>
      <c r="F11" s="48">
        <f t="shared" si="0"/>
        <v>2050.5</v>
      </c>
      <c r="G11" s="49">
        <v>96.6</v>
      </c>
      <c r="H11" s="49">
        <v>233.8</v>
      </c>
      <c r="I11" s="48">
        <f t="shared" si="1"/>
        <v>1720.1</v>
      </c>
      <c r="J11" s="50">
        <f t="shared" si="2"/>
        <v>8.0781657994101401</v>
      </c>
      <c r="K11" s="50">
        <f t="shared" si="3"/>
        <v>6.7318048328417834</v>
      </c>
    </row>
    <row r="12" spans="1:175" ht="13.2" customHeight="1">
      <c r="A12" s="45">
        <v>1975</v>
      </c>
      <c r="B12" s="46">
        <v>214.93100000000001</v>
      </c>
      <c r="C12" s="47">
        <v>1718.4000000000003</v>
      </c>
      <c r="D12" s="49">
        <v>0.2</v>
      </c>
      <c r="E12" s="49">
        <v>233.8</v>
      </c>
      <c r="F12" s="48">
        <f t="shared" si="0"/>
        <v>1952.4000000000003</v>
      </c>
      <c r="G12" s="49">
        <v>93.4</v>
      </c>
      <c r="H12" s="49">
        <v>332.2</v>
      </c>
      <c r="I12" s="48">
        <f t="shared" si="1"/>
        <v>1526.8000000000002</v>
      </c>
      <c r="J12" s="50">
        <f t="shared" si="2"/>
        <v>7.103675132949645</v>
      </c>
      <c r="K12" s="50">
        <f t="shared" si="3"/>
        <v>5.9197292774580381</v>
      </c>
    </row>
    <row r="13" spans="1:175" ht="13.2" customHeight="1">
      <c r="A13" s="38">
        <v>1976</v>
      </c>
      <c r="B13" s="39">
        <v>217.095</v>
      </c>
      <c r="C13" s="40">
        <v>1591.5600000000002</v>
      </c>
      <c r="D13" s="42" t="s">
        <v>8</v>
      </c>
      <c r="E13" s="51">
        <v>332.2</v>
      </c>
      <c r="F13" s="41">
        <f t="shared" si="0"/>
        <v>1923.7600000000002</v>
      </c>
      <c r="G13" s="51">
        <v>114.4</v>
      </c>
      <c r="H13" s="51">
        <v>262.60000000000002</v>
      </c>
      <c r="I13" s="41">
        <f t="shared" si="1"/>
        <v>1546.7600000000002</v>
      </c>
      <c r="J13" s="43">
        <f t="shared" si="2"/>
        <v>7.1248071120937846</v>
      </c>
      <c r="K13" s="43">
        <f t="shared" si="3"/>
        <v>5.9373392600781543</v>
      </c>
    </row>
    <row r="14" spans="1:175" ht="13.2" customHeight="1">
      <c r="A14" s="38">
        <v>1977</v>
      </c>
      <c r="B14" s="39">
        <v>219.179</v>
      </c>
      <c r="C14" s="40">
        <v>1805.6400000000003</v>
      </c>
      <c r="D14" s="51">
        <v>0.1</v>
      </c>
      <c r="E14" s="51">
        <v>262.60000000000002</v>
      </c>
      <c r="F14" s="41">
        <f t="shared" si="0"/>
        <v>2068.34</v>
      </c>
      <c r="G14" s="51">
        <v>160.1</v>
      </c>
      <c r="H14" s="51">
        <v>294.5</v>
      </c>
      <c r="I14" s="41">
        <f t="shared" si="1"/>
        <v>1613.7400000000002</v>
      </c>
      <c r="J14" s="43">
        <f t="shared" si="2"/>
        <v>7.3626579188699655</v>
      </c>
      <c r="K14" s="43">
        <f t="shared" si="3"/>
        <v>6.1355482657249718</v>
      </c>
    </row>
    <row r="15" spans="1:175" ht="13.2" customHeight="1">
      <c r="A15" s="38">
        <v>1978</v>
      </c>
      <c r="B15" s="39">
        <v>221.47699999999998</v>
      </c>
      <c r="C15" s="40">
        <v>1476.9600000000003</v>
      </c>
      <c r="D15" s="51">
        <v>0.1</v>
      </c>
      <c r="E15" s="51">
        <v>294.5</v>
      </c>
      <c r="F15" s="41">
        <f t="shared" si="0"/>
        <v>1771.5600000000002</v>
      </c>
      <c r="G15" s="51">
        <v>143.69999999999999</v>
      </c>
      <c r="H15" s="51">
        <v>155.80000000000001</v>
      </c>
      <c r="I15" s="41">
        <f t="shared" si="1"/>
        <v>1472.0600000000002</v>
      </c>
      <c r="J15" s="43">
        <f t="shared" si="2"/>
        <v>6.6465592363992663</v>
      </c>
      <c r="K15" s="43">
        <f t="shared" si="3"/>
        <v>5.5387993636660555</v>
      </c>
    </row>
    <row r="16" spans="1:175" ht="13.2" customHeight="1">
      <c r="A16" s="38">
        <v>1979</v>
      </c>
      <c r="B16" s="39">
        <v>223.86500000000001</v>
      </c>
      <c r="C16" s="40">
        <v>1713.1200000000001</v>
      </c>
      <c r="D16" s="51">
        <v>0.5</v>
      </c>
      <c r="E16" s="51">
        <v>155.80000000000001</v>
      </c>
      <c r="F16" s="41">
        <f t="shared" si="0"/>
        <v>1869.42</v>
      </c>
      <c r="G16" s="51">
        <v>135.30000000000001</v>
      </c>
      <c r="H16" s="51">
        <v>212.1</v>
      </c>
      <c r="I16" s="41">
        <f t="shared" si="1"/>
        <v>1522.02</v>
      </c>
      <c r="J16" s="43">
        <f t="shared" si="2"/>
        <v>6.7988296517990747</v>
      </c>
      <c r="K16" s="43">
        <f t="shared" si="3"/>
        <v>5.6656913764992289</v>
      </c>
    </row>
    <row r="17" spans="1:11" ht="13.2" customHeight="1">
      <c r="A17" s="38">
        <v>1980</v>
      </c>
      <c r="B17" s="39">
        <v>226.45099999999999</v>
      </c>
      <c r="C17" s="40">
        <v>1797.96</v>
      </c>
      <c r="D17" s="51">
        <v>0.6</v>
      </c>
      <c r="E17" s="51">
        <v>212.1</v>
      </c>
      <c r="F17" s="41">
        <f t="shared" si="0"/>
        <v>2010.6599999999999</v>
      </c>
      <c r="G17" s="51">
        <v>129.6</v>
      </c>
      <c r="H17" s="51">
        <v>320.5</v>
      </c>
      <c r="I17" s="41">
        <f t="shared" si="1"/>
        <v>1560.56</v>
      </c>
      <c r="J17" s="43">
        <f t="shared" si="2"/>
        <v>6.8913804752463008</v>
      </c>
      <c r="K17" s="43">
        <f t="shared" si="3"/>
        <v>5.7428170627052513</v>
      </c>
    </row>
    <row r="18" spans="1:11" ht="13.2" customHeight="1">
      <c r="A18" s="45">
        <v>1981</v>
      </c>
      <c r="B18" s="46">
        <v>228.93700000000001</v>
      </c>
      <c r="C18" s="47">
        <v>1408.44</v>
      </c>
      <c r="D18" s="49">
        <v>0.4</v>
      </c>
      <c r="E18" s="49">
        <v>320.5</v>
      </c>
      <c r="F18" s="48">
        <f t="shared" si="0"/>
        <v>1729.3400000000001</v>
      </c>
      <c r="G18" s="49">
        <v>87.9</v>
      </c>
      <c r="H18" s="49">
        <v>360.9</v>
      </c>
      <c r="I18" s="48">
        <f t="shared" si="1"/>
        <v>1280.5400000000002</v>
      </c>
      <c r="J18" s="50">
        <f t="shared" si="2"/>
        <v>5.5934165294382305</v>
      </c>
      <c r="K18" s="50">
        <f t="shared" si="3"/>
        <v>4.6611804411985256</v>
      </c>
    </row>
    <row r="19" spans="1:11" ht="13.2" customHeight="1">
      <c r="A19" s="45">
        <v>1982</v>
      </c>
      <c r="B19" s="46">
        <v>231.15700000000001</v>
      </c>
      <c r="C19" s="47">
        <v>1180.68</v>
      </c>
      <c r="D19" s="49">
        <v>0.8</v>
      </c>
      <c r="E19" s="49">
        <v>360.9</v>
      </c>
      <c r="F19" s="48">
        <f t="shared" si="0"/>
        <v>1542.38</v>
      </c>
      <c r="G19" s="49">
        <v>79.3</v>
      </c>
      <c r="H19" s="49">
        <v>242.4</v>
      </c>
      <c r="I19" s="48">
        <f t="shared" si="1"/>
        <v>1220.68</v>
      </c>
      <c r="J19" s="50">
        <f t="shared" si="2"/>
        <v>5.280739930004283</v>
      </c>
      <c r="K19" s="50">
        <f t="shared" si="3"/>
        <v>4.4006166083369029</v>
      </c>
    </row>
    <row r="20" spans="1:11" ht="13.2" customHeight="1">
      <c r="A20" s="45">
        <v>1983</v>
      </c>
      <c r="B20" s="46">
        <v>233.322</v>
      </c>
      <c r="C20" s="47">
        <v>810.48</v>
      </c>
      <c r="D20" s="49">
        <v>52.5</v>
      </c>
      <c r="E20" s="49">
        <v>242.4</v>
      </c>
      <c r="F20" s="48">
        <f t="shared" si="0"/>
        <v>1105.3800000000001</v>
      </c>
      <c r="G20" s="49">
        <v>35</v>
      </c>
      <c r="H20" s="49">
        <v>49.6</v>
      </c>
      <c r="I20" s="48">
        <f t="shared" si="1"/>
        <v>1020.7800000000001</v>
      </c>
      <c r="J20" s="50">
        <f t="shared" si="2"/>
        <v>4.3749839277907787</v>
      </c>
      <c r="K20" s="50">
        <f t="shared" si="3"/>
        <v>3.6458199398256492</v>
      </c>
    </row>
    <row r="21" spans="1:11" ht="13.2" customHeight="1">
      <c r="A21" s="45">
        <v>1984</v>
      </c>
      <c r="B21" s="46">
        <v>235.38499999999999</v>
      </c>
      <c r="C21" s="47">
        <v>1234.32</v>
      </c>
      <c r="D21" s="49">
        <v>55.8</v>
      </c>
      <c r="E21" s="49">
        <v>49.6</v>
      </c>
      <c r="F21" s="48">
        <f t="shared" si="0"/>
        <v>1339.7199999999998</v>
      </c>
      <c r="G21" s="49">
        <v>25.2</v>
      </c>
      <c r="H21" s="49">
        <v>182.3</v>
      </c>
      <c r="I21" s="48">
        <f t="shared" si="1"/>
        <v>1132.2199999999998</v>
      </c>
      <c r="J21" s="50">
        <f t="shared" si="2"/>
        <v>4.8100771077171434</v>
      </c>
      <c r="K21" s="50">
        <f t="shared" si="3"/>
        <v>4.0083975897642867</v>
      </c>
    </row>
    <row r="22" spans="1:11" ht="13.2" customHeight="1">
      <c r="A22" s="45">
        <v>1985</v>
      </c>
      <c r="B22" s="46">
        <v>237.46799999999999</v>
      </c>
      <c r="C22" s="47">
        <v>1179.1199999999999</v>
      </c>
      <c r="D22" s="49">
        <v>63.5</v>
      </c>
      <c r="E22" s="49">
        <v>182.3</v>
      </c>
      <c r="F22" s="48">
        <f t="shared" si="0"/>
        <v>1424.9199999999998</v>
      </c>
      <c r="G22" s="49">
        <v>31.1</v>
      </c>
      <c r="H22" s="49">
        <v>260.8</v>
      </c>
      <c r="I22" s="48">
        <f t="shared" si="1"/>
        <v>1133.0199999999998</v>
      </c>
      <c r="J22" s="50">
        <f t="shared" si="2"/>
        <v>4.7712533899304317</v>
      </c>
      <c r="K22" s="50">
        <f t="shared" si="3"/>
        <v>3.9760444916086932</v>
      </c>
    </row>
    <row r="23" spans="1:11" ht="13.2" customHeight="1">
      <c r="A23" s="38">
        <v>1986</v>
      </c>
      <c r="B23" s="39">
        <v>239.63800000000001</v>
      </c>
      <c r="C23" s="40">
        <v>1112.28</v>
      </c>
      <c r="D23" s="51">
        <v>38.200000000000003</v>
      </c>
      <c r="E23" s="51">
        <v>260.8</v>
      </c>
      <c r="F23" s="41">
        <f t="shared" si="0"/>
        <v>1411.28</v>
      </c>
      <c r="G23" s="51">
        <v>35.200000000000003</v>
      </c>
      <c r="H23" s="51">
        <v>156.30000000000001</v>
      </c>
      <c r="I23" s="41">
        <f t="shared" si="1"/>
        <v>1219.78</v>
      </c>
      <c r="J23" s="43">
        <f t="shared" si="2"/>
        <v>5.0900942254567303</v>
      </c>
      <c r="K23" s="43">
        <f t="shared" si="3"/>
        <v>4.2417451878806087</v>
      </c>
    </row>
    <row r="24" spans="1:11" ht="13.2" customHeight="1">
      <c r="A24" s="38">
        <v>1987</v>
      </c>
      <c r="B24" s="39">
        <v>241.78399999999999</v>
      </c>
      <c r="C24" s="40">
        <v>1052.52</v>
      </c>
      <c r="D24" s="51">
        <v>56</v>
      </c>
      <c r="E24" s="51">
        <v>156.30000000000001</v>
      </c>
      <c r="F24" s="41">
        <f t="shared" si="0"/>
        <v>1264.82</v>
      </c>
      <c r="G24" s="51">
        <v>41.1</v>
      </c>
      <c r="H24" s="51">
        <v>66.7</v>
      </c>
      <c r="I24" s="41">
        <f t="shared" si="1"/>
        <v>1157.02</v>
      </c>
      <c r="J24" s="43">
        <f t="shared" si="2"/>
        <v>4.7853455977235884</v>
      </c>
      <c r="K24" s="43">
        <f t="shared" si="3"/>
        <v>3.9877879981029904</v>
      </c>
    </row>
    <row r="25" spans="1:11" ht="13.2" customHeight="1">
      <c r="A25" s="38">
        <v>1988</v>
      </c>
      <c r="B25" s="39">
        <v>243.98099999999999</v>
      </c>
      <c r="C25" s="40">
        <v>1183.2</v>
      </c>
      <c r="D25" s="51">
        <v>99.3</v>
      </c>
      <c r="E25" s="51">
        <v>66.7</v>
      </c>
      <c r="F25" s="41">
        <f t="shared" si="0"/>
        <v>1349.2</v>
      </c>
      <c r="G25" s="51">
        <v>38.700000000000003</v>
      </c>
      <c r="H25" s="51">
        <v>101.5</v>
      </c>
      <c r="I25" s="41">
        <f t="shared" si="1"/>
        <v>1209</v>
      </c>
      <c r="J25" s="43">
        <f t="shared" si="2"/>
        <v>4.9553038966149003</v>
      </c>
      <c r="K25" s="43">
        <f t="shared" si="3"/>
        <v>4.1294199138457506</v>
      </c>
    </row>
    <row r="26" spans="1:11" ht="13.2" customHeight="1">
      <c r="A26" s="38">
        <v>1989</v>
      </c>
      <c r="B26" s="39">
        <v>246.22399999999999</v>
      </c>
      <c r="C26" s="40">
        <v>1102.08</v>
      </c>
      <c r="D26" s="51">
        <v>85</v>
      </c>
      <c r="E26" s="52" t="s">
        <v>8</v>
      </c>
      <c r="F26" s="41">
        <f t="shared" si="0"/>
        <v>1187.08</v>
      </c>
      <c r="G26" s="51">
        <v>31.7</v>
      </c>
      <c r="H26" s="51" t="s">
        <v>8</v>
      </c>
      <c r="I26" s="41">
        <f t="shared" si="1"/>
        <v>1155.3799999999999</v>
      </c>
      <c r="J26" s="43">
        <f t="shared" si="2"/>
        <v>4.6923939177334457</v>
      </c>
      <c r="K26" s="43">
        <f t="shared" si="3"/>
        <v>3.9103282647778714</v>
      </c>
    </row>
    <row r="27" spans="1:11" ht="13.2" customHeight="1">
      <c r="A27" s="38">
        <v>1990</v>
      </c>
      <c r="B27" s="39">
        <v>248.65899999999999</v>
      </c>
      <c r="C27" s="40">
        <v>1153.08</v>
      </c>
      <c r="D27" s="52">
        <v>31.1</v>
      </c>
      <c r="E27" s="52" t="s">
        <v>8</v>
      </c>
      <c r="F27" s="41">
        <f t="shared" si="0"/>
        <v>1184.1799999999998</v>
      </c>
      <c r="G27" s="52">
        <v>41.3</v>
      </c>
      <c r="H27" s="52" t="s">
        <v>8</v>
      </c>
      <c r="I27" s="41">
        <f t="shared" si="1"/>
        <v>1142.8799999999999</v>
      </c>
      <c r="J27" s="43">
        <f t="shared" si="2"/>
        <v>4.5961738766744817</v>
      </c>
      <c r="K27" s="43">
        <f t="shared" si="3"/>
        <v>3.8301448972287351</v>
      </c>
    </row>
    <row r="28" spans="1:11" ht="13.2" customHeight="1">
      <c r="A28" s="45">
        <v>1991</v>
      </c>
      <c r="B28" s="46">
        <v>251.88900000000001</v>
      </c>
      <c r="C28" s="47">
        <v>1184.52</v>
      </c>
      <c r="D28" s="53">
        <v>75.8</v>
      </c>
      <c r="E28" s="53" t="s">
        <v>8</v>
      </c>
      <c r="F28" s="48">
        <f t="shared" si="0"/>
        <v>1260.32</v>
      </c>
      <c r="G28" s="53">
        <v>43</v>
      </c>
      <c r="H28" s="53" t="s">
        <v>8</v>
      </c>
      <c r="I28" s="48">
        <f t="shared" si="1"/>
        <v>1217.32</v>
      </c>
      <c r="J28" s="50">
        <f t="shared" si="2"/>
        <v>4.8327636379516372</v>
      </c>
      <c r="K28" s="50">
        <f t="shared" si="3"/>
        <v>4.0273030316263645</v>
      </c>
    </row>
    <row r="29" spans="1:11" ht="13.2" customHeight="1">
      <c r="A29" s="45">
        <v>1992</v>
      </c>
      <c r="B29" s="46">
        <v>255.214</v>
      </c>
      <c r="C29" s="47">
        <v>1315.92</v>
      </c>
      <c r="D29" s="53">
        <v>48.326000000000001</v>
      </c>
      <c r="E29" s="53" t="s">
        <v>8</v>
      </c>
      <c r="F29" s="48">
        <f t="shared" si="0"/>
        <v>1364.2460000000001</v>
      </c>
      <c r="G29" s="53">
        <v>43.683999999999997</v>
      </c>
      <c r="H29" s="53" t="s">
        <v>8</v>
      </c>
      <c r="I29" s="48">
        <f t="shared" si="1"/>
        <v>1320.5620000000001</v>
      </c>
      <c r="J29" s="50">
        <f t="shared" si="2"/>
        <v>5.1743321291151743</v>
      </c>
      <c r="K29" s="50">
        <f t="shared" si="3"/>
        <v>4.311943440929312</v>
      </c>
    </row>
    <row r="30" spans="1:11" ht="13.2" customHeight="1">
      <c r="A30" s="45">
        <v>1993</v>
      </c>
      <c r="B30" s="46">
        <v>258.67899999999997</v>
      </c>
      <c r="C30" s="47">
        <v>1253.52</v>
      </c>
      <c r="D30" s="53">
        <v>46.8</v>
      </c>
      <c r="E30" s="53" t="s">
        <v>8</v>
      </c>
      <c r="F30" s="48">
        <f t="shared" si="0"/>
        <v>1300.32</v>
      </c>
      <c r="G30" s="53">
        <v>42.57</v>
      </c>
      <c r="H30" s="53" t="s">
        <v>8</v>
      </c>
      <c r="I30" s="48">
        <f t="shared" si="1"/>
        <v>1257.75</v>
      </c>
      <c r="J30" s="50">
        <f t="shared" si="2"/>
        <v>4.8622037351311862</v>
      </c>
      <c r="K30" s="50">
        <f t="shared" si="3"/>
        <v>4.051836445942655</v>
      </c>
    </row>
    <row r="31" spans="1:11" ht="13.2" customHeight="1">
      <c r="A31" s="45">
        <v>1994</v>
      </c>
      <c r="B31" s="46">
        <v>261.91899999999998</v>
      </c>
      <c r="C31" s="47">
        <v>1253.4000000000001</v>
      </c>
      <c r="D31" s="53">
        <v>45.749000000000002</v>
      </c>
      <c r="E31" s="53" t="s">
        <v>8</v>
      </c>
      <c r="F31" s="48">
        <f t="shared" si="0"/>
        <v>1299.1490000000001</v>
      </c>
      <c r="G31" s="53">
        <v>41.4</v>
      </c>
      <c r="H31" s="53" t="s">
        <v>8</v>
      </c>
      <c r="I31" s="48">
        <f t="shared" si="1"/>
        <v>1257.749</v>
      </c>
      <c r="J31" s="50">
        <f t="shared" si="2"/>
        <v>4.8020533065566076</v>
      </c>
      <c r="K31" s="50">
        <f t="shared" si="3"/>
        <v>4.0017110887971734</v>
      </c>
    </row>
    <row r="32" spans="1:11" ht="13.2" customHeight="1">
      <c r="A32" s="45">
        <v>1995</v>
      </c>
      <c r="B32" s="46">
        <v>265.04399999999998</v>
      </c>
      <c r="C32" s="47">
        <v>976.2</v>
      </c>
      <c r="D32" s="53">
        <v>31.082999999999998</v>
      </c>
      <c r="E32" s="53" t="s">
        <v>8</v>
      </c>
      <c r="F32" s="48">
        <f t="shared" si="0"/>
        <v>1007.283</v>
      </c>
      <c r="G32" s="53">
        <v>46.942999999999998</v>
      </c>
      <c r="H32" s="53" t="s">
        <v>8</v>
      </c>
      <c r="I32" s="48">
        <f t="shared" si="1"/>
        <v>960.34</v>
      </c>
      <c r="J32" s="50">
        <f t="shared" si="2"/>
        <v>3.6233229199680057</v>
      </c>
      <c r="K32" s="50">
        <f t="shared" si="3"/>
        <v>3.0194357666400049</v>
      </c>
    </row>
    <row r="33" spans="1:11" ht="13.2" customHeight="1">
      <c r="A33" s="38">
        <v>1996</v>
      </c>
      <c r="B33" s="39">
        <v>268.15100000000001</v>
      </c>
      <c r="C33" s="40">
        <v>1193.1600000000001</v>
      </c>
      <c r="D33" s="52">
        <v>61.923000000000002</v>
      </c>
      <c r="E33" s="52" t="s">
        <v>8</v>
      </c>
      <c r="F33" s="41">
        <f t="shared" si="0"/>
        <v>1255.0830000000001</v>
      </c>
      <c r="G33" s="52">
        <v>35.286999999999999</v>
      </c>
      <c r="H33" s="52" t="s">
        <v>8</v>
      </c>
      <c r="I33" s="41">
        <f t="shared" si="1"/>
        <v>1219.796</v>
      </c>
      <c r="J33" s="43">
        <f t="shared" si="2"/>
        <v>4.5489146040850121</v>
      </c>
      <c r="K33" s="43">
        <f t="shared" si="3"/>
        <v>3.7907621700708436</v>
      </c>
    </row>
    <row r="34" spans="1:11" ht="13.2" customHeight="1">
      <c r="A34" s="38">
        <v>1997</v>
      </c>
      <c r="B34" s="39">
        <v>271.36</v>
      </c>
      <c r="C34" s="40">
        <v>1329.4</v>
      </c>
      <c r="D34" s="55">
        <v>48.468000000000004</v>
      </c>
      <c r="E34" s="55" t="s">
        <v>8</v>
      </c>
      <c r="F34" s="41">
        <f t="shared" si="0"/>
        <v>1377.8680000000002</v>
      </c>
      <c r="G34" s="55">
        <v>41.883000000000003</v>
      </c>
      <c r="H34" s="55" t="s">
        <v>8</v>
      </c>
      <c r="I34" s="41">
        <f t="shared" si="1"/>
        <v>1335.9850000000001</v>
      </c>
      <c r="J34" s="43">
        <f t="shared" si="2"/>
        <v>4.9232937794811322</v>
      </c>
      <c r="K34" s="43">
        <f t="shared" si="3"/>
        <v>4.102744816234277</v>
      </c>
    </row>
    <row r="35" spans="1:11" ht="13.2" customHeight="1">
      <c r="A35" s="38">
        <v>1998</v>
      </c>
      <c r="B35" s="39">
        <v>274.62599999999998</v>
      </c>
      <c r="C35" s="40">
        <v>1182.24</v>
      </c>
      <c r="D35" s="52">
        <v>30.663263000000001</v>
      </c>
      <c r="E35" s="52" t="s">
        <v>8</v>
      </c>
      <c r="F35" s="41">
        <f t="shared" si="0"/>
        <v>1212.9032629999999</v>
      </c>
      <c r="G35" s="52">
        <v>60.254995999999991</v>
      </c>
      <c r="H35" s="52" t="s">
        <v>8</v>
      </c>
      <c r="I35" s="41">
        <f t="shared" si="1"/>
        <v>1152.648267</v>
      </c>
      <c r="J35" s="43">
        <f t="shared" si="2"/>
        <v>4.1971563763081434</v>
      </c>
      <c r="K35" s="43">
        <f t="shared" si="3"/>
        <v>3.4976303135901197</v>
      </c>
    </row>
    <row r="36" spans="1:11" ht="13.2" customHeight="1">
      <c r="A36" s="38">
        <v>1999</v>
      </c>
      <c r="B36" s="39">
        <v>277.79000000000002</v>
      </c>
      <c r="C36" s="40">
        <v>1195.2</v>
      </c>
      <c r="D36" s="52">
        <v>57.824109</v>
      </c>
      <c r="E36" s="52" t="s">
        <v>8</v>
      </c>
      <c r="F36" s="41">
        <f t="shared" si="0"/>
        <v>1253.024109</v>
      </c>
      <c r="G36" s="52">
        <v>45.273007</v>
      </c>
      <c r="H36" s="52" t="s">
        <v>8</v>
      </c>
      <c r="I36" s="41">
        <f t="shared" si="1"/>
        <v>1207.7511019999999</v>
      </c>
      <c r="J36" s="43">
        <f t="shared" si="2"/>
        <v>4.3477126678426146</v>
      </c>
      <c r="K36" s="43">
        <f t="shared" si="3"/>
        <v>3.6230938898688456</v>
      </c>
    </row>
    <row r="37" spans="1:11" ht="13.2" customHeight="1">
      <c r="A37" s="38">
        <v>2000</v>
      </c>
      <c r="B37" s="39">
        <v>280.976</v>
      </c>
      <c r="C37" s="40">
        <v>1232.1600000000001</v>
      </c>
      <c r="D37" s="52">
        <v>105.51032500000001</v>
      </c>
      <c r="E37" s="52" t="s">
        <v>8</v>
      </c>
      <c r="F37" s="41">
        <f t="shared" si="0"/>
        <v>1337.670325</v>
      </c>
      <c r="G37" s="40">
        <v>31.240608000000005</v>
      </c>
      <c r="H37" s="52" t="s">
        <v>8</v>
      </c>
      <c r="I37" s="41">
        <f t="shared" si="1"/>
        <v>1306.429717</v>
      </c>
      <c r="J37" s="43">
        <f t="shared" si="2"/>
        <v>4.6496131947212573</v>
      </c>
      <c r="K37" s="43">
        <f t="shared" si="3"/>
        <v>3.8746776622677146</v>
      </c>
    </row>
    <row r="38" spans="1:11" ht="13.2" customHeight="1">
      <c r="A38" s="45">
        <v>2001</v>
      </c>
      <c r="B38" s="46">
        <v>283.92040200000002</v>
      </c>
      <c r="C38" s="47">
        <v>1087.68</v>
      </c>
      <c r="D38" s="53">
        <v>137.82273899999998</v>
      </c>
      <c r="E38" s="53" t="s">
        <v>8</v>
      </c>
      <c r="F38" s="48">
        <f t="shared" ref="F38:F43" si="4">SUM(C38,D38,E38)</f>
        <v>1225.502739</v>
      </c>
      <c r="G38" s="47">
        <v>18.876926000000001</v>
      </c>
      <c r="H38" s="53" t="s">
        <v>8</v>
      </c>
      <c r="I38" s="48">
        <f t="shared" ref="I38:I43" si="5">F38-SUM(G38,H38)</f>
        <v>1206.6258130000001</v>
      </c>
      <c r="J38" s="50">
        <f t="shared" ref="J38:J43" si="6">IF(I38=0,0,IF(B38=0,0,I38/B38))</f>
        <v>4.2498735719597915</v>
      </c>
      <c r="K38" s="50">
        <f t="shared" si="3"/>
        <v>3.5415613099664931</v>
      </c>
    </row>
    <row r="39" spans="1:11" ht="13.2" customHeight="1">
      <c r="A39" s="45">
        <v>2002</v>
      </c>
      <c r="B39" s="46">
        <v>286.78755999999998</v>
      </c>
      <c r="C39" s="47">
        <v>1273.2000000000003</v>
      </c>
      <c r="D39" s="53">
        <v>106.72448000000001</v>
      </c>
      <c r="E39" s="53" t="s">
        <v>8</v>
      </c>
      <c r="F39" s="48">
        <f t="shared" si="4"/>
        <v>1379.9244800000004</v>
      </c>
      <c r="G39" s="47">
        <v>44.593651999999999</v>
      </c>
      <c r="H39" s="53" t="s">
        <v>8</v>
      </c>
      <c r="I39" s="48">
        <f t="shared" si="5"/>
        <v>1335.3308280000003</v>
      </c>
      <c r="J39" s="50">
        <f t="shared" si="6"/>
        <v>4.6561671921892307</v>
      </c>
      <c r="K39" s="50">
        <f t="shared" si="3"/>
        <v>3.8801393268243589</v>
      </c>
    </row>
    <row r="40" spans="1:11" ht="13.2" customHeight="1">
      <c r="A40" s="45">
        <v>2003</v>
      </c>
      <c r="B40" s="46">
        <v>289.51758100000001</v>
      </c>
      <c r="C40" s="47">
        <v>1196.4000000000001</v>
      </c>
      <c r="D40" s="53">
        <v>71.794049999999999</v>
      </c>
      <c r="E40" s="53" t="s">
        <v>8</v>
      </c>
      <c r="F40" s="48">
        <f t="shared" si="4"/>
        <v>1268.1940500000001</v>
      </c>
      <c r="G40" s="47">
        <v>96.122866999999999</v>
      </c>
      <c r="H40" s="53" t="s">
        <v>8</v>
      </c>
      <c r="I40" s="48">
        <f t="shared" si="5"/>
        <v>1172.071183</v>
      </c>
      <c r="J40" s="50">
        <f t="shared" si="6"/>
        <v>4.0483592704513516</v>
      </c>
      <c r="K40" s="50">
        <f t="shared" si="3"/>
        <v>3.3736327253761265</v>
      </c>
    </row>
    <row r="41" spans="1:11" ht="13.2" customHeight="1">
      <c r="A41" s="45">
        <v>2004</v>
      </c>
      <c r="B41" s="46">
        <v>292.19189</v>
      </c>
      <c r="C41" s="47">
        <v>1257.4560000000004</v>
      </c>
      <c r="D41" s="53">
        <v>82.398943999999986</v>
      </c>
      <c r="E41" s="53" t="s">
        <v>8</v>
      </c>
      <c r="F41" s="48">
        <f t="shared" si="4"/>
        <v>1339.8549440000004</v>
      </c>
      <c r="G41" s="47">
        <v>78.08926799999999</v>
      </c>
      <c r="H41" s="53" t="s">
        <v>8</v>
      </c>
      <c r="I41" s="48">
        <f t="shared" si="5"/>
        <v>1261.7656760000004</v>
      </c>
      <c r="J41" s="50">
        <f t="shared" si="6"/>
        <v>4.3182775401466493</v>
      </c>
      <c r="K41" s="50">
        <f t="shared" si="3"/>
        <v>3.5985646167888747</v>
      </c>
    </row>
    <row r="42" spans="1:11" ht="13.2" customHeight="1">
      <c r="A42" s="45">
        <v>2005</v>
      </c>
      <c r="B42" s="46">
        <v>294.914085</v>
      </c>
      <c r="C42" s="47">
        <v>1151.1840000000002</v>
      </c>
      <c r="D42" s="53">
        <v>105.44361500000001</v>
      </c>
      <c r="E42" s="53" t="s">
        <v>8</v>
      </c>
      <c r="F42" s="48">
        <f t="shared" si="4"/>
        <v>1256.6276150000001</v>
      </c>
      <c r="G42" s="47">
        <v>63.663660999999991</v>
      </c>
      <c r="H42" s="53" t="s">
        <v>8</v>
      </c>
      <c r="I42" s="48">
        <f t="shared" si="5"/>
        <v>1192.9639540000001</v>
      </c>
      <c r="J42" s="50">
        <f t="shared" si="6"/>
        <v>4.0451236976355336</v>
      </c>
      <c r="K42" s="50">
        <f t="shared" si="3"/>
        <v>3.3709364146962781</v>
      </c>
    </row>
    <row r="43" spans="1:11" ht="13.2" customHeight="1">
      <c r="A43" s="38">
        <v>2006</v>
      </c>
      <c r="B43" s="39">
        <v>297.64655699999997</v>
      </c>
      <c r="C43" s="181">
        <v>897.81600000000026</v>
      </c>
      <c r="D43" s="181">
        <v>185.46827199999996</v>
      </c>
      <c r="E43" s="52" t="s">
        <v>8</v>
      </c>
      <c r="F43" s="41">
        <f t="shared" si="4"/>
        <v>1083.2842720000003</v>
      </c>
      <c r="G43" s="181">
        <v>40.199870000000004</v>
      </c>
      <c r="H43" s="52" t="s">
        <v>8</v>
      </c>
      <c r="I43" s="41">
        <f t="shared" si="5"/>
        <v>1043.0844020000004</v>
      </c>
      <c r="J43" s="43">
        <f t="shared" si="6"/>
        <v>3.5044396700345519</v>
      </c>
      <c r="K43" s="43">
        <f t="shared" si="3"/>
        <v>2.9203663916954601</v>
      </c>
    </row>
    <row r="44" spans="1:11" ht="13.2" customHeight="1">
      <c r="A44" s="38">
        <v>2007</v>
      </c>
      <c r="B44" s="39">
        <v>300.57448099999999</v>
      </c>
      <c r="C44" s="181">
        <v>1163.5680000000002</v>
      </c>
      <c r="D44" s="181">
        <v>189.36889400000001</v>
      </c>
      <c r="E44" s="52" t="s">
        <v>8</v>
      </c>
      <c r="F44" s="41">
        <f t="shared" ref="F44:F58" si="7">SUM(C44,D44,E44)</f>
        <v>1352.9368940000002</v>
      </c>
      <c r="G44" s="181">
        <v>66.182993999999994</v>
      </c>
      <c r="H44" s="52" t="s">
        <v>8</v>
      </c>
      <c r="I44" s="41">
        <f t="shared" ref="I44:I49" si="8">F44-SUM(G44,H44)</f>
        <v>1286.7539000000002</v>
      </c>
      <c r="J44" s="43">
        <f t="shared" ref="J44:J49" si="9">IF(I44=0,0,IF(B44=0,0,I44/B44))</f>
        <v>4.2809818575383325</v>
      </c>
      <c r="K44" s="43">
        <f t="shared" si="3"/>
        <v>3.5674848812819437</v>
      </c>
    </row>
    <row r="45" spans="1:11" ht="13.2" customHeight="1">
      <c r="A45" s="38">
        <v>2008</v>
      </c>
      <c r="B45" s="39">
        <v>303.50646899999998</v>
      </c>
      <c r="C45" s="181">
        <v>1023.0720000000002</v>
      </c>
      <c r="D45" s="181">
        <v>139.47126</v>
      </c>
      <c r="E45" s="52" t="s">
        <v>8</v>
      </c>
      <c r="F45" s="41">
        <f t="shared" si="7"/>
        <v>1162.5432600000001</v>
      </c>
      <c r="G45" s="181">
        <v>68.158695999999978</v>
      </c>
      <c r="H45" s="52" t="s">
        <v>8</v>
      </c>
      <c r="I45" s="41">
        <f t="shared" si="8"/>
        <v>1094.3845640000002</v>
      </c>
      <c r="J45" s="43">
        <f t="shared" si="9"/>
        <v>3.6058030908066088</v>
      </c>
      <c r="K45" s="43">
        <f t="shared" ref="K45:K50" si="10">J45/1.2</f>
        <v>3.0048359090055072</v>
      </c>
    </row>
    <row r="46" spans="1:11" ht="13.2" customHeight="1">
      <c r="A46" s="38">
        <v>2009</v>
      </c>
      <c r="B46" s="39">
        <v>306.207719</v>
      </c>
      <c r="C46" s="181">
        <v>1112.9760000000001</v>
      </c>
      <c r="D46" s="181">
        <v>140.43247700000001</v>
      </c>
      <c r="E46" s="52" t="s">
        <v>8</v>
      </c>
      <c r="F46" s="41">
        <f t="shared" si="7"/>
        <v>1253.4084770000002</v>
      </c>
      <c r="G46" s="181">
        <v>36.955847999999996</v>
      </c>
      <c r="H46" s="52" t="s">
        <v>8</v>
      </c>
      <c r="I46" s="41">
        <f t="shared" si="8"/>
        <v>1216.4526290000001</v>
      </c>
      <c r="J46" s="43">
        <f t="shared" si="9"/>
        <v>3.9726386812606775</v>
      </c>
      <c r="K46" s="43">
        <f t="shared" si="10"/>
        <v>3.3105322343838979</v>
      </c>
    </row>
    <row r="47" spans="1:11" ht="13.2" customHeight="1">
      <c r="A47" s="38">
        <v>2010</v>
      </c>
      <c r="B47" s="39">
        <v>308.83326399999999</v>
      </c>
      <c r="C47" s="181">
        <v>1028.3280000000002</v>
      </c>
      <c r="D47" s="181">
        <v>150.30025599999999</v>
      </c>
      <c r="E47" s="52" t="s">
        <v>8</v>
      </c>
      <c r="F47" s="41">
        <f t="shared" si="7"/>
        <v>1178.6282560000002</v>
      </c>
      <c r="G47" s="181">
        <v>49.765446000000004</v>
      </c>
      <c r="H47" s="52" t="s">
        <v>8</v>
      </c>
      <c r="I47" s="41">
        <f t="shared" si="8"/>
        <v>1128.8628100000001</v>
      </c>
      <c r="J47" s="43">
        <f t="shared" si="9"/>
        <v>3.6552500704716837</v>
      </c>
      <c r="K47" s="43">
        <f t="shared" si="10"/>
        <v>3.0460417253930698</v>
      </c>
    </row>
    <row r="48" spans="1:11" ht="13.2" customHeight="1">
      <c r="A48" s="57">
        <v>2011</v>
      </c>
      <c r="B48" s="58">
        <v>310.94696199999998</v>
      </c>
      <c r="C48" s="182">
        <v>929.25600000000009</v>
      </c>
      <c r="D48" s="182">
        <v>117.88620499999998</v>
      </c>
      <c r="E48" s="60" t="s">
        <v>8</v>
      </c>
      <c r="F48" s="61">
        <f t="shared" si="7"/>
        <v>1047.1422050000001</v>
      </c>
      <c r="G48" s="182">
        <v>62.332670999999998</v>
      </c>
      <c r="H48" s="60" t="s">
        <v>8</v>
      </c>
      <c r="I48" s="61">
        <f t="shared" si="8"/>
        <v>984.8095340000001</v>
      </c>
      <c r="J48" s="62">
        <f t="shared" si="9"/>
        <v>3.1671302644854276</v>
      </c>
      <c r="K48" s="62">
        <f t="shared" si="10"/>
        <v>2.6392752204045231</v>
      </c>
    </row>
    <row r="49" spans="1:13" ht="13.2" customHeight="1">
      <c r="A49" s="57">
        <v>2012</v>
      </c>
      <c r="B49" s="58">
        <v>313.14999699999998</v>
      </c>
      <c r="C49" s="182">
        <v>875.13600000000008</v>
      </c>
      <c r="D49" s="182">
        <v>173.84880000999999</v>
      </c>
      <c r="E49" s="60" t="s">
        <v>8</v>
      </c>
      <c r="F49" s="61">
        <f t="shared" si="7"/>
        <v>1048.9848000100001</v>
      </c>
      <c r="G49" s="182">
        <v>56.543179190000004</v>
      </c>
      <c r="H49" s="60" t="s">
        <v>8</v>
      </c>
      <c r="I49" s="61">
        <f t="shared" si="8"/>
        <v>992.44162082000003</v>
      </c>
      <c r="J49" s="62">
        <f t="shared" si="9"/>
        <v>3.1692212368758224</v>
      </c>
      <c r="K49" s="62">
        <f t="shared" si="10"/>
        <v>2.6410176973965189</v>
      </c>
    </row>
    <row r="50" spans="1:13" ht="13.2" customHeight="1">
      <c r="A50" s="57">
        <v>2013</v>
      </c>
      <c r="B50" s="58">
        <v>315.33597600000002</v>
      </c>
      <c r="C50" s="182">
        <v>887.40240000000017</v>
      </c>
      <c r="D50" s="182">
        <v>205.23002569000005</v>
      </c>
      <c r="E50" s="60" t="s">
        <v>8</v>
      </c>
      <c r="F50" s="61">
        <f t="shared" si="7"/>
        <v>1092.6324256900002</v>
      </c>
      <c r="G50" s="182">
        <v>49.655860939999997</v>
      </c>
      <c r="H50" s="60" t="s">
        <v>8</v>
      </c>
      <c r="I50" s="61">
        <f t="shared" ref="I50:I58" si="11">F50-SUM(G50,H50)</f>
        <v>1042.9765647500003</v>
      </c>
      <c r="J50" s="62">
        <f t="shared" ref="J50:J58" si="12">IF(I50=0,0,IF(B50=0,0,I50/B50))</f>
        <v>3.3075089559397441</v>
      </c>
      <c r="K50" s="62">
        <f t="shared" si="10"/>
        <v>2.75625746328312</v>
      </c>
    </row>
    <row r="51" spans="1:13" ht="13.2" customHeight="1">
      <c r="A51" s="57">
        <v>2014</v>
      </c>
      <c r="B51" s="58">
        <v>317.519206</v>
      </c>
      <c r="C51" s="182">
        <v>792.52800000000013</v>
      </c>
      <c r="D51" s="182">
        <v>235.86733574000002</v>
      </c>
      <c r="E51" s="60" t="s">
        <v>8</v>
      </c>
      <c r="F51" s="61">
        <f t="shared" si="7"/>
        <v>1028.3953357400001</v>
      </c>
      <c r="G51" s="182">
        <v>44.669045650000008</v>
      </c>
      <c r="H51" s="60" t="s">
        <v>8</v>
      </c>
      <c r="I51" s="61">
        <f t="shared" si="11"/>
        <v>983.72629009000002</v>
      </c>
      <c r="J51" s="62">
        <f t="shared" si="12"/>
        <v>3.0981631079349574</v>
      </c>
      <c r="K51" s="62">
        <f t="shared" ref="K51:K58" si="13">J51/1.2</f>
        <v>2.5818025899457981</v>
      </c>
    </row>
    <row r="52" spans="1:13" ht="13.2" customHeight="1">
      <c r="A52" s="57">
        <v>2015</v>
      </c>
      <c r="B52" s="58">
        <v>319.83219000000003</v>
      </c>
      <c r="C52" s="182">
        <v>814.89600000000019</v>
      </c>
      <c r="D52" s="182">
        <v>256.4309513179719</v>
      </c>
      <c r="E52" s="60" t="s">
        <v>8</v>
      </c>
      <c r="F52" s="61">
        <f t="shared" si="7"/>
        <v>1071.3269513179721</v>
      </c>
      <c r="G52" s="182">
        <v>25.885370820000002</v>
      </c>
      <c r="H52" s="60" t="s">
        <v>8</v>
      </c>
      <c r="I52" s="61">
        <f t="shared" si="11"/>
        <v>1045.4415804979722</v>
      </c>
      <c r="J52" s="62">
        <f t="shared" si="12"/>
        <v>3.2687190757689901</v>
      </c>
      <c r="K52" s="62">
        <f t="shared" si="13"/>
        <v>2.7239325631408251</v>
      </c>
    </row>
    <row r="53" spans="1:13" ht="13.2" customHeight="1">
      <c r="A53" s="63">
        <v>2016</v>
      </c>
      <c r="B53" s="64">
        <v>322.11409400000002</v>
      </c>
      <c r="C53" s="183">
        <v>773.64000000000021</v>
      </c>
      <c r="D53" s="183">
        <v>209.33512836183581</v>
      </c>
      <c r="E53" s="66" t="s">
        <v>8</v>
      </c>
      <c r="F53" s="67">
        <f t="shared" si="7"/>
        <v>982.97512836183603</v>
      </c>
      <c r="G53" s="183">
        <v>18.178940432815999</v>
      </c>
      <c r="H53" s="66" t="s">
        <v>8</v>
      </c>
      <c r="I53" s="67">
        <f t="shared" si="11"/>
        <v>964.79618792901999</v>
      </c>
      <c r="J53" s="68">
        <f t="shared" si="12"/>
        <v>2.9952001663392598</v>
      </c>
      <c r="K53" s="68">
        <f t="shared" si="13"/>
        <v>2.4960001386160497</v>
      </c>
    </row>
    <row r="54" spans="1:13" ht="13.2" customHeight="1">
      <c r="A54" s="63">
        <v>2017</v>
      </c>
      <c r="B54" s="64">
        <v>324.29674599999998</v>
      </c>
      <c r="C54" s="183">
        <v>723.50400000000002</v>
      </c>
      <c r="D54" s="183">
        <v>188.81665050517722</v>
      </c>
      <c r="E54" s="66" t="s">
        <v>8</v>
      </c>
      <c r="F54" s="67">
        <f t="shared" si="7"/>
        <v>912.32065050517724</v>
      </c>
      <c r="G54" s="183">
        <v>20.275322104548003</v>
      </c>
      <c r="H54" s="66" t="s">
        <v>8</v>
      </c>
      <c r="I54" s="67">
        <f t="shared" si="11"/>
        <v>892.04532840062927</v>
      </c>
      <c r="J54" s="68">
        <f t="shared" si="12"/>
        <v>2.750706997228487</v>
      </c>
      <c r="K54" s="68">
        <f t="shared" si="13"/>
        <v>2.2922558310237391</v>
      </c>
    </row>
    <row r="55" spans="1:13" ht="15" customHeight="1">
      <c r="A55" s="69" t="s">
        <v>60</v>
      </c>
      <c r="B55" s="70">
        <v>326.16326299999997</v>
      </c>
      <c r="C55" s="184">
        <v>536.50757559077556</v>
      </c>
      <c r="D55" s="185">
        <v>207.5487138329006</v>
      </c>
      <c r="E55" s="186" t="s">
        <v>8</v>
      </c>
      <c r="F55" s="149">
        <f t="shared" si="7"/>
        <v>744.05628942367616</v>
      </c>
      <c r="G55" s="185">
        <v>12.042507371201999</v>
      </c>
      <c r="H55" s="186" t="s">
        <v>8</v>
      </c>
      <c r="I55" s="67">
        <f t="shared" si="11"/>
        <v>732.0137820524742</v>
      </c>
      <c r="J55" s="68">
        <f t="shared" si="12"/>
        <v>2.2443170801013057</v>
      </c>
      <c r="K55" s="68">
        <f t="shared" si="13"/>
        <v>1.8702642334177548</v>
      </c>
    </row>
    <row r="56" spans="1:13" ht="15" customHeight="1">
      <c r="A56" s="244" t="s">
        <v>61</v>
      </c>
      <c r="B56" s="64">
        <v>327.77654100000001</v>
      </c>
      <c r="C56" s="183">
        <v>593.16414144120415</v>
      </c>
      <c r="D56" s="183">
        <v>208.11504611047886</v>
      </c>
      <c r="E56" s="66" t="s">
        <v>8</v>
      </c>
      <c r="F56" s="67">
        <f t="shared" si="7"/>
        <v>801.27918755168298</v>
      </c>
      <c r="G56" s="183">
        <v>8.2953356086440024</v>
      </c>
      <c r="H56" s="66" t="s">
        <v>8</v>
      </c>
      <c r="I56" s="67">
        <f t="shared" si="11"/>
        <v>792.98385194303899</v>
      </c>
      <c r="J56" s="68">
        <f t="shared" si="12"/>
        <v>2.4192818971234398</v>
      </c>
      <c r="K56" s="68">
        <f t="shared" si="13"/>
        <v>2.0160682476028664</v>
      </c>
    </row>
    <row r="57" spans="1:13" ht="15" customHeight="1">
      <c r="A57" s="69" t="s">
        <v>88</v>
      </c>
      <c r="B57" s="70">
        <v>329.37155899999999</v>
      </c>
      <c r="C57" s="184">
        <v>492.17677069591213</v>
      </c>
      <c r="D57" s="185">
        <v>232.0097095056332</v>
      </c>
      <c r="E57" s="186" t="s">
        <v>8</v>
      </c>
      <c r="F57" s="149">
        <f t="shared" si="7"/>
        <v>724.18648020154535</v>
      </c>
      <c r="G57" s="185">
        <v>6.805051677336218</v>
      </c>
      <c r="H57" s="186" t="s">
        <v>8</v>
      </c>
      <c r="I57" s="67">
        <f t="shared" si="11"/>
        <v>717.38142852420913</v>
      </c>
      <c r="J57" s="68">
        <f t="shared" si="12"/>
        <v>2.1780308861585986</v>
      </c>
      <c r="K57" s="68">
        <f t="shared" si="13"/>
        <v>1.8150257384654989</v>
      </c>
    </row>
    <row r="58" spans="1:13" ht="15" customHeight="1" thickBot="1">
      <c r="A58" s="254" t="s">
        <v>89</v>
      </c>
      <c r="B58" s="246">
        <v>331.939819</v>
      </c>
      <c r="C58" s="268">
        <v>482.27722271094422</v>
      </c>
      <c r="D58" s="268">
        <v>205.4470713383875</v>
      </c>
      <c r="E58" s="248" t="s">
        <v>8</v>
      </c>
      <c r="F58" s="249">
        <f t="shared" si="7"/>
        <v>687.72429404933177</v>
      </c>
      <c r="G58" s="268">
        <v>8.6219439712212935</v>
      </c>
      <c r="H58" s="248" t="s">
        <v>8</v>
      </c>
      <c r="I58" s="249">
        <f t="shared" si="11"/>
        <v>679.10235007811048</v>
      </c>
      <c r="J58" s="250">
        <f t="shared" si="12"/>
        <v>2.0458598553315186</v>
      </c>
      <c r="K58" s="250">
        <f t="shared" si="13"/>
        <v>1.7048832127762656</v>
      </c>
    </row>
    <row r="59" spans="1:13" ht="15" customHeight="1" thickTop="1">
      <c r="A59" s="75" t="s">
        <v>20</v>
      </c>
      <c r="B59" s="75"/>
      <c r="J59" s="75"/>
      <c r="K59" s="75"/>
      <c r="L59" s="75"/>
      <c r="M59" s="75"/>
    </row>
    <row r="60" spans="1:13">
      <c r="A60" s="75"/>
      <c r="B60" s="75"/>
      <c r="J60" s="75"/>
      <c r="K60" s="75"/>
      <c r="L60" s="75"/>
      <c r="M60" s="75"/>
    </row>
    <row r="61" spans="1:13" ht="15" customHeight="1">
      <c r="A61" s="75" t="s">
        <v>62</v>
      </c>
      <c r="B61" s="75"/>
      <c r="J61" s="75"/>
      <c r="K61" s="75"/>
      <c r="L61" s="75"/>
      <c r="M61" s="75"/>
    </row>
    <row r="62" spans="1:13" ht="15" customHeight="1">
      <c r="A62" s="75" t="s">
        <v>71</v>
      </c>
      <c r="B62" s="75"/>
      <c r="J62" s="75"/>
      <c r="K62" s="75"/>
      <c r="L62" s="75"/>
      <c r="M62" s="75"/>
    </row>
    <row r="63" spans="1:13" ht="15" customHeight="1">
      <c r="A63" s="75" t="s">
        <v>64</v>
      </c>
      <c r="B63" s="75"/>
      <c r="J63" s="75"/>
      <c r="K63" s="75"/>
      <c r="L63" s="75"/>
      <c r="M63" s="75"/>
    </row>
    <row r="64" spans="1:13" ht="15" customHeight="1">
      <c r="A64" s="75" t="s">
        <v>65</v>
      </c>
      <c r="B64" s="75"/>
      <c r="J64" s="75"/>
      <c r="K64" s="75"/>
      <c r="L64" s="75"/>
      <c r="M64" s="75"/>
    </row>
    <row r="65" spans="1:13" ht="15" customHeight="1">
      <c r="A65" s="75" t="s">
        <v>66</v>
      </c>
      <c r="B65" s="75"/>
      <c r="J65" s="75"/>
      <c r="K65" s="75"/>
      <c r="L65" s="75"/>
      <c r="M65" s="75"/>
    </row>
    <row r="66" spans="1:13" ht="15" customHeight="1">
      <c r="A66" s="75" t="s">
        <v>108</v>
      </c>
      <c r="B66" s="75"/>
      <c r="J66" s="75"/>
      <c r="K66" s="75"/>
      <c r="L66" s="75"/>
      <c r="M66" s="75"/>
    </row>
    <row r="67" spans="1:13" ht="15" customHeight="1">
      <c r="A67" s="75" t="s">
        <v>109</v>
      </c>
      <c r="B67" s="75"/>
      <c r="J67" s="75"/>
      <c r="K67" s="75"/>
      <c r="L67" s="75"/>
      <c r="M67" s="75"/>
    </row>
    <row r="68" spans="1:13">
      <c r="A68" s="75"/>
      <c r="B68" s="75"/>
      <c r="J68" s="75"/>
      <c r="K68" s="75"/>
      <c r="L68" s="75"/>
      <c r="M68" s="75"/>
    </row>
    <row r="69" spans="1:13" ht="15" customHeight="1">
      <c r="A69" s="75" t="s">
        <v>94</v>
      </c>
      <c r="B69" s="75"/>
      <c r="J69" s="75"/>
      <c r="K69" s="75"/>
      <c r="L69" s="75"/>
      <c r="M69" s="75"/>
    </row>
    <row r="70" spans="1:13">
      <c r="A70" s="75"/>
      <c r="B70" s="75"/>
      <c r="J70" s="75"/>
      <c r="K70" s="75"/>
      <c r="L70" s="75"/>
      <c r="M70" s="75"/>
    </row>
    <row r="71" spans="1:13">
      <c r="A71" s="75"/>
      <c r="B71" s="75"/>
      <c r="J71" s="75"/>
      <c r="K71" s="75"/>
      <c r="L71" s="75"/>
      <c r="M71" s="75"/>
    </row>
    <row r="72" spans="1:13">
      <c r="A72" s="75"/>
      <c r="B72" s="75"/>
      <c r="J72" s="75"/>
      <c r="K72" s="75"/>
      <c r="L72" s="75"/>
      <c r="M72" s="75"/>
    </row>
    <row r="73" spans="1:13">
      <c r="A73" s="35"/>
      <c r="B73" s="35"/>
      <c r="C73" s="35"/>
      <c r="D73" s="187"/>
      <c r="E73" s="187"/>
      <c r="F73" s="188"/>
      <c r="G73" s="35"/>
      <c r="H73" s="35"/>
      <c r="I73" s="35"/>
      <c r="J73" s="35"/>
      <c r="K73" s="35"/>
    </row>
  </sheetData>
  <phoneticPr fontId="4" type="noConversion"/>
  <printOptions horizontalCentered="1" verticalCentered="1"/>
  <pageMargins left="0.75" right="0.75" top="0.69930555555555596" bottom="0.44930555599999999" header="0" footer="0"/>
  <pageSetup scale="77" orientation="landscape" r:id="rId1"/>
  <headerFooter alignWithMargins="0"/>
  <ignoredErrors>
    <ignoredError sqref="A55:A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TableOfContents</vt:lpstr>
      <vt:lpstr>PccProc</vt:lpstr>
      <vt:lpstr>PccFresh</vt:lpstr>
      <vt:lpstr>Apples</vt:lpstr>
      <vt:lpstr>Apricots</vt:lpstr>
      <vt:lpstr>SwCherries</vt:lpstr>
      <vt:lpstr>TartCherries</vt:lpstr>
      <vt:lpstr>Olives</vt:lpstr>
      <vt:lpstr>Peaches</vt:lpstr>
      <vt:lpstr>Pears</vt:lpstr>
      <vt:lpstr>Pineapples</vt:lpstr>
      <vt:lpstr>Plums</vt:lpstr>
      <vt:lpstr>Apples!Print_Area</vt:lpstr>
      <vt:lpstr>Apricots!Print_Area</vt:lpstr>
      <vt:lpstr>Olives!Print_Area</vt:lpstr>
      <vt:lpstr>Peaches!Print_Area</vt:lpstr>
      <vt:lpstr>Pears!Print_Area</vt:lpstr>
      <vt:lpstr>Pineapples!Print_Area</vt:lpstr>
      <vt:lpstr>Plums!Print_Area</vt:lpstr>
      <vt:lpstr>SwCherries!Print_Area</vt:lpstr>
      <vt:lpstr>TartCherries!Print_Area</vt:lpstr>
      <vt:lpstr>PccFresh!Print_Titles</vt:lpstr>
      <vt:lpstr>PccProc!Print_Titles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Fruit for canning: Per capita availability</dc:title>
  <dc:subject>Agricultural economics</dc:subject>
  <dc:creator>Andrzej Blazejczyk; Linda Kantor</dc:creator>
  <cp:keywords>Canned fruit, food consumption, food availability, per capita, apples, applesauce, apricots, cherries, olives, peaches, pears, pineapple, plums, prunes, grapes,  U.S. Department of Agriculture, USDA, Economic Research Service, ERS</cp:keywords>
  <cp:lastModifiedBy>Blazejczyk, Andrzej - REE-ERS</cp:lastModifiedBy>
  <cp:lastPrinted>2012-06-11T18:15:41Z</cp:lastPrinted>
  <dcterms:created xsi:type="dcterms:W3CDTF">1999-06-07T18:26:09Z</dcterms:created>
  <dcterms:modified xsi:type="dcterms:W3CDTF">2023-04-10T20:27:12Z</dcterms:modified>
  <cp:category>Food Availability</cp:category>
</cp:coreProperties>
</file>