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anikka.martin\Desktop\COI2018_edited am 1\"/>
    </mc:Choice>
  </mc:AlternateContent>
  <xr:revisionPtr revIDLastSave="0" documentId="13_ncr:1_{30DB0CEE-5DC2-4436-8B6A-DDDDA66CC2E6}" xr6:coauthVersionLast="45" xr6:coauthVersionMax="45" xr10:uidLastSave="{00000000-0000-0000-0000-000000000000}"/>
  <bookViews>
    <workbookView xWindow="28680" yWindow="-120" windowWidth="29040" windowHeight="15840" xr2:uid="{00000000-000D-0000-FFFF-FFFF00000000}"/>
  </bookViews>
  <sheets>
    <sheet name="Read Me" sheetId="7" r:id="rId1"/>
    <sheet name="Toxoplasma mean COI 2018" sheetId="4" r:id="rId2"/>
    <sheet name="low 2018" sheetId="5" r:id="rId3"/>
    <sheet name="high 2018" sheetId="9" r:id="rId4"/>
    <sheet name="Toxoplasma Assumptions 2018" sheetId="8" r:id="rId5"/>
  </sheets>
  <definedNames>
    <definedName name="_xlnm.Print_Area" localSheetId="4">'Toxoplasma Assumptions 2018'!$A$1:$L$44</definedName>
    <definedName name="_xlnm.Print_Area" localSheetId="1">'Toxoplasma mean COI 2018'!$A$1:$M$25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7" i="5" l="1"/>
  <c r="K17" i="5"/>
  <c r="J17" i="5"/>
  <c r="L17" i="9"/>
  <c r="K17" i="9"/>
  <c r="J17" i="9"/>
  <c r="G8" i="9" l="1"/>
  <c r="H8" i="9"/>
  <c r="I8" i="9"/>
  <c r="J8" i="9"/>
  <c r="K8" i="9"/>
  <c r="L8" i="9"/>
  <c r="F8" i="9"/>
  <c r="G8" i="5"/>
  <c r="H8" i="5"/>
  <c r="I8" i="5"/>
  <c r="J8" i="5"/>
  <c r="K8" i="5"/>
  <c r="L8" i="5"/>
  <c r="F8" i="5"/>
  <c r="G8" i="4"/>
  <c r="H8" i="4"/>
  <c r="I8" i="4"/>
  <c r="J8" i="4"/>
  <c r="K8" i="4"/>
  <c r="L8" i="4"/>
  <c r="F8" i="4"/>
  <c r="K22" i="9" l="1"/>
  <c r="J22" i="9"/>
  <c r="L22" i="9"/>
  <c r="E7" i="9"/>
  <c r="L17" i="4"/>
  <c r="K17" i="4"/>
  <c r="J17" i="4"/>
  <c r="I19" i="5"/>
  <c r="H20" i="9"/>
  <c r="G20" i="4"/>
  <c r="F19" i="5"/>
  <c r="I13" i="9"/>
  <c r="H13" i="9"/>
  <c r="I12" i="5"/>
  <c r="H12" i="5"/>
  <c r="I11" i="5"/>
  <c r="H11" i="9"/>
  <c r="H14" i="9"/>
  <c r="G13" i="4"/>
  <c r="G12" i="5"/>
  <c r="G11" i="9"/>
  <c r="G19" i="5" l="1"/>
  <c r="H20" i="4"/>
  <c r="H19" i="5"/>
  <c r="G11" i="4"/>
  <c r="H11" i="4"/>
  <c r="G11" i="5"/>
  <c r="G12" i="9"/>
  <c r="H13" i="4"/>
  <c r="G13" i="5"/>
  <c r="I13" i="4"/>
  <c r="H13" i="5"/>
  <c r="H14" i="4"/>
  <c r="I13" i="5"/>
  <c r="I11" i="9"/>
  <c r="I20" i="4"/>
  <c r="H12" i="9"/>
  <c r="H15" i="9" s="1"/>
  <c r="H22" i="9" s="1"/>
  <c r="I11" i="4"/>
  <c r="H11" i="5"/>
  <c r="H14" i="5"/>
  <c r="I12" i="9"/>
  <c r="F20" i="9"/>
  <c r="F22" i="9" s="1"/>
  <c r="G12" i="4"/>
  <c r="G13" i="9"/>
  <c r="G15" i="9" s="1"/>
  <c r="G20" i="9"/>
  <c r="H12" i="4"/>
  <c r="I12" i="4"/>
  <c r="F20" i="4"/>
  <c r="I20" i="9"/>
  <c r="I29" i="8"/>
  <c r="H29" i="8"/>
  <c r="G29" i="8"/>
  <c r="I15" i="9" l="1"/>
  <c r="I22" i="9" s="1"/>
  <c r="G22" i="9"/>
  <c r="E24" i="9" s="1"/>
  <c r="F21" i="5"/>
  <c r="E7" i="5"/>
  <c r="I15" i="5" l="1"/>
  <c r="I21" i="5" s="1"/>
  <c r="G15" i="5"/>
  <c r="G21" i="5" s="1"/>
  <c r="H15" i="5"/>
  <c r="H21" i="5" s="1"/>
  <c r="K22" i="4"/>
  <c r="J22" i="4"/>
  <c r="L22" i="4"/>
  <c r="J21" i="5"/>
  <c r="L21" i="5"/>
  <c r="K21" i="5"/>
  <c r="E23" i="5" l="1"/>
  <c r="F22" i="4" l="1"/>
  <c r="E7" i="4" l="1"/>
  <c r="G15" i="4" l="1"/>
  <c r="G22" i="4" s="1"/>
  <c r="I15" i="4"/>
  <c r="I22" i="4" s="1"/>
  <c r="H15" i="4"/>
  <c r="H22" i="4" s="1"/>
  <c r="E24" i="4" l="1"/>
</calcChain>
</file>

<file path=xl/sharedStrings.xml><?xml version="1.0" encoding="utf-8"?>
<sst xmlns="http://schemas.openxmlformats.org/spreadsheetml/2006/main" count="159" uniqueCount="59">
  <si>
    <t>Number of cases</t>
  </si>
  <si>
    <t>low</t>
  </si>
  <si>
    <t>mean</t>
  </si>
  <si>
    <t>high</t>
  </si>
  <si>
    <t>Average visits per case</t>
  </si>
  <si>
    <t>Average cost per visit</t>
  </si>
  <si>
    <t>Outpatient clinic visits</t>
  </si>
  <si>
    <t>Hospitalizations</t>
  </si>
  <si>
    <t>Average admissions per case</t>
  </si>
  <si>
    <t>Average cost per hospitalization</t>
  </si>
  <si>
    <t>Proportion of cases employed</t>
  </si>
  <si>
    <t>Average number of work days lost</t>
  </si>
  <si>
    <t>Average daily earnings</t>
  </si>
  <si>
    <t>Premature death</t>
  </si>
  <si>
    <t>Hospitalized</t>
  </si>
  <si>
    <t>Medical Costs</t>
  </si>
  <si>
    <t>Non-hospitalized</t>
  </si>
  <si>
    <t>Congenital</t>
  </si>
  <si>
    <t>Emergency room visits</t>
  </si>
  <si>
    <t>Total medical costs by outcome</t>
  </si>
  <si>
    <t>Non-congenital acute*</t>
  </si>
  <si>
    <t>Post-hospitalization outcomes</t>
  </si>
  <si>
    <t>Post-hospitalization recovery</t>
  </si>
  <si>
    <t>Hospitalized; died</t>
  </si>
  <si>
    <t>Low value per death</t>
  </si>
  <si>
    <t>Mean value per death</t>
  </si>
  <si>
    <t>High value per death</t>
  </si>
  <si>
    <t>Stillbirth</t>
  </si>
  <si>
    <t>Total costs by outcome</t>
  </si>
  <si>
    <t>Cost component</t>
  </si>
  <si>
    <t xml:space="preserve">Sources: </t>
  </si>
  <si>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</si>
  <si>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</si>
  <si>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r>
      <t>Low, Mean, and High Estimates of the Annual Cost of Foodborne Illnesses Caused by</t>
    </r>
    <r>
      <rPr>
        <b/>
        <i/>
        <sz val="11"/>
        <color theme="1"/>
        <rFont val="Calibri"/>
        <family val="2"/>
        <scheme val="minor"/>
      </rPr>
      <t xml:space="preserve"> Toxoplasma gondii</t>
    </r>
  </si>
  <si>
    <t>Didn't visit physician; recovered</t>
  </si>
  <si>
    <t>Visited physician; recovered</t>
  </si>
  <si>
    <r>
      <rPr>
        <b/>
        <sz val="11"/>
        <color theme="1"/>
        <rFont val="Calibri"/>
        <family val="2"/>
        <scheme val="minor"/>
      </rPr>
      <t xml:space="preserve">Cost of foodborne illness estimates for </t>
    </r>
    <r>
      <rPr>
        <b/>
        <i/>
        <sz val="11"/>
        <color theme="1"/>
        <rFont val="Calibri"/>
        <family val="2"/>
        <scheme val="minor"/>
      </rPr>
      <t>Toxoplasma gondii</t>
    </r>
    <r>
      <rPr>
        <b/>
        <sz val="11"/>
        <color theme="1"/>
        <rFont val="Calibri"/>
        <family val="2"/>
        <scheme val="minor"/>
      </rPr>
      <t xml:space="preserve"> </t>
    </r>
  </si>
  <si>
    <r>
      <t>Health outcome</t>
    </r>
    <r>
      <rPr>
        <b/>
        <sz val="11"/>
        <color theme="1"/>
        <rFont val="Calibri"/>
        <family val="2"/>
        <scheme val="minor"/>
      </rPr>
      <t>s</t>
    </r>
  </si>
  <si>
    <t>Cases by outcome</t>
  </si>
  <si>
    <t>Physician office visits</t>
  </si>
  <si>
    <t>Productivity loss, nonfatal cases</t>
  </si>
  <si>
    <t>Total cost of illness</t>
  </si>
  <si>
    <t>Total cases</t>
  </si>
  <si>
    <t>Neonatal death</t>
  </si>
  <si>
    <t>Health outcomes</t>
  </si>
  <si>
    <t>Medical costs</t>
  </si>
  <si>
    <t>Total cost per case</t>
  </si>
  <si>
    <t>Low estimate, 2018</t>
  </si>
  <si>
    <t>High estimate, 2018</t>
  </si>
  <si>
    <t>Mean estimate, 2018</t>
  </si>
  <si>
    <r>
      <t>This Excel file contains four</t>
    </r>
    <r>
      <rPr>
        <sz val="11"/>
        <color rgb="FFFF0000"/>
        <rFont val="Calibri"/>
        <family val="2"/>
        <scheme val="minor"/>
      </rPr>
      <t xml:space="preserve"> </t>
    </r>
    <r>
      <rPr>
        <sz val="11"/>
        <color theme="1"/>
        <rFont val="Calibri"/>
        <family val="2"/>
        <scheme val="minor"/>
      </rPr>
      <t>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r>
  </si>
  <si>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t>
    </r>
  </si>
  <si>
    <r>
      <rPr>
        <i/>
        <sz val="11"/>
        <color theme="1"/>
        <rFont val="Calibri"/>
        <family val="2"/>
        <scheme val="minor"/>
      </rPr>
      <t>Cite as:</t>
    </r>
    <r>
      <rPr>
        <sz val="11"/>
        <color theme="1"/>
        <rFont val="Calibri"/>
        <family val="2"/>
        <scheme val="minor"/>
      </rPr>
      <t xml:space="preserve"> U.S. Department of Agriculture (USDA), Economic Research Service (ERS). Cost Estimates of Foodborne
Illnesses. (2020).</t>
    </r>
  </si>
  <si>
    <t>Note: In each pathogen Excel file, the spreadsheets for low, mean, and high costs of foodborne illness are linked to the spreadsheet with per case assumptions.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Value of Statistical Life Excel spreadsheet provided as part of this data product. See the Documentation page of this data product for further guidance. Note that this set of estimates updates ERS 2013 estimates to 2018 by adjusting for inflation and income growth as described in the Documentation page of this website. It does not update incidence number or the number of illness outcomes. Estimates in 2013 dollars can be found in the archive on the ERS, Cost of Foodborne Illnesses Data Product website.</t>
  </si>
  <si>
    <t>Citation: U.S. Department of Agriculture (USDA), Economic Research Service (ERS). Cost Estimates of Foodborne Illnesses.</t>
  </si>
  <si>
    <r>
      <t xml:space="preserve">* Chronic conditions are known to follow infections with </t>
    </r>
    <r>
      <rPr>
        <i/>
        <sz val="11"/>
        <color theme="1"/>
        <rFont val="Calibri"/>
        <family val="2"/>
        <scheme val="minor"/>
      </rPr>
      <t>Toxoplasma gondii;</t>
    </r>
    <r>
      <rPr>
        <sz val="11"/>
        <color theme="1"/>
        <rFont val="Calibri"/>
        <family val="2"/>
        <scheme val="minor"/>
      </rPr>
      <t xml:space="preserve"> these include chronic vision problems in adults and newborns, and physical and mental disabilities in infants exposed </t>
    </r>
    <r>
      <rPr>
        <i/>
        <sz val="11"/>
        <color theme="1"/>
        <rFont val="Calibri"/>
        <family val="2"/>
        <scheme val="minor"/>
      </rPr>
      <t>in utero</t>
    </r>
    <r>
      <rPr>
        <sz val="11"/>
        <color theme="1"/>
        <rFont val="Calibri"/>
        <family val="2"/>
        <scheme val="minor"/>
      </rPr>
      <t>. Current scientific and economic literature was judged not to provide adequate support for monetary impact estimates.</t>
    </r>
  </si>
  <si>
    <t>Per case assumptions, 2018 dollars</t>
  </si>
  <si>
    <r>
      <t xml:space="preserve">This Excel file reports the USDA Economic Research Service (ERS) estimates of the annual cost of foodborne illnesses for </t>
    </r>
    <r>
      <rPr>
        <i/>
        <sz val="11"/>
        <color theme="1"/>
        <rFont val="Calibri"/>
        <family val="2"/>
        <scheme val="minor"/>
      </rPr>
      <t>Toxoplasma gondii</t>
    </r>
    <r>
      <rPr>
        <sz val="11"/>
        <color theme="1"/>
        <rFont val="Calibri"/>
        <family val="2"/>
        <scheme val="minor"/>
      </rPr>
      <t xml:space="preserve"> in the United States. This set of estimates updates ERS 2013 estimates to 2018 by adjusting for inflation and income growth as described in the </t>
    </r>
    <r>
      <rPr>
        <i/>
        <sz val="11"/>
        <color theme="1"/>
        <rFont val="Calibri"/>
        <family val="2"/>
        <scheme val="minor"/>
      </rPr>
      <t>Documentation</t>
    </r>
    <r>
      <rPr>
        <sz val="11"/>
        <color theme="1"/>
        <rFont val="Calibri"/>
        <family val="2"/>
        <scheme val="minor"/>
      </rPr>
      <t xml:space="preserve"> page of this website. Our prior estimates were for 2013. The revised numbers for 2018 provide a 5-year update on these estimates. The update does not change incidence numbers or the number of illness outcomes. Estimates in 2013 dollars can be found in the archive on the ERS, Cost of Foodborne Illnesses Data Product website.</t>
    </r>
  </si>
  <si>
    <t>ERS has developed similar Excel files for 15 major foodborne pathogens. The U.S. Centers for Disease Control and Prevention estimates that these 15 pathogens cause 95 percent or more of the foodborne illnesses, hospitalizations, and deaths each year in the United States for which a pathogen cause can be identified.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</si>
</sst>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0.0%"/>
  </numFmts>
  <fonts count="16">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9"/>
      <color theme="1"/>
      <name val="Calibri"/>
      <family val="2"/>
      <scheme val="minor"/>
    </font>
    <font>
      <i/>
      <u/>
      <sz val="11"/>
      <color theme="1"/>
      <name val="Calibri"/>
      <family val="2"/>
      <scheme val="minor"/>
    </font>
    <font>
      <b/>
      <i/>
      <sz val="11"/>
      <color theme="1"/>
      <name val="Calibri"/>
      <family val="2"/>
      <scheme val="minor"/>
    </font>
    <font>
      <b/>
      <sz val="12"/>
      <color theme="1"/>
      <name val="Calibri"/>
      <family val="2"/>
      <scheme val="minor"/>
    </font>
    <font>
      <sz val="11"/>
      <color rgb="FF000000"/>
      <name val="Calibri"/>
      <family val="2"/>
      <scheme val="minor"/>
    </font>
    <font>
      <i/>
      <sz val="10"/>
      <color theme="1"/>
      <name val="Calibri"/>
      <family val="2"/>
      <scheme val="minor"/>
    </font>
    <font>
      <sz val="11"/>
      <color theme="1"/>
      <name val="Times New Roman"/>
      <family val="1"/>
    </font>
    <font>
      <b/>
      <sz val="10"/>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color rgb="FF666666"/>
      <name val="Inherit"/>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auto="1"/>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auto="1"/>
      </top>
      <bottom style="thin">
        <color indexed="64"/>
      </bottom>
      <diagonal/>
    </border>
    <border>
      <left style="thin">
        <color indexed="64"/>
      </left>
      <right style="thin">
        <color indexed="64"/>
      </right>
      <top/>
      <bottom style="thin">
        <color indexed="64"/>
      </bottom>
      <diagonal/>
    </border>
    <border>
      <left/>
      <right style="thin">
        <color indexed="64"/>
      </right>
      <top style="thin">
        <color auto="1"/>
      </top>
      <bottom style="thin">
        <color indexed="64"/>
      </bottom>
      <diagonal/>
    </border>
    <border>
      <left/>
      <right style="thin">
        <color indexed="64"/>
      </right>
      <top/>
      <bottom style="thin">
        <color indexed="64"/>
      </bottom>
      <diagonal/>
    </border>
    <border>
      <left style="thin">
        <color indexed="64"/>
      </left>
      <right style="thin">
        <color indexed="64"/>
      </right>
      <top style="thin">
        <color auto="1"/>
      </top>
      <bottom/>
      <diagonal/>
    </border>
    <border>
      <left/>
      <right/>
      <top style="thin">
        <color auto="1"/>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style="thin">
        <color auto="1"/>
      </top>
      <bottom style="thin">
        <color indexed="64"/>
      </bottom>
      <diagonal/>
    </border>
    <border>
      <left style="medium">
        <color indexed="64"/>
      </left>
      <right/>
      <top style="thin">
        <color auto="1"/>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double">
        <color indexed="64"/>
      </bottom>
      <diagonal/>
    </border>
    <border>
      <left/>
      <right style="medium">
        <color indexed="64"/>
      </right>
      <top style="thin">
        <color auto="1"/>
      </top>
      <bottom style="thin">
        <color indexed="64"/>
      </bottom>
      <diagonal/>
    </border>
  </borders>
  <cellStyleXfs count="10">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12" fillId="0" borderId="0" applyFont="0" applyFill="0" applyBorder="0" applyAlignment="0" applyProtection="0"/>
  </cellStyleXfs>
  <cellXfs count="191">
    <xf numFmtId="0" fontId="0" fillId="0" borderId="0" xfId="0"/>
    <xf numFmtId="0" fontId="1" fillId="0" borderId="0" xfId="0" applyFont="1"/>
    <xf numFmtId="0" fontId="0" fillId="0" borderId="0" xfId="0" applyFill="1"/>
    <xf numFmtId="165" fontId="0" fillId="0" borderId="0" xfId="0" applyNumberFormat="1"/>
    <xf numFmtId="0" fontId="0" fillId="0" borderId="0" xfId="0" applyBorder="1"/>
    <xf numFmtId="0" fontId="4" fillId="0" borderId="0" xfId="0" applyFont="1"/>
    <xf numFmtId="0" fontId="0" fillId="0" borderId="8" xfId="0" applyBorder="1"/>
    <xf numFmtId="0" fontId="0" fillId="0" borderId="4" xfId="0" applyBorder="1"/>
    <xf numFmtId="0" fontId="0" fillId="0" borderId="7" xfId="0" applyBorder="1"/>
    <xf numFmtId="165" fontId="0" fillId="0" borderId="0" xfId="0" applyNumberFormat="1" applyBorder="1"/>
    <xf numFmtId="10" fontId="0" fillId="0" borderId="4" xfId="0" applyNumberFormat="1" applyBorder="1"/>
    <xf numFmtId="165" fontId="0" fillId="0" borderId="4" xfId="0" applyNumberFormat="1" applyBorder="1"/>
    <xf numFmtId="165" fontId="0" fillId="0" borderId="5" xfId="0" applyNumberFormat="1" applyBorder="1"/>
    <xf numFmtId="0" fontId="0" fillId="0" borderId="11" xfId="0" applyBorder="1"/>
    <xf numFmtId="165" fontId="0" fillId="0" borderId="8" xfId="0" applyNumberFormat="1" applyBorder="1"/>
    <xf numFmtId="10" fontId="0" fillId="0" borderId="3" xfId="0" applyNumberFormat="1" applyBorder="1"/>
    <xf numFmtId="10" fontId="0" fillId="0" borderId="6" xfId="0" applyNumberFormat="1" applyBorder="1"/>
    <xf numFmtId="165" fontId="0" fillId="0" borderId="1" xfId="0" applyNumberFormat="1" applyBorder="1"/>
    <xf numFmtId="10" fontId="0" fillId="0" borderId="9" xfId="0" applyNumberFormat="1" applyBorder="1"/>
    <xf numFmtId="165" fontId="0" fillId="0" borderId="13" xfId="0" applyNumberFormat="1" applyBorder="1"/>
    <xf numFmtId="2" fontId="0" fillId="0" borderId="8" xfId="0" applyNumberFormat="1" applyFill="1" applyBorder="1" applyAlignment="1">
      <alignment horizontal="right"/>
    </xf>
    <xf numFmtId="3" fontId="0" fillId="0" borderId="7" xfId="0" applyNumberFormat="1" applyBorder="1" applyAlignment="1">
      <alignment horizontal="center"/>
    </xf>
    <xf numFmtId="10" fontId="0" fillId="0" borderId="0" xfId="0" applyNumberFormat="1" applyBorder="1"/>
    <xf numFmtId="165" fontId="0" fillId="0" borderId="7" xfId="0" applyNumberFormat="1" applyBorder="1"/>
    <xf numFmtId="165" fontId="0" fillId="0" borderId="11" xfId="0" applyNumberFormat="1" applyBorder="1"/>
    <xf numFmtId="0" fontId="0" fillId="0" borderId="9" xfId="0" applyBorder="1"/>
    <xf numFmtId="3" fontId="0" fillId="0" borderId="7" xfId="0" applyNumberFormat="1" applyBorder="1"/>
    <xf numFmtId="0" fontId="0" fillId="0" borderId="0" xfId="0" applyFill="1" applyBorder="1"/>
    <xf numFmtId="3" fontId="0" fillId="0" borderId="0" xfId="0" applyNumberFormat="1" applyFill="1" applyBorder="1"/>
    <xf numFmtId="10" fontId="0" fillId="0" borderId="3" xfId="0" applyNumberFormat="1" applyFill="1" applyBorder="1"/>
    <xf numFmtId="165" fontId="0" fillId="0" borderId="0" xfId="0" applyNumberFormat="1" applyFill="1" applyBorder="1"/>
    <xf numFmtId="10" fontId="0" fillId="0" borderId="14" xfId="0" applyNumberFormat="1" applyBorder="1"/>
    <xf numFmtId="165" fontId="0" fillId="0" borderId="7" xfId="0" applyNumberFormat="1" applyFill="1" applyBorder="1"/>
    <xf numFmtId="0" fontId="0" fillId="0" borderId="7" xfId="0" applyFill="1" applyBorder="1"/>
    <xf numFmtId="3" fontId="0" fillId="0" borderId="7" xfId="0" applyNumberFormat="1" applyFill="1" applyBorder="1"/>
    <xf numFmtId="10" fontId="0" fillId="0" borderId="14" xfId="0" applyNumberFormat="1" applyFill="1" applyBorder="1"/>
    <xf numFmtId="3" fontId="0" fillId="0" borderId="13" xfId="0" applyNumberFormat="1" applyFill="1" applyBorder="1"/>
    <xf numFmtId="0" fontId="0" fillId="0" borderId="0" xfId="0" applyFont="1"/>
    <xf numFmtId="0" fontId="0" fillId="0" borderId="4" xfId="0" quotePrefix="1" applyBorder="1"/>
    <xf numFmtId="0" fontId="0" fillId="0" borderId="4" xfId="0" applyFill="1" applyBorder="1"/>
    <xf numFmtId="10" fontId="0" fillId="0" borderId="4" xfId="0" applyNumberFormat="1" applyFill="1" applyBorder="1"/>
    <xf numFmtId="3" fontId="0" fillId="0" borderId="4" xfId="0" applyNumberFormat="1" applyFill="1" applyBorder="1"/>
    <xf numFmtId="0" fontId="0" fillId="0" borderId="8" xfId="0" applyFill="1" applyBorder="1"/>
    <xf numFmtId="3" fontId="0" fillId="0" borderId="8" xfId="0" applyNumberFormat="1" applyFill="1" applyBorder="1"/>
    <xf numFmtId="10" fontId="0" fillId="0" borderId="6" xfId="0" applyNumberFormat="1" applyFill="1" applyBorder="1"/>
    <xf numFmtId="10" fontId="0" fillId="0" borderId="9" xfId="0" applyNumberFormat="1" applyFill="1" applyBorder="1"/>
    <xf numFmtId="0" fontId="1" fillId="0" borderId="0" xfId="0" applyFont="1" applyFill="1"/>
    <xf numFmtId="3" fontId="0" fillId="0" borderId="7" xfId="0" applyNumberFormat="1" applyFill="1" applyBorder="1" applyAlignment="1">
      <alignment horizontal="center"/>
    </xf>
    <xf numFmtId="165" fontId="0" fillId="0" borderId="8" xfId="0" applyNumberFormat="1" applyFill="1" applyBorder="1"/>
    <xf numFmtId="165" fontId="0" fillId="0" borderId="4" xfId="0" applyNumberFormat="1" applyFill="1" applyBorder="1"/>
    <xf numFmtId="165" fontId="0" fillId="0" borderId="5" xfId="0" applyNumberFormat="1" applyFill="1" applyBorder="1"/>
    <xf numFmtId="165" fontId="0" fillId="0" borderId="13" xfId="0" applyNumberFormat="1" applyFill="1" applyBorder="1"/>
    <xf numFmtId="165" fontId="0" fillId="0" borderId="11" xfId="0" applyNumberFormat="1" applyFill="1" applyBorder="1"/>
    <xf numFmtId="0" fontId="0" fillId="0" borderId="1" xfId="0" applyFill="1" applyBorder="1"/>
    <xf numFmtId="2" fontId="0" fillId="0" borderId="0" xfId="0" applyNumberFormat="1" applyFill="1"/>
    <xf numFmtId="165" fontId="0" fillId="0" borderId="14" xfId="0" applyNumberFormat="1" applyBorder="1"/>
    <xf numFmtId="3" fontId="4" fillId="0" borderId="4" xfId="0" applyNumberFormat="1" applyFont="1" applyBorder="1"/>
    <xf numFmtId="3" fontId="4" fillId="0" borderId="0" xfId="0" applyNumberFormat="1" applyFont="1" applyBorder="1"/>
    <xf numFmtId="3" fontId="4" fillId="0" borderId="5" xfId="0" applyNumberFormat="1" applyFont="1" applyBorder="1"/>
    <xf numFmtId="3" fontId="0" fillId="0" borderId="13" xfId="0" applyNumberFormat="1" applyFill="1" applyBorder="1" applyAlignment="1">
      <alignment horizontal="right"/>
    </xf>
    <xf numFmtId="1" fontId="0" fillId="0" borderId="0" xfId="0" applyNumberFormat="1"/>
    <xf numFmtId="0" fontId="0" fillId="0" borderId="17" xfId="0" applyBorder="1"/>
    <xf numFmtId="165" fontId="0" fillId="0" borderId="18" xfId="0" applyNumberFormat="1" applyBorder="1"/>
    <xf numFmtId="165" fontId="0" fillId="0" borderId="17" xfId="0" applyNumberFormat="1" applyBorder="1"/>
    <xf numFmtId="0" fontId="0" fillId="0" borderId="16" xfId="0" applyBorder="1"/>
    <xf numFmtId="0" fontId="0" fillId="0" borderId="3" xfId="0" applyFont="1" applyBorder="1"/>
    <xf numFmtId="0" fontId="0" fillId="0" borderId="14" xfId="0" applyFont="1" applyBorder="1"/>
    <xf numFmtId="0" fontId="0" fillId="0" borderId="6" xfId="0" applyFont="1" applyBorder="1"/>
    <xf numFmtId="0" fontId="0" fillId="0" borderId="9" xfId="0" applyFont="1" applyBorder="1"/>
    <xf numFmtId="0" fontId="0" fillId="0" borderId="7" xfId="0" applyFont="1" applyBorder="1"/>
    <xf numFmtId="0" fontId="0" fillId="0" borderId="0" xfId="0" applyFont="1" applyBorder="1"/>
    <xf numFmtId="0" fontId="0" fillId="0" borderId="4" xfId="0" applyFont="1" applyBorder="1"/>
    <xf numFmtId="0" fontId="0" fillId="0" borderId="8" xfId="0" applyFont="1" applyBorder="1"/>
    <xf numFmtId="0" fontId="0" fillId="0" borderId="0" xfId="0" applyFont="1" applyFill="1"/>
    <xf numFmtId="0" fontId="0" fillId="0" borderId="7" xfId="0" applyFont="1" applyFill="1" applyBorder="1"/>
    <xf numFmtId="0" fontId="0" fillId="0" borderId="0" xfId="0" applyFont="1" applyFill="1" applyBorder="1"/>
    <xf numFmtId="0" fontId="0" fillId="0" borderId="7" xfId="0" quotePrefix="1" applyFont="1" applyFill="1" applyBorder="1"/>
    <xf numFmtId="164" fontId="0" fillId="0" borderId="7" xfId="0" quotePrefix="1" applyNumberFormat="1" applyFont="1" applyFill="1" applyBorder="1"/>
    <xf numFmtId="0" fontId="0" fillId="0" borderId="17" xfId="0" applyFont="1" applyBorder="1"/>
    <xf numFmtId="0" fontId="0" fillId="0" borderId="17" xfId="0" applyFont="1" applyFill="1" applyBorder="1"/>
    <xf numFmtId="0" fontId="0" fillId="0" borderId="18" xfId="0" quotePrefix="1" applyFont="1" applyFill="1" applyBorder="1"/>
    <xf numFmtId="0" fontId="0" fillId="0" borderId="17" xfId="0" quotePrefix="1" applyFont="1" applyFill="1" applyBorder="1"/>
    <xf numFmtId="0" fontId="0" fillId="0" borderId="16" xfId="0" applyFont="1" applyBorder="1"/>
    <xf numFmtId="0" fontId="0" fillId="0" borderId="14" xfId="0" applyFont="1" applyFill="1" applyBorder="1"/>
    <xf numFmtId="0" fontId="0" fillId="0" borderId="3" xfId="0" applyFont="1" applyFill="1" applyBorder="1"/>
    <xf numFmtId="0" fontId="0" fillId="0" borderId="0" xfId="0" applyFont="1" applyAlignment="1"/>
    <xf numFmtId="164" fontId="0" fillId="0" borderId="0" xfId="0" applyNumberFormat="1" applyFont="1" applyBorder="1"/>
    <xf numFmtId="2" fontId="0" fillId="0" borderId="0" xfId="0" applyNumberFormat="1" applyFont="1" applyBorder="1"/>
    <xf numFmtId="164" fontId="0" fillId="0" borderId="4" xfId="0" applyNumberFormat="1" applyFont="1" applyBorder="1"/>
    <xf numFmtId="0" fontId="0" fillId="0" borderId="4" xfId="0" applyFont="1" applyFill="1" applyBorder="1"/>
    <xf numFmtId="2" fontId="0" fillId="0" borderId="4" xfId="0" applyNumberFormat="1" applyFont="1" applyBorder="1"/>
    <xf numFmtId="0" fontId="0" fillId="0" borderId="19" xfId="0" quotePrefix="1" applyFont="1" applyFill="1" applyBorder="1"/>
    <xf numFmtId="164" fontId="0" fillId="0" borderId="17" xfId="0" applyNumberFormat="1" applyFont="1" applyBorder="1"/>
    <xf numFmtId="4" fontId="0" fillId="0" borderId="11" xfId="0" applyNumberFormat="1" applyFont="1" applyBorder="1"/>
    <xf numFmtId="4" fontId="0" fillId="0" borderId="1" xfId="0" applyNumberFormat="1" applyFont="1" applyBorder="1"/>
    <xf numFmtId="4" fontId="0" fillId="0" borderId="5" xfId="0" applyNumberFormat="1" applyFont="1" applyBorder="1"/>
    <xf numFmtId="0" fontId="0" fillId="0" borderId="13" xfId="0" applyFont="1" applyBorder="1"/>
    <xf numFmtId="4" fontId="0" fillId="0" borderId="4" xfId="0" applyNumberFormat="1" applyFont="1" applyFill="1" applyBorder="1"/>
    <xf numFmtId="0" fontId="0" fillId="0" borderId="9" xfId="0" applyFont="1" applyFill="1" applyBorder="1"/>
    <xf numFmtId="165" fontId="0" fillId="0" borderId="3" xfId="0" applyNumberFormat="1" applyFill="1" applyBorder="1"/>
    <xf numFmtId="165" fontId="0" fillId="0" borderId="6" xfId="0" applyNumberFormat="1" applyFill="1" applyBorder="1"/>
    <xf numFmtId="0" fontId="0" fillId="0" borderId="4" xfId="0" quotePrefix="1" applyFill="1" applyBorder="1"/>
    <xf numFmtId="165" fontId="0" fillId="0" borderId="14" xfId="0" applyNumberFormat="1" applyFill="1" applyBorder="1"/>
    <xf numFmtId="4" fontId="4" fillId="0" borderId="11" xfId="0" applyNumberFormat="1" applyFont="1" applyBorder="1"/>
    <xf numFmtId="3" fontId="0" fillId="0" borderId="11" xfId="0" applyNumberFormat="1" applyFill="1" applyBorder="1"/>
    <xf numFmtId="0" fontId="0" fillId="0" borderId="3" xfId="0" applyFill="1" applyBorder="1"/>
    <xf numFmtId="3" fontId="0" fillId="0" borderId="1" xfId="0" applyNumberFormat="1" applyFill="1" applyBorder="1"/>
    <xf numFmtId="0" fontId="0" fillId="0" borderId="22" xfId="0" applyFill="1" applyBorder="1"/>
    <xf numFmtId="3" fontId="0" fillId="0" borderId="23" xfId="0" applyNumberFormat="1" applyFill="1" applyBorder="1"/>
    <xf numFmtId="2" fontId="0" fillId="0" borderId="22" xfId="0" applyNumberFormat="1" applyFill="1" applyBorder="1" applyAlignment="1">
      <alignment horizontal="right"/>
    </xf>
    <xf numFmtId="165" fontId="0" fillId="0" borderId="22" xfId="0" applyNumberFormat="1" applyFill="1" applyBorder="1"/>
    <xf numFmtId="165" fontId="0" fillId="0" borderId="21" xfId="0" applyNumberFormat="1" applyFill="1" applyBorder="1"/>
    <xf numFmtId="0" fontId="0" fillId="0" borderId="22" xfId="0" applyBorder="1"/>
    <xf numFmtId="3" fontId="0" fillId="0" borderId="23" xfId="0" applyNumberFormat="1" applyFill="1" applyBorder="1" applyAlignment="1">
      <alignment horizontal="right"/>
    </xf>
    <xf numFmtId="165" fontId="0" fillId="0" borderId="22" xfId="0" applyNumberFormat="1" applyBorder="1"/>
    <xf numFmtId="165" fontId="0" fillId="0" borderId="23" xfId="0" applyNumberFormat="1" applyBorder="1"/>
    <xf numFmtId="165" fontId="0" fillId="0" borderId="21" xfId="0" applyNumberFormat="1" applyBorder="1"/>
    <xf numFmtId="165" fontId="0" fillId="0" borderId="24" xfId="0" applyNumberFormat="1" applyBorder="1"/>
    <xf numFmtId="0" fontId="0" fillId="0" borderId="22" xfId="0" applyFont="1" applyBorder="1"/>
    <xf numFmtId="0" fontId="0" fillId="0" borderId="23" xfId="0" applyFont="1" applyBorder="1"/>
    <xf numFmtId="0" fontId="0" fillId="0" borderId="21" xfId="0" applyFont="1" applyBorder="1"/>
    <xf numFmtId="0" fontId="0" fillId="0" borderId="24" xfId="0" applyFont="1" applyBorder="1"/>
    <xf numFmtId="0" fontId="0" fillId="0" borderId="17" xfId="0" applyFill="1" applyBorder="1"/>
    <xf numFmtId="165" fontId="0" fillId="0" borderId="18" xfId="0" applyNumberFormat="1" applyFill="1" applyBorder="1"/>
    <xf numFmtId="0" fontId="0" fillId="0" borderId="19" xfId="0" applyFill="1" applyBorder="1"/>
    <xf numFmtId="0" fontId="0" fillId="0" borderId="24" xfId="0" applyFill="1" applyBorder="1"/>
    <xf numFmtId="0" fontId="0" fillId="0" borderId="16" xfId="0" applyFill="1" applyBorder="1"/>
    <xf numFmtId="165" fontId="0" fillId="0" borderId="16" xfId="0" applyNumberFormat="1" applyBorder="1"/>
    <xf numFmtId="0" fontId="1" fillId="0" borderId="0" xfId="0" applyFont="1" applyAlignment="1">
      <alignment vertical="center"/>
    </xf>
    <xf numFmtId="0" fontId="5" fillId="0" borderId="0" xfId="0" applyFont="1"/>
    <xf numFmtId="0" fontId="0" fillId="0" borderId="0" xfId="0" applyAlignment="1">
      <alignment vertical="center" wrapText="1"/>
    </xf>
    <xf numFmtId="0" fontId="0" fillId="0" borderId="0" xfId="0" applyAlignment="1">
      <alignment horizontal="left" vertical="top" wrapText="1"/>
    </xf>
    <xf numFmtId="0" fontId="6" fillId="0" borderId="0" xfId="0" applyFont="1"/>
    <xf numFmtId="0" fontId="6" fillId="0" borderId="0" xfId="0" applyFont="1" applyFill="1"/>
    <xf numFmtId="0" fontId="1" fillId="0" borderId="14" xfId="0" applyFont="1" applyFill="1" applyBorder="1"/>
    <xf numFmtId="0" fontId="1" fillId="0" borderId="2" xfId="0" applyFont="1" applyFill="1" applyBorder="1"/>
    <xf numFmtId="0" fontId="1" fillId="0" borderId="21" xfId="0" applyFont="1" applyFill="1" applyBorder="1" applyAlignment="1"/>
    <xf numFmtId="0" fontId="1" fillId="0" borderId="8" xfId="0" applyFont="1" applyFill="1" applyBorder="1" applyAlignment="1"/>
    <xf numFmtId="0" fontId="7" fillId="0" borderId="0" xfId="0" applyFont="1" applyFill="1"/>
    <xf numFmtId="0" fontId="1" fillId="0" borderId="11" xfId="0" applyFont="1" applyFill="1" applyBorder="1"/>
    <xf numFmtId="0" fontId="1" fillId="0" borderId="10" xfId="0" applyFont="1" applyFill="1" applyBorder="1" applyAlignment="1">
      <alignment wrapText="1"/>
    </xf>
    <xf numFmtId="0" fontId="1" fillId="0" borderId="15" xfId="0" applyFont="1" applyFill="1" applyBorder="1" applyAlignment="1">
      <alignment wrapText="1"/>
    </xf>
    <xf numFmtId="0" fontId="1" fillId="0" borderId="2" xfId="0" applyFont="1" applyFill="1" applyBorder="1" applyAlignment="1">
      <alignment wrapText="1"/>
    </xf>
    <xf numFmtId="0" fontId="1" fillId="0" borderId="20" xfId="0" applyFont="1" applyBorder="1" applyAlignment="1">
      <alignment wrapText="1"/>
    </xf>
    <xf numFmtId="0" fontId="1" fillId="0" borderId="12" xfId="0" applyFont="1" applyFill="1" applyBorder="1" applyAlignment="1">
      <alignment wrapText="1"/>
    </xf>
    <xf numFmtId="0" fontId="1" fillId="0" borderId="17" xfId="0" applyFont="1" applyFill="1" applyBorder="1"/>
    <xf numFmtId="0" fontId="1" fillId="0" borderId="21" xfId="0" applyFont="1" applyBorder="1" applyAlignment="1"/>
    <xf numFmtId="0" fontId="1" fillId="0" borderId="8" xfId="0" applyFont="1" applyBorder="1" applyAlignment="1"/>
    <xf numFmtId="0" fontId="1" fillId="0" borderId="12" xfId="0" applyFont="1" applyBorder="1" applyAlignment="1">
      <alignment wrapText="1"/>
    </xf>
    <xf numFmtId="0" fontId="1" fillId="0" borderId="17" xfId="0" applyFont="1" applyBorder="1"/>
    <xf numFmtId="0" fontId="1" fillId="0" borderId="0" xfId="0" applyFont="1" applyAlignment="1"/>
    <xf numFmtId="0" fontId="6" fillId="0" borderId="3" xfId="0" applyFont="1" applyBorder="1"/>
    <xf numFmtId="0" fontId="1" fillId="0" borderId="3" xfId="0" applyFont="1" applyBorder="1" applyAlignment="1"/>
    <xf numFmtId="0" fontId="1" fillId="0" borderId="3" xfId="0" applyFont="1" applyBorder="1"/>
    <xf numFmtId="0" fontId="2" fillId="0" borderId="0" xfId="0" applyFont="1" applyAlignment="1">
      <alignment vertical="center" wrapText="1"/>
    </xf>
    <xf numFmtId="0" fontId="10" fillId="0" borderId="0" xfId="0" applyFont="1" applyAlignment="1">
      <alignment vertical="center" wrapText="1"/>
    </xf>
    <xf numFmtId="0" fontId="11" fillId="0" borderId="15" xfId="0" applyFont="1" applyFill="1" applyBorder="1" applyAlignment="1">
      <alignment wrapText="1"/>
    </xf>
    <xf numFmtId="0" fontId="11" fillId="0" borderId="10" xfId="0" applyFont="1" applyFill="1" applyBorder="1" applyAlignment="1">
      <alignment wrapText="1"/>
    </xf>
    <xf numFmtId="1" fontId="0" fillId="0" borderId="0" xfId="0" applyNumberFormat="1" applyFill="1"/>
    <xf numFmtId="164" fontId="0" fillId="0" borderId="0" xfId="0" applyNumberFormat="1" applyBorder="1"/>
    <xf numFmtId="3" fontId="0" fillId="0" borderId="7" xfId="0" applyNumberFormat="1" applyFont="1" applyBorder="1"/>
    <xf numFmtId="3" fontId="0" fillId="0" borderId="0" xfId="0" applyNumberFormat="1" applyFont="1" applyBorder="1"/>
    <xf numFmtId="3" fontId="0" fillId="0" borderId="4" xfId="0" applyNumberFormat="1" applyFont="1" applyBorder="1"/>
    <xf numFmtId="3" fontId="0" fillId="0" borderId="22" xfId="0" applyNumberFormat="1" applyFont="1" applyBorder="1"/>
    <xf numFmtId="3" fontId="0" fillId="0" borderId="8" xfId="0" applyNumberFormat="1" applyFont="1" applyBorder="1"/>
    <xf numFmtId="3" fontId="0" fillId="0" borderId="0" xfId="0" applyNumberFormat="1" applyFont="1" applyFill="1" applyBorder="1"/>
    <xf numFmtId="165" fontId="0" fillId="0" borderId="0" xfId="0" applyNumberFormat="1" applyFont="1" applyBorder="1"/>
    <xf numFmtId="165" fontId="4" fillId="0" borderId="0" xfId="0" applyNumberFormat="1" applyFont="1"/>
    <xf numFmtId="165" fontId="0" fillId="0" borderId="4" xfId="0" applyNumberFormat="1" applyFont="1" applyBorder="1"/>
    <xf numFmtId="166" fontId="0" fillId="0" borderId="0" xfId="0" applyNumberFormat="1"/>
    <xf numFmtId="167" fontId="0" fillId="0" borderId="4" xfId="9" applyNumberFormat="1" applyFont="1" applyBorder="1"/>
    <xf numFmtId="0" fontId="0" fillId="0" borderId="0" xfId="0" applyAlignment="1">
      <alignment horizontal="left" vertical="center" wrapText="1"/>
    </xf>
    <xf numFmtId="0" fontId="0" fillId="0" borderId="0" xfId="0" applyFont="1" applyAlignment="1">
      <alignment horizontal="left" wrapText="1"/>
    </xf>
    <xf numFmtId="167" fontId="0" fillId="0" borderId="4" xfId="0" applyNumberFormat="1" applyBorder="1"/>
    <xf numFmtId="3" fontId="4" fillId="0" borderId="23" xfId="0" applyNumberFormat="1" applyFont="1" applyBorder="1"/>
    <xf numFmtId="3" fontId="4" fillId="0" borderId="13" xfId="0" applyNumberFormat="1" applyFont="1" applyBorder="1"/>
    <xf numFmtId="0" fontId="15" fillId="0" borderId="0" xfId="0" applyFont="1" applyAlignment="1">
      <alignment horizontal="left" vertical="center"/>
    </xf>
    <xf numFmtId="165" fontId="0" fillId="0" borderId="7" xfId="0" applyNumberFormat="1" applyFont="1" applyBorder="1"/>
    <xf numFmtId="0" fontId="0" fillId="0" borderId="0" xfId="0" applyAlignment="1">
      <alignment horizontal="left" vertical="center" wrapText="1"/>
    </xf>
    <xf numFmtId="0" fontId="1" fillId="0" borderId="20" xfId="0" applyFont="1" applyFill="1" applyBorder="1" applyAlignment="1">
      <alignment horizontal="center"/>
    </xf>
    <xf numFmtId="0" fontId="1" fillId="0" borderId="12" xfId="0" applyFont="1" applyFill="1" applyBorder="1" applyAlignment="1">
      <alignment horizontal="center"/>
    </xf>
    <xf numFmtId="0" fontId="1" fillId="0" borderId="10" xfId="0" applyFont="1" applyFill="1" applyBorder="1" applyAlignment="1">
      <alignment horizontal="center"/>
    </xf>
    <xf numFmtId="0" fontId="11" fillId="0" borderId="10" xfId="0" applyFont="1" applyFill="1" applyBorder="1" applyAlignment="1">
      <alignment horizontal="center"/>
    </xf>
    <xf numFmtId="0" fontId="11" fillId="0" borderId="15" xfId="0" applyFont="1" applyFill="1" applyBorder="1" applyAlignment="1">
      <alignment horizontal="center"/>
    </xf>
    <xf numFmtId="0" fontId="1" fillId="0" borderId="15" xfId="0" applyFont="1" applyFill="1" applyBorder="1" applyAlignment="1">
      <alignment horizontal="center"/>
    </xf>
    <xf numFmtId="0" fontId="0" fillId="0" borderId="0" xfId="0" applyFont="1" applyAlignment="1">
      <alignment horizontal="left" wrapText="1"/>
    </xf>
    <xf numFmtId="0" fontId="14" fillId="0" borderId="0" xfId="0" applyFont="1" applyAlignment="1">
      <alignment horizontal="left" wrapText="1"/>
    </xf>
    <xf numFmtId="0" fontId="11" fillId="0" borderId="25" xfId="0" applyFont="1" applyFill="1" applyBorder="1" applyAlignment="1">
      <alignment horizontal="center"/>
    </xf>
    <xf numFmtId="0" fontId="1" fillId="0" borderId="20" xfId="0" applyFont="1" applyBorder="1" applyAlignment="1">
      <alignment horizontal="center"/>
    </xf>
    <xf numFmtId="0" fontId="1" fillId="0" borderId="12" xfId="0" applyFont="1" applyBorder="1" applyAlignment="1">
      <alignment horizontal="center"/>
    </xf>
    <xf numFmtId="0" fontId="0" fillId="0" borderId="0" xfId="0" applyAlignment="1">
      <alignment wrapText="1"/>
    </xf>
  </cellXfs>
  <cellStyles count="10">
    <cellStyle name="Comma 2" xfId="1" xr:uid="{00000000-0005-0000-0000-000000000000}"/>
    <cellStyle name="Currency 2" xfId="2" xr:uid="{00000000-0005-0000-0000-000001000000}"/>
    <cellStyle name="Normal" xfId="0" builtinId="0"/>
    <cellStyle name="Normal 2" xfId="3" xr:uid="{00000000-0005-0000-0000-000003000000}"/>
    <cellStyle name="Normal 3" xfId="4" xr:uid="{00000000-0005-0000-0000-000004000000}"/>
    <cellStyle name="Normal 4" xfId="5" xr:uid="{00000000-0005-0000-0000-000005000000}"/>
    <cellStyle name="Normal 5" xfId="6" xr:uid="{00000000-0005-0000-0000-000006000000}"/>
    <cellStyle name="Normal 7" xfId="8" xr:uid="{00000000-0005-0000-0000-000007000000}"/>
    <cellStyle name="Percent" xfId="9" builtinId="5"/>
    <cellStyle name="Percent 2"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5"/>
  <sheetViews>
    <sheetView showGridLines="0" tabSelected="1" workbookViewId="0">
      <selection activeCell="B1" sqref="B1"/>
    </sheetView>
  </sheetViews>
  <sheetFormatPr defaultRowHeight="14.4"/>
  <cols>
    <col min="2" max="2" width="111.33203125" customWidth="1"/>
  </cols>
  <sheetData>
    <row r="2" spans="2:10">
      <c r="B2" s="128" t="s">
        <v>33</v>
      </c>
      <c r="J2" s="129"/>
    </row>
    <row r="3" spans="2:10">
      <c r="B3" s="128"/>
      <c r="J3" s="129"/>
    </row>
    <row r="4" spans="2:10" ht="72">
      <c r="B4" s="130" t="s">
        <v>57</v>
      </c>
    </row>
    <row r="5" spans="2:10">
      <c r="B5" s="130"/>
    </row>
    <row r="6" spans="2:10" ht="43.2">
      <c r="B6" s="190" t="s">
        <v>58</v>
      </c>
    </row>
    <row r="7" spans="2:10">
      <c r="B7" s="130"/>
    </row>
    <row r="8" spans="2:10" ht="43.2">
      <c r="B8" s="131" t="s">
        <v>50</v>
      </c>
    </row>
    <row r="9" spans="2:10">
      <c r="B9" s="130"/>
    </row>
    <row r="10" spans="2:10">
      <c r="B10" s="154" t="s">
        <v>30</v>
      </c>
    </row>
    <row r="11" spans="2:10" ht="28.8">
      <c r="B11" s="171" t="s">
        <v>51</v>
      </c>
    </row>
    <row r="12" spans="2:10">
      <c r="B12" s="130"/>
    </row>
    <row r="13" spans="2:10" ht="43.2">
      <c r="B13" s="130" t="s">
        <v>31</v>
      </c>
    </row>
    <row r="14" spans="2:10">
      <c r="B14" s="155"/>
    </row>
    <row r="15" spans="2:10" ht="28.8">
      <c r="B15" s="130" t="s">
        <v>52</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35"/>
  <sheetViews>
    <sheetView zoomScaleNormal="100" workbookViewId="0"/>
  </sheetViews>
  <sheetFormatPr defaultRowHeight="14.4"/>
  <cols>
    <col min="1" max="1" width="3.44140625" customWidth="1"/>
    <col min="2" max="3" width="3.33203125" customWidth="1"/>
    <col min="4" max="4" width="31.6640625" customWidth="1"/>
    <col min="5" max="5" width="17.88671875" customWidth="1"/>
    <col min="6" max="6" width="14.88671875" customWidth="1"/>
    <col min="7" max="7" width="13.109375" customWidth="1"/>
    <col min="8" max="9" width="16.44140625" customWidth="1"/>
    <col min="10" max="10" width="17.6640625" customWidth="1"/>
    <col min="11" max="11" width="13.33203125" customWidth="1"/>
    <col min="12" max="12" width="17.88671875" customWidth="1"/>
    <col min="13" max="14" width="9" customWidth="1"/>
  </cols>
  <sheetData>
    <row r="1" spans="1:19">
      <c r="A1" s="132" t="s">
        <v>36</v>
      </c>
      <c r="B1" s="46"/>
      <c r="C1" s="46"/>
      <c r="D1" s="46"/>
      <c r="E1" s="46"/>
      <c r="F1" s="46"/>
      <c r="G1" s="46"/>
      <c r="H1" s="46"/>
      <c r="I1" s="46"/>
      <c r="J1" s="46"/>
      <c r="K1" s="46"/>
      <c r="L1" s="46"/>
    </row>
    <row r="2" spans="1:19">
      <c r="A2" s="133"/>
      <c r="B2" s="46"/>
      <c r="C2" s="46"/>
      <c r="D2" s="46"/>
      <c r="E2" s="46" t="s">
        <v>49</v>
      </c>
      <c r="F2" s="46"/>
      <c r="G2" s="46"/>
      <c r="H2" s="46"/>
      <c r="I2" s="46"/>
      <c r="J2" s="46"/>
      <c r="K2" s="46"/>
      <c r="L2" s="46"/>
    </row>
    <row r="3" spans="1:19">
      <c r="A3" s="133"/>
      <c r="B3" s="46"/>
      <c r="C3" s="46"/>
      <c r="D3" s="46"/>
      <c r="E3" s="46"/>
      <c r="F3" s="46"/>
      <c r="G3" s="46"/>
      <c r="H3" s="46"/>
      <c r="I3" s="46"/>
      <c r="J3" s="46"/>
      <c r="K3" s="46"/>
      <c r="L3" s="46"/>
    </row>
    <row r="4" spans="1:19">
      <c r="A4" s="46"/>
      <c r="B4" s="46"/>
      <c r="C4" s="46"/>
      <c r="D4" s="46"/>
      <c r="E4" s="181" t="s">
        <v>20</v>
      </c>
      <c r="F4" s="184"/>
      <c r="G4" s="184"/>
      <c r="H4" s="184"/>
      <c r="I4" s="184"/>
      <c r="J4" s="184"/>
      <c r="K4" s="179" t="s">
        <v>17</v>
      </c>
      <c r="L4" s="180"/>
    </row>
    <row r="5" spans="1:19">
      <c r="A5" s="46"/>
      <c r="B5" s="46"/>
      <c r="C5" s="46"/>
      <c r="D5" s="46"/>
      <c r="E5" s="134"/>
      <c r="F5" s="181" t="s">
        <v>16</v>
      </c>
      <c r="G5" s="180"/>
      <c r="H5" s="135" t="s">
        <v>14</v>
      </c>
      <c r="I5" s="182" t="s">
        <v>21</v>
      </c>
      <c r="J5" s="183"/>
      <c r="K5" s="136"/>
      <c r="L5" s="137"/>
    </row>
    <row r="6" spans="1:19" ht="43.2">
      <c r="A6" s="138" t="s">
        <v>37</v>
      </c>
      <c r="B6" s="46"/>
      <c r="C6" s="46"/>
      <c r="D6" s="46"/>
      <c r="E6" s="139" t="s">
        <v>42</v>
      </c>
      <c r="F6" s="140" t="s">
        <v>34</v>
      </c>
      <c r="G6" s="141" t="s">
        <v>35</v>
      </c>
      <c r="H6" s="142" t="s">
        <v>14</v>
      </c>
      <c r="I6" s="156" t="s">
        <v>22</v>
      </c>
      <c r="J6" s="141" t="s">
        <v>23</v>
      </c>
      <c r="K6" s="143" t="s">
        <v>27</v>
      </c>
      <c r="L6" s="144" t="s">
        <v>43</v>
      </c>
      <c r="M6" s="4"/>
      <c r="N6" s="4"/>
      <c r="O6" s="4"/>
      <c r="P6" s="4"/>
      <c r="Q6" s="4"/>
      <c r="R6" s="4"/>
      <c r="S6" s="4"/>
    </row>
    <row r="7" spans="1:19">
      <c r="A7" s="46" t="s">
        <v>0</v>
      </c>
      <c r="B7" s="2"/>
      <c r="C7" s="2"/>
      <c r="D7" s="2"/>
      <c r="E7" s="47">
        <f>SUM(F8,G8,H8)</f>
        <v>86686</v>
      </c>
      <c r="F7" s="39"/>
      <c r="G7" s="42"/>
      <c r="H7" s="33"/>
      <c r="I7" s="27"/>
      <c r="J7" s="105"/>
      <c r="K7" s="107"/>
      <c r="L7" s="42"/>
      <c r="M7" s="4"/>
      <c r="N7" s="4"/>
      <c r="O7" s="4"/>
      <c r="P7" s="4"/>
      <c r="Q7" s="4"/>
      <c r="R7" s="4"/>
      <c r="S7" s="4"/>
    </row>
    <row r="8" spans="1:19">
      <c r="A8" s="46"/>
      <c r="B8" s="2" t="s">
        <v>38</v>
      </c>
      <c r="C8" s="2"/>
      <c r="D8" s="2"/>
      <c r="E8" s="104"/>
      <c r="F8" s="41">
        <f>'Toxoplasma Assumptions 2018'!F10</f>
        <v>69861.902000000002</v>
      </c>
      <c r="G8" s="43">
        <f>'Toxoplasma Assumptions 2018'!G10</f>
        <v>12396.098</v>
      </c>
      <c r="H8" s="34">
        <f>'Toxoplasma Assumptions 2018'!H10</f>
        <v>4428</v>
      </c>
      <c r="I8" s="28">
        <f>'Toxoplasma Assumptions 2018'!I10</f>
        <v>4101.0000000000009</v>
      </c>
      <c r="J8" s="106">
        <f>'Toxoplasma Assumptions 2018'!J10</f>
        <v>326.99999999999994</v>
      </c>
      <c r="K8" s="108">
        <f>'Toxoplasma Assumptions 2018'!K10</f>
        <v>7.7</v>
      </c>
      <c r="L8" s="36">
        <f>'Toxoplasma Assumptions 2018'!L10</f>
        <v>7.7</v>
      </c>
      <c r="M8" s="4"/>
      <c r="N8" s="4"/>
      <c r="O8" s="4"/>
      <c r="P8" s="4"/>
      <c r="Q8" s="4"/>
      <c r="R8" s="4"/>
      <c r="S8" s="4"/>
    </row>
    <row r="9" spans="1:19">
      <c r="A9" s="46"/>
      <c r="B9" s="2"/>
      <c r="C9" s="2"/>
      <c r="D9" s="2"/>
      <c r="E9" s="34"/>
      <c r="F9" s="44"/>
      <c r="G9" s="45"/>
      <c r="H9" s="35"/>
      <c r="I9" s="29"/>
      <c r="J9" s="29"/>
      <c r="K9" s="109"/>
      <c r="L9" s="20"/>
      <c r="M9" s="4"/>
      <c r="N9" s="4"/>
      <c r="O9" s="4"/>
      <c r="P9" s="4"/>
      <c r="Q9" s="4"/>
      <c r="R9" s="4"/>
      <c r="S9" s="4"/>
    </row>
    <row r="10" spans="1:19">
      <c r="A10" s="46" t="s">
        <v>15</v>
      </c>
      <c r="B10" s="2"/>
      <c r="C10" s="2"/>
      <c r="D10" s="2"/>
      <c r="E10" s="34"/>
      <c r="F10" s="40"/>
      <c r="G10" s="42"/>
      <c r="H10" s="33"/>
      <c r="I10" s="40"/>
      <c r="J10" s="27"/>
      <c r="K10" s="107"/>
      <c r="L10" s="42"/>
      <c r="M10" s="4"/>
      <c r="N10" s="4"/>
      <c r="O10" s="4"/>
      <c r="P10" s="4"/>
      <c r="Q10" s="4"/>
      <c r="R10" s="4"/>
      <c r="S10" s="4"/>
    </row>
    <row r="11" spans="1:19">
      <c r="A11" s="46"/>
      <c r="B11" s="37" t="s">
        <v>39</v>
      </c>
      <c r="C11" s="37"/>
      <c r="D11" s="2"/>
      <c r="E11" s="33"/>
      <c r="F11" s="39"/>
      <c r="G11" s="48">
        <f>G$8*'Toxoplasma Assumptions 2018'!G17*'Toxoplasma Assumptions 2018'!G18</f>
        <v>2534614.6427315283</v>
      </c>
      <c r="H11" s="32">
        <f>H$8*'Toxoplasma Assumptions 2018'!H17*'Toxoplasma Assumptions 2018'!H18</f>
        <v>452693.80889112077</v>
      </c>
      <c r="I11" s="49">
        <f>I$8*'Toxoplasma Assumptions 2018'!I17*'Toxoplasma Assumptions 2018'!I18</f>
        <v>598947.38361804315</v>
      </c>
      <c r="J11" s="27"/>
      <c r="K11" s="107"/>
      <c r="L11" s="27"/>
      <c r="M11" s="170"/>
      <c r="N11" s="4"/>
      <c r="O11" s="4"/>
      <c r="P11" s="4"/>
      <c r="Q11" s="4"/>
      <c r="R11" s="4"/>
      <c r="S11" s="4"/>
    </row>
    <row r="12" spans="1:19">
      <c r="A12" s="46"/>
      <c r="B12" s="37" t="s">
        <v>18</v>
      </c>
      <c r="C12" s="37"/>
      <c r="D12" s="2"/>
      <c r="E12" s="33"/>
      <c r="F12" s="39"/>
      <c r="G12" s="48">
        <f>G$8*'Toxoplasma Assumptions 2018'!G20*'Toxoplasma Assumptions 2018'!G21</f>
        <v>868362.30293026613</v>
      </c>
      <c r="H12" s="32">
        <f>H$8*'Toxoplasma Assumptions 2018'!H20*'Toxoplasma Assumptions 2018'!H21</f>
        <v>930560.95814389759</v>
      </c>
      <c r="I12" s="49">
        <f>I$8*'Toxoplasma Assumptions 2018'!I20*'Toxoplasma Assumptions 2018'!I21</f>
        <v>0</v>
      </c>
      <c r="J12" s="27"/>
      <c r="K12" s="107"/>
      <c r="L12" s="27"/>
      <c r="M12" s="170"/>
      <c r="N12" s="4"/>
      <c r="O12" s="4"/>
      <c r="P12" s="4"/>
      <c r="Q12" s="4"/>
      <c r="R12" s="4"/>
      <c r="S12" s="4"/>
    </row>
    <row r="13" spans="1:19">
      <c r="A13" s="46"/>
      <c r="B13" s="37" t="s">
        <v>6</v>
      </c>
      <c r="C13" s="37"/>
      <c r="D13" s="2"/>
      <c r="E13" s="33"/>
      <c r="F13" s="39"/>
      <c r="G13" s="48">
        <f>G$8*'Toxoplasma Assumptions 2018'!G23*'Toxoplasma Assumptions 2018'!G24</f>
        <v>2995635.2661865186</v>
      </c>
      <c r="H13" s="32">
        <f>H$8*'Toxoplasma Assumptions 2018'!H23*'Toxoplasma Assumptions 2018'!H24</f>
        <v>713378.94438900077</v>
      </c>
      <c r="I13" s="49">
        <f>I$8*'Toxoplasma Assumptions 2018'!I23*'Toxoplasma Assumptions 2018'!I24</f>
        <v>0</v>
      </c>
      <c r="J13" s="27"/>
      <c r="K13" s="107"/>
      <c r="L13" s="27"/>
      <c r="M13" s="170"/>
      <c r="N13" s="4"/>
      <c r="O13" s="4"/>
      <c r="P13" s="4"/>
      <c r="Q13" s="4"/>
      <c r="R13" s="4"/>
      <c r="S13" s="4"/>
    </row>
    <row r="14" spans="1:19">
      <c r="A14" s="46"/>
      <c r="B14" s="37" t="s">
        <v>7</v>
      </c>
      <c r="C14" s="37"/>
      <c r="D14" s="2"/>
      <c r="E14" s="33"/>
      <c r="F14" s="39"/>
      <c r="G14" s="51">
        <v>0</v>
      </c>
      <c r="H14" s="52">
        <f>H$8*'Toxoplasma Assumptions 2018'!H26*'Toxoplasma Assumptions 2018'!H27</f>
        <v>400596939.38908321</v>
      </c>
      <c r="I14" s="50">
        <v>0</v>
      </c>
      <c r="J14" s="27"/>
      <c r="K14" s="107"/>
      <c r="L14" s="27"/>
      <c r="M14" s="170"/>
    </row>
    <row r="15" spans="1:19">
      <c r="A15" s="46"/>
      <c r="B15" s="1" t="s">
        <v>19</v>
      </c>
      <c r="C15" s="37"/>
      <c r="D15" s="2"/>
      <c r="E15" s="33"/>
      <c r="F15" s="39"/>
      <c r="G15" s="48">
        <f>SUM(G11:G14)</f>
        <v>6398612.211848313</v>
      </c>
      <c r="H15" s="48">
        <f>SUM(H11:H14)</f>
        <v>402693573.1005072</v>
      </c>
      <c r="I15" s="30">
        <f>SUM(I11:I14)</f>
        <v>598947.38361804315</v>
      </c>
      <c r="J15" s="27"/>
      <c r="K15" s="107"/>
      <c r="L15" s="27"/>
      <c r="M15" s="170"/>
    </row>
    <row r="16" spans="1:19">
      <c r="A16" s="46"/>
      <c r="B16" s="37"/>
      <c r="C16" s="37"/>
      <c r="D16" s="2"/>
      <c r="E16" s="33"/>
      <c r="F16" s="39"/>
      <c r="G16" s="48"/>
      <c r="H16" s="32"/>
      <c r="I16" s="49"/>
      <c r="J16" s="27"/>
      <c r="K16" s="107"/>
      <c r="L16" s="27"/>
      <c r="M16" s="170"/>
    </row>
    <row r="17" spans="1:13">
      <c r="A17" s="46" t="s">
        <v>13</v>
      </c>
      <c r="B17" s="2"/>
      <c r="C17" s="2"/>
      <c r="D17" s="2"/>
      <c r="E17" s="33"/>
      <c r="F17" s="39"/>
      <c r="G17" s="42"/>
      <c r="H17" s="33"/>
      <c r="I17" s="101"/>
      <c r="J17" s="30">
        <f>J8*'Toxoplasma Assumptions 2018'!$J$39</f>
        <v>3172755591.5738297</v>
      </c>
      <c r="K17" s="110">
        <f>K8*'Toxoplasma Assumptions 2018'!$J$39</f>
        <v>74710146.957548916</v>
      </c>
      <c r="L17" s="30">
        <f>L8*'Toxoplasma Assumptions 2018'!$J$39</f>
        <v>74710146.957548916</v>
      </c>
      <c r="M17" s="170"/>
    </row>
    <row r="18" spans="1:13">
      <c r="A18" s="46"/>
      <c r="B18" s="2"/>
      <c r="C18" s="2"/>
      <c r="D18" s="2"/>
      <c r="E18" s="33"/>
      <c r="F18" s="39"/>
      <c r="G18" s="48"/>
      <c r="H18" s="32"/>
      <c r="I18" s="49"/>
      <c r="J18" s="27"/>
      <c r="K18" s="110"/>
      <c r="L18" s="30"/>
      <c r="M18" s="170"/>
    </row>
    <row r="19" spans="1:13">
      <c r="A19" s="46"/>
      <c r="B19" s="2"/>
      <c r="C19" s="2"/>
      <c r="D19" s="2"/>
      <c r="E19" s="33"/>
      <c r="F19" s="39"/>
      <c r="G19" s="48"/>
      <c r="H19" s="32"/>
      <c r="I19" s="49"/>
      <c r="J19" s="27"/>
      <c r="K19" s="107"/>
      <c r="L19" s="27"/>
      <c r="M19" s="7"/>
    </row>
    <row r="20" spans="1:13">
      <c r="A20" s="1" t="s">
        <v>40</v>
      </c>
      <c r="B20" s="2"/>
      <c r="C20" s="2"/>
      <c r="D20" s="2"/>
      <c r="E20" s="33"/>
      <c r="F20" s="49">
        <f>F8*'Toxoplasma Assumptions 2018'!F32*'Toxoplasma Assumptions 2018'!F33*'Toxoplasma Assumptions 2018'!F34</f>
        <v>4256787.1492728787</v>
      </c>
      <c r="G20" s="48">
        <f>G8*'Toxoplasma Assumptions 2018'!G32*'Toxoplasma Assumptions 2018'!G33*'Toxoplasma Assumptions 2018'!G34</f>
        <v>2093681.9171535172</v>
      </c>
      <c r="H20" s="48">
        <f>H8*'Toxoplasma Assumptions 2018'!H32*'Toxoplasma Assumptions 2018'!H33*'Toxoplasma Assumptions 2018'!H34</f>
        <v>3580620.6392956749</v>
      </c>
      <c r="I20" s="49">
        <f>I8*'Toxoplasma Assumptions 2018'!I32*'Toxoplasma Assumptions 2018'!I33*'Toxoplasma Assumptions 2018'!I34</f>
        <v>2210798.7416066793</v>
      </c>
      <c r="J20" s="27"/>
      <c r="K20" s="107"/>
      <c r="L20" s="27"/>
      <c r="M20" s="170"/>
    </row>
    <row r="21" spans="1:13">
      <c r="A21" s="1"/>
      <c r="B21" s="2"/>
      <c r="C21" s="2"/>
      <c r="D21" s="2"/>
      <c r="E21" s="33"/>
      <c r="F21" s="49"/>
      <c r="G21" s="30"/>
      <c r="H21" s="32"/>
      <c r="I21" s="30"/>
      <c r="J21" s="53"/>
      <c r="K21" s="110"/>
      <c r="L21" s="30"/>
      <c r="M21" s="11"/>
    </row>
    <row r="22" spans="1:13">
      <c r="A22" s="46" t="s">
        <v>28</v>
      </c>
      <c r="B22" s="2"/>
      <c r="C22" s="2"/>
      <c r="D22" s="2"/>
      <c r="E22" s="39"/>
      <c r="F22" s="100">
        <f>SUM(F15:F20)</f>
        <v>4256787.1492728787</v>
      </c>
      <c r="G22" s="99">
        <f t="shared" ref="G22:I22" si="0">SUM(G15:G20)</f>
        <v>8492294.1290018298</v>
      </c>
      <c r="H22" s="100">
        <f t="shared" si="0"/>
        <v>406274193.7398029</v>
      </c>
      <c r="I22" s="100">
        <f t="shared" si="0"/>
        <v>2809746.1252247225</v>
      </c>
      <c r="J22" s="99">
        <f>J17</f>
        <v>3172755591.5738297</v>
      </c>
      <c r="K22" s="111">
        <f>K17</f>
        <v>74710146.957548916</v>
      </c>
      <c r="L22" s="99">
        <f>L17</f>
        <v>74710146.957548916</v>
      </c>
      <c r="M22" s="7"/>
    </row>
    <row r="23" spans="1:13">
      <c r="A23" s="46"/>
      <c r="B23" s="2"/>
      <c r="C23" s="2"/>
      <c r="D23" s="2"/>
      <c r="E23" s="32"/>
      <c r="F23" s="39"/>
      <c r="G23" s="27"/>
      <c r="H23" s="27"/>
      <c r="I23" s="27"/>
      <c r="J23" s="27"/>
      <c r="K23" s="107"/>
      <c r="L23" s="27"/>
      <c r="M23" s="173"/>
    </row>
    <row r="24" spans="1:13" ht="15" thickBot="1">
      <c r="A24" s="145" t="s">
        <v>41</v>
      </c>
      <c r="B24" s="122"/>
      <c r="C24" s="122"/>
      <c r="D24" s="122"/>
      <c r="E24" s="123">
        <f>SUM(F22:L22)</f>
        <v>3744008906.6322303</v>
      </c>
      <c r="F24" s="124"/>
      <c r="G24" s="122"/>
      <c r="H24" s="122"/>
      <c r="I24" s="122"/>
      <c r="J24" s="122"/>
      <c r="K24" s="125"/>
      <c r="L24" s="126"/>
    </row>
    <row r="25" spans="1:13" ht="15" thickTop="1">
      <c r="A25" s="2"/>
      <c r="B25" s="2"/>
      <c r="C25" s="2"/>
      <c r="D25" s="2"/>
      <c r="E25" s="2"/>
      <c r="F25" s="158"/>
      <c r="G25" s="158"/>
      <c r="H25" s="158"/>
      <c r="I25" s="158"/>
      <c r="J25" s="158"/>
      <c r="K25" s="158"/>
      <c r="L25" s="158"/>
    </row>
    <row r="26" spans="1:13" ht="51" customHeight="1">
      <c r="A26" s="185" t="s">
        <v>55</v>
      </c>
      <c r="B26" s="185"/>
      <c r="C26" s="185"/>
      <c r="D26" s="185"/>
      <c r="E26" s="185"/>
      <c r="F26" s="185"/>
      <c r="G26" s="185"/>
      <c r="H26" s="185"/>
      <c r="I26" s="185"/>
      <c r="J26" s="185"/>
      <c r="K26" s="60"/>
      <c r="L26" s="60"/>
    </row>
    <row r="27" spans="1:13">
      <c r="B27" s="2"/>
      <c r="C27" s="2"/>
      <c r="D27" s="2"/>
      <c r="E27" s="2"/>
      <c r="F27" s="54"/>
      <c r="G27" s="54"/>
      <c r="H27" s="54"/>
      <c r="I27" s="2"/>
      <c r="J27" s="2"/>
      <c r="K27" s="2"/>
      <c r="L27" s="2"/>
    </row>
    <row r="28" spans="1:13" ht="85.95" customHeight="1">
      <c r="A28" s="186" t="s">
        <v>53</v>
      </c>
      <c r="B28" s="186"/>
      <c r="C28" s="186"/>
      <c r="D28" s="186"/>
      <c r="E28" s="186"/>
      <c r="F28" s="186"/>
      <c r="G28" s="186"/>
      <c r="H28" s="186"/>
      <c r="I28" s="186"/>
      <c r="J28" s="186"/>
      <c r="K28" s="186"/>
      <c r="L28" s="186"/>
    </row>
    <row r="30" spans="1:13" ht="20.399999999999999" customHeight="1">
      <c r="A30" t="s">
        <v>54</v>
      </c>
    </row>
    <row r="31" spans="1:13" ht="15" customHeight="1"/>
    <row r="32" spans="1:13">
      <c r="A32" s="178" t="s">
        <v>32</v>
      </c>
      <c r="B32" s="178"/>
      <c r="C32" s="178"/>
      <c r="D32" s="178"/>
      <c r="E32" s="178"/>
      <c r="F32" s="178"/>
      <c r="G32" s="178"/>
      <c r="H32" s="178"/>
      <c r="I32" s="178"/>
      <c r="J32" s="178"/>
    </row>
    <row r="33" spans="1:11" ht="38.25" customHeight="1">
      <c r="A33" s="176"/>
      <c r="C33" s="178" t="s">
        <v>51</v>
      </c>
      <c r="D33" s="178"/>
      <c r="E33" s="178"/>
      <c r="F33" s="178"/>
      <c r="G33" s="178"/>
      <c r="H33" s="178"/>
      <c r="I33" s="178"/>
      <c r="J33" s="178"/>
      <c r="K33" s="178"/>
    </row>
    <row r="34" spans="1:11">
      <c r="C34" s="130"/>
    </row>
    <row r="35" spans="1:11" ht="37.5" customHeight="1">
      <c r="C35" s="178" t="s">
        <v>31</v>
      </c>
      <c r="D35" s="178"/>
      <c r="E35" s="178"/>
      <c r="F35" s="178"/>
      <c r="G35" s="178"/>
      <c r="H35" s="178"/>
      <c r="I35" s="178"/>
      <c r="J35" s="178"/>
      <c r="K35" s="178"/>
    </row>
  </sheetData>
  <mergeCells count="9">
    <mergeCell ref="C35:K35"/>
    <mergeCell ref="A32:J32"/>
    <mergeCell ref="K4:L4"/>
    <mergeCell ref="F5:G5"/>
    <mergeCell ref="I5:J5"/>
    <mergeCell ref="E4:J4"/>
    <mergeCell ref="A26:J26"/>
    <mergeCell ref="A28:L28"/>
    <mergeCell ref="C33:K33"/>
  </mergeCells>
  <pageMargins left="0.7" right="0.7" top="0.75" bottom="0.75" header="0.3" footer="0.3"/>
  <pageSetup scale="58"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4"/>
  <sheetViews>
    <sheetView zoomScaleNormal="100" workbookViewId="0"/>
  </sheetViews>
  <sheetFormatPr defaultRowHeight="14.4"/>
  <cols>
    <col min="1" max="1" width="3.44140625" customWidth="1"/>
    <col min="2" max="3" width="3.33203125" customWidth="1"/>
    <col min="4" max="4" width="31.6640625" customWidth="1"/>
    <col min="5" max="5" width="18.109375" customWidth="1"/>
    <col min="6" max="6" width="14.88671875" customWidth="1"/>
    <col min="7" max="7" width="13.109375" customWidth="1"/>
    <col min="8" max="8" width="18.33203125" customWidth="1"/>
    <col min="9" max="9" width="17.88671875" customWidth="1"/>
    <col min="10" max="10" width="18.6640625" customWidth="1"/>
    <col min="11" max="11" width="19.6640625" customWidth="1"/>
    <col min="12" max="12" width="16" customWidth="1"/>
    <col min="13" max="14" width="9" customWidth="1"/>
  </cols>
  <sheetData>
    <row r="1" spans="1:18">
      <c r="A1" s="132" t="s">
        <v>36</v>
      </c>
      <c r="B1" s="46"/>
      <c r="C1" s="46"/>
      <c r="D1" s="46"/>
      <c r="E1" s="46"/>
      <c r="F1" s="1"/>
      <c r="G1" s="1"/>
      <c r="H1" s="1"/>
      <c r="I1" s="1"/>
      <c r="J1" s="1"/>
      <c r="K1" s="1"/>
      <c r="L1" s="1"/>
    </row>
    <row r="2" spans="1:18">
      <c r="A2" s="133"/>
      <c r="B2" s="46"/>
      <c r="C2" s="46"/>
      <c r="D2" s="46"/>
      <c r="E2" s="46" t="s">
        <v>47</v>
      </c>
      <c r="F2" s="1"/>
      <c r="G2" s="1"/>
      <c r="H2" s="1"/>
      <c r="I2" s="1"/>
      <c r="J2" s="1"/>
      <c r="K2" s="1"/>
      <c r="L2" s="1"/>
    </row>
    <row r="3" spans="1:18">
      <c r="A3" s="133"/>
      <c r="B3" s="46"/>
      <c r="C3" s="46"/>
      <c r="D3" s="46"/>
      <c r="E3" s="46"/>
      <c r="F3" s="1"/>
      <c r="G3" s="1"/>
      <c r="H3" s="1"/>
      <c r="I3" s="1"/>
      <c r="J3" s="1"/>
      <c r="K3" s="1"/>
      <c r="L3" s="1"/>
    </row>
    <row r="4" spans="1:18">
      <c r="A4" s="1"/>
      <c r="B4" s="1"/>
      <c r="C4" s="1"/>
      <c r="D4" s="1"/>
      <c r="E4" s="181" t="s">
        <v>20</v>
      </c>
      <c r="F4" s="184"/>
      <c r="G4" s="184"/>
      <c r="H4" s="184"/>
      <c r="I4" s="184"/>
      <c r="J4" s="184"/>
      <c r="K4" s="179" t="s">
        <v>17</v>
      </c>
      <c r="L4" s="180"/>
    </row>
    <row r="5" spans="1:18">
      <c r="A5" s="46"/>
      <c r="B5" s="46"/>
      <c r="C5" s="46"/>
      <c r="D5" s="46"/>
      <c r="E5" s="134"/>
      <c r="F5" s="181" t="s">
        <v>16</v>
      </c>
      <c r="G5" s="180"/>
      <c r="H5" s="135" t="s">
        <v>14</v>
      </c>
      <c r="I5" s="182" t="s">
        <v>21</v>
      </c>
      <c r="J5" s="187"/>
      <c r="K5" s="146"/>
      <c r="L5" s="147"/>
    </row>
    <row r="6" spans="1:18" ht="43.2">
      <c r="A6" s="46" t="s">
        <v>44</v>
      </c>
      <c r="B6" s="46"/>
      <c r="C6" s="46"/>
      <c r="D6" s="46"/>
      <c r="E6" s="139" t="s">
        <v>42</v>
      </c>
      <c r="F6" s="140" t="s">
        <v>34</v>
      </c>
      <c r="G6" s="141" t="s">
        <v>35</v>
      </c>
      <c r="H6" s="142" t="s">
        <v>14</v>
      </c>
      <c r="I6" s="156" t="s">
        <v>22</v>
      </c>
      <c r="J6" s="156" t="s">
        <v>23</v>
      </c>
      <c r="K6" s="143" t="s">
        <v>27</v>
      </c>
      <c r="L6" s="148" t="s">
        <v>43</v>
      </c>
    </row>
    <row r="7" spans="1:18">
      <c r="A7" s="1" t="s">
        <v>0</v>
      </c>
      <c r="B7" s="37"/>
      <c r="C7" s="37"/>
      <c r="D7" s="37"/>
      <c r="E7" s="21">
        <f>SUM(F8,G8,H8)</f>
        <v>64861</v>
      </c>
      <c r="F7" s="7"/>
      <c r="H7" s="8"/>
      <c r="K7" s="112"/>
      <c r="L7" s="6"/>
    </row>
    <row r="8" spans="1:18">
      <c r="A8" s="1"/>
      <c r="B8" s="37" t="s">
        <v>38</v>
      </c>
      <c r="C8" s="37"/>
      <c r="D8" s="37"/>
      <c r="E8" s="103"/>
      <c r="F8" s="56">
        <f>'Toxoplasma Assumptions 2018'!F9</f>
        <v>52951.877</v>
      </c>
      <c r="G8" s="57">
        <f>'Toxoplasma Assumptions 2018'!G9</f>
        <v>9275.1229999999996</v>
      </c>
      <c r="H8" s="56">
        <f>'Toxoplasma Assumptions 2018'!H9</f>
        <v>2634</v>
      </c>
      <c r="I8" s="58">
        <f>'Toxoplasma Assumptions 2018'!I9</f>
        <v>2434.0000000000005</v>
      </c>
      <c r="J8" s="57">
        <f>'Toxoplasma Assumptions 2018'!J9</f>
        <v>200</v>
      </c>
      <c r="K8" s="113">
        <f>'Toxoplasma Assumptions 2018'!K9</f>
        <v>1.3996528558659862</v>
      </c>
      <c r="L8" s="59">
        <f>'Toxoplasma Assumptions 2018'!L9</f>
        <v>1.3996528558659862</v>
      </c>
      <c r="M8" s="4"/>
      <c r="N8" s="4"/>
      <c r="O8" s="4"/>
      <c r="P8" s="4"/>
      <c r="Q8" s="4"/>
      <c r="R8" s="4"/>
    </row>
    <row r="9" spans="1:18">
      <c r="A9" s="1"/>
      <c r="B9" s="37"/>
      <c r="C9" s="37"/>
      <c r="D9" s="37"/>
      <c r="E9" s="8"/>
      <c r="F9" s="16"/>
      <c r="G9" s="15"/>
      <c r="H9" s="31"/>
      <c r="I9" s="15"/>
      <c r="J9" s="29"/>
      <c r="K9" s="112"/>
      <c r="L9" s="25"/>
      <c r="M9" s="4"/>
      <c r="N9" s="4"/>
      <c r="O9" s="4"/>
      <c r="P9" s="4"/>
      <c r="Q9" s="4"/>
      <c r="R9" s="4"/>
    </row>
    <row r="10" spans="1:18">
      <c r="A10" s="1" t="s">
        <v>45</v>
      </c>
      <c r="B10" s="37"/>
      <c r="C10" s="37"/>
      <c r="D10" s="37"/>
      <c r="E10" s="26"/>
      <c r="F10" s="7"/>
      <c r="H10" s="8"/>
      <c r="K10" s="112"/>
      <c r="L10" s="6"/>
      <c r="M10" s="4"/>
      <c r="N10" s="4"/>
      <c r="O10" s="4"/>
      <c r="P10" s="4"/>
      <c r="Q10" s="4"/>
      <c r="R10" s="4"/>
    </row>
    <row r="11" spans="1:18">
      <c r="A11" s="1"/>
      <c r="B11" s="37" t="s">
        <v>39</v>
      </c>
      <c r="C11" s="37"/>
      <c r="D11" s="37"/>
      <c r="E11" s="8"/>
      <c r="F11" s="7"/>
      <c r="G11" s="14">
        <f>G$8*'Toxoplasma Assumptions 2018'!G17*'Toxoplasma Assumptions 2018'!G18</f>
        <v>1896472.7907875513</v>
      </c>
      <c r="H11" s="9">
        <f>H$8*'Toxoplasma Assumptions 2018'!H17*'Toxoplasma Assumptions 2018'!H18</f>
        <v>269285.34160325478</v>
      </c>
      <c r="I11" s="11">
        <f>I$8*'Toxoplasma Assumptions 2018'!I17*'Toxoplasma Assumptions 2018'!I18</f>
        <v>355483.52395179641</v>
      </c>
      <c r="J11" s="4"/>
      <c r="K11" s="112"/>
      <c r="L11" s="6"/>
      <c r="M11" s="4"/>
      <c r="N11" s="4"/>
      <c r="O11" s="4"/>
      <c r="P11" s="4"/>
      <c r="Q11" s="4"/>
      <c r="R11" s="4"/>
    </row>
    <row r="12" spans="1:18">
      <c r="A12" s="1"/>
      <c r="B12" s="37" t="s">
        <v>18</v>
      </c>
      <c r="C12" s="37"/>
      <c r="D12" s="37"/>
      <c r="E12" s="8"/>
      <c r="F12" s="7"/>
      <c r="G12" s="14">
        <f>G$8*'Toxoplasma Assumptions 2018'!G20*'Toxoplasma Assumptions 2018'!G21</f>
        <v>649734.06698151934</v>
      </c>
      <c r="H12" s="9">
        <f>H$8*'Toxoplasma Assumptions 2018'!H20*'Toxoplasma Assumptions 2018'!H21</f>
        <v>553545.06859779276</v>
      </c>
      <c r="I12" s="11">
        <f>I$8*'Toxoplasma Assumptions 2018'!I20*'Toxoplasma Assumptions 2018'!I21</f>
        <v>0</v>
      </c>
      <c r="J12" s="4"/>
      <c r="K12" s="112"/>
      <c r="L12" s="6"/>
      <c r="M12" s="4"/>
      <c r="N12" s="4"/>
      <c r="O12" s="4"/>
      <c r="P12" s="4"/>
      <c r="Q12" s="4"/>
      <c r="R12" s="4"/>
    </row>
    <row r="13" spans="1:18">
      <c r="A13" s="1"/>
      <c r="B13" s="37" t="s">
        <v>6</v>
      </c>
      <c r="C13" s="37"/>
      <c r="D13" s="37"/>
      <c r="E13" s="8"/>
      <c r="F13" s="7"/>
      <c r="G13" s="14">
        <f>G$8*'Toxoplasma Assumptions 2018'!G23*'Toxoplasma Assumptions 2018'!G24</f>
        <v>2241421.9020386655</v>
      </c>
      <c r="H13" s="9">
        <f>H$8*'Toxoplasma Assumptions 2018'!H23*'Toxoplasma Assumptions 2018'!H24</f>
        <v>424354.14171649236</v>
      </c>
      <c r="I13" s="11">
        <f>I$8*'Toxoplasma Assumptions 2018'!I23*'Toxoplasma Assumptions 2018'!I24</f>
        <v>0</v>
      </c>
      <c r="J13" s="4"/>
      <c r="K13" s="112"/>
      <c r="L13" s="6"/>
      <c r="M13" s="4"/>
      <c r="N13" s="4"/>
      <c r="O13" s="4"/>
      <c r="P13" s="4"/>
      <c r="Q13" s="4"/>
      <c r="R13" s="4"/>
    </row>
    <row r="14" spans="1:18">
      <c r="A14" s="1"/>
      <c r="B14" s="37" t="s">
        <v>7</v>
      </c>
      <c r="C14" s="37"/>
      <c r="D14" s="37"/>
      <c r="E14" s="8"/>
      <c r="F14" s="7"/>
      <c r="G14" s="17"/>
      <c r="H14" s="24">
        <f>H$8*'Toxoplasma Assumptions 2018'!H26*'Toxoplasma Assumptions 2018'!H27</f>
        <v>238295469.36559284</v>
      </c>
      <c r="I14" s="12"/>
      <c r="J14" s="4"/>
      <c r="K14" s="112"/>
      <c r="L14" s="6"/>
      <c r="M14" s="4"/>
      <c r="N14" s="4"/>
      <c r="O14" s="4"/>
      <c r="P14" s="4"/>
      <c r="Q14" s="4"/>
      <c r="R14" s="4"/>
    </row>
    <row r="15" spans="1:18">
      <c r="A15" s="1"/>
      <c r="B15" s="1" t="s">
        <v>19</v>
      </c>
      <c r="C15" s="37"/>
      <c r="D15" s="37"/>
      <c r="E15" s="8"/>
      <c r="F15" s="7"/>
      <c r="G15" s="9">
        <f>SUM(G11:G14)</f>
        <v>4787628.7598077357</v>
      </c>
      <c r="H15" s="55">
        <f>SUM(H11:H14)</f>
        <v>239542653.91751039</v>
      </c>
      <c r="I15" s="9">
        <f>SUM(I11:I14)</f>
        <v>355483.52395179641</v>
      </c>
      <c r="J15" s="4"/>
      <c r="K15" s="112"/>
      <c r="L15" s="6"/>
      <c r="M15" s="4"/>
      <c r="N15" s="4"/>
      <c r="O15" s="4"/>
      <c r="P15" s="4"/>
      <c r="Q15" s="4"/>
      <c r="R15" s="4"/>
    </row>
    <row r="16" spans="1:18">
      <c r="A16" s="1"/>
      <c r="B16" s="37"/>
      <c r="C16" s="37"/>
      <c r="D16" s="37"/>
      <c r="E16" s="8"/>
      <c r="F16" s="7"/>
      <c r="G16" s="9"/>
      <c r="H16" s="23"/>
      <c r="I16" s="11"/>
      <c r="J16" s="4"/>
      <c r="K16" s="114"/>
      <c r="L16" s="14"/>
    </row>
    <row r="17" spans="1:13">
      <c r="A17" s="1" t="s">
        <v>13</v>
      </c>
      <c r="B17" s="37"/>
      <c r="C17" s="37"/>
      <c r="D17" s="37"/>
      <c r="E17" s="8"/>
      <c r="F17" s="7"/>
      <c r="H17" s="8"/>
      <c r="I17" s="38"/>
      <c r="J17" s="9">
        <f>J8*'Toxoplasma Assumptions 2018'!$J$39</f>
        <v>1940523297.5986731</v>
      </c>
      <c r="K17" s="114">
        <f>K8*'Toxoplasma Assumptions 2018'!$J$39</f>
        <v>13580294.876792319</v>
      </c>
      <c r="L17" s="14">
        <f>L8*'Toxoplasma Assumptions 2018'!$J$39</f>
        <v>13580294.876792319</v>
      </c>
    </row>
    <row r="18" spans="1:13">
      <c r="A18" s="1"/>
      <c r="B18" s="37"/>
      <c r="C18" s="37"/>
      <c r="D18" s="37"/>
      <c r="E18" s="8"/>
      <c r="F18" s="7"/>
      <c r="G18" s="9"/>
      <c r="H18" s="23"/>
      <c r="I18" s="11"/>
      <c r="J18" s="4"/>
      <c r="K18" s="112"/>
      <c r="L18" s="6"/>
    </row>
    <row r="19" spans="1:13">
      <c r="A19" s="1" t="s">
        <v>40</v>
      </c>
      <c r="B19" s="37"/>
      <c r="C19" s="37"/>
      <c r="D19" s="37"/>
      <c r="E19" s="8"/>
      <c r="F19" s="11">
        <f>F8*'Toxoplasma Assumptions 2018'!F32*'Toxoplasma Assumptions 2018'!F33*'Toxoplasma Assumptions 2018'!F34</f>
        <v>3226434.7676002025</v>
      </c>
      <c r="G19" s="9">
        <f>G8*'Toxoplasma Assumptions 2018'!G32*'Toxoplasma Assumptions 2018'!G33*'Toxoplasma Assumptions 2018'!G34</f>
        <v>1566554.0321216148</v>
      </c>
      <c r="H19" s="23">
        <f>H8*'Toxoplasma Assumptions 2018'!H32*'Toxoplasma Assumptions 2018'!H33*'Toxoplasma Assumptions 2018'!H34</f>
        <v>2129935.5835376712</v>
      </c>
      <c r="I19" s="11">
        <f>I8*'Toxoplasma Assumptions 2018'!I32*'Toxoplasma Assumptions 2018'!I33*'Toxoplasma Assumptions 2018'!I34</f>
        <v>1312139.5115997703</v>
      </c>
      <c r="J19" s="4"/>
      <c r="K19" s="112"/>
      <c r="L19" s="6"/>
    </row>
    <row r="20" spans="1:13">
      <c r="A20" s="1"/>
      <c r="B20" s="37"/>
      <c r="C20" s="37"/>
      <c r="D20" s="37"/>
      <c r="E20" s="8"/>
      <c r="F20" s="11"/>
      <c r="G20" s="9"/>
      <c r="H20" s="23"/>
      <c r="I20" s="11"/>
      <c r="J20" s="4"/>
      <c r="K20" s="112"/>
      <c r="L20" s="6"/>
      <c r="M20" s="3"/>
    </row>
    <row r="21" spans="1:13">
      <c r="A21" s="46" t="s">
        <v>28</v>
      </c>
      <c r="B21" s="37"/>
      <c r="C21" s="37"/>
      <c r="D21" s="37"/>
      <c r="E21" s="13"/>
      <c r="F21" s="12">
        <f>SUM(F15:F19)</f>
        <v>3226434.7676002025</v>
      </c>
      <c r="G21" s="12">
        <f t="shared" ref="G21:I21" si="0">SUM(G15:G19)</f>
        <v>6354182.7919293502</v>
      </c>
      <c r="H21" s="12">
        <f t="shared" si="0"/>
        <v>241672589.50104806</v>
      </c>
      <c r="I21" s="12">
        <f t="shared" si="0"/>
        <v>1667623.0355515666</v>
      </c>
      <c r="J21" s="17">
        <f>J17</f>
        <v>1940523297.5986731</v>
      </c>
      <c r="K21" s="115">
        <f>K17</f>
        <v>13580294.876792319</v>
      </c>
      <c r="L21" s="19">
        <f>L17</f>
        <v>13580294.876792319</v>
      </c>
    </row>
    <row r="22" spans="1:13">
      <c r="A22" s="1"/>
      <c r="B22" s="37"/>
      <c r="C22" s="37"/>
      <c r="D22" s="37"/>
      <c r="E22" s="23"/>
      <c r="F22" s="9"/>
      <c r="G22" s="9"/>
      <c r="H22" s="102"/>
      <c r="I22" s="9"/>
      <c r="J22" s="4"/>
      <c r="K22" s="112"/>
      <c r="L22" s="6"/>
    </row>
    <row r="23" spans="1:13" ht="15" thickBot="1">
      <c r="A23" s="149" t="s">
        <v>41</v>
      </c>
      <c r="B23" s="78"/>
      <c r="C23" s="78"/>
      <c r="D23" s="78"/>
      <c r="E23" s="62">
        <f>SUM(F21:L21)</f>
        <v>2220604717.4483871</v>
      </c>
      <c r="F23" s="63"/>
      <c r="G23" s="63"/>
      <c r="H23" s="63"/>
      <c r="I23" s="63"/>
      <c r="J23" s="63"/>
      <c r="K23" s="117"/>
      <c r="L23" s="127"/>
    </row>
    <row r="24" spans="1:13" ht="15" thickTop="1">
      <c r="A24" s="37"/>
      <c r="B24" s="37"/>
      <c r="C24" s="37"/>
      <c r="D24" s="37"/>
      <c r="E24" s="159"/>
      <c r="F24" s="158"/>
      <c r="G24" s="158"/>
      <c r="H24" s="158"/>
      <c r="I24" s="158"/>
      <c r="J24" s="158"/>
      <c r="K24" s="158"/>
      <c r="L24" s="158"/>
      <c r="M24" s="3"/>
    </row>
    <row r="25" spans="1:13" ht="51" customHeight="1">
      <c r="A25" s="185" t="s">
        <v>55</v>
      </c>
      <c r="B25" s="185"/>
      <c r="C25" s="185"/>
      <c r="D25" s="185"/>
      <c r="E25" s="185"/>
      <c r="F25" s="185"/>
      <c r="G25" s="185"/>
      <c r="H25" s="185"/>
      <c r="I25" s="185"/>
      <c r="J25" s="185"/>
      <c r="K25" s="60"/>
      <c r="L25" s="60"/>
    </row>
    <row r="26" spans="1:13">
      <c r="A26" s="172"/>
      <c r="B26" s="172"/>
      <c r="C26" s="172"/>
      <c r="D26" s="172"/>
      <c r="E26" s="172"/>
      <c r="F26" s="172"/>
      <c r="G26" s="172"/>
      <c r="H26" s="172"/>
      <c r="I26" s="172"/>
      <c r="J26" s="172"/>
      <c r="K26" s="60"/>
      <c r="L26" s="60"/>
    </row>
    <row r="27" spans="1:13" ht="85.95" customHeight="1">
      <c r="A27" s="186" t="s">
        <v>53</v>
      </c>
      <c r="B27" s="186"/>
      <c r="C27" s="186"/>
      <c r="D27" s="186"/>
      <c r="E27" s="186"/>
      <c r="F27" s="186"/>
      <c r="G27" s="186"/>
      <c r="H27" s="186"/>
      <c r="I27" s="186"/>
      <c r="J27" s="186"/>
      <c r="K27" s="186"/>
      <c r="L27" s="186"/>
    </row>
    <row r="29" spans="1:13" ht="20.399999999999999" customHeight="1">
      <c r="A29" t="s">
        <v>54</v>
      </c>
    </row>
    <row r="30" spans="1:13" ht="15" customHeight="1"/>
    <row r="31" spans="1:13">
      <c r="A31" s="178" t="s">
        <v>32</v>
      </c>
      <c r="B31" s="178"/>
      <c r="C31" s="178"/>
      <c r="D31" s="178"/>
      <c r="E31" s="178"/>
      <c r="F31" s="178"/>
      <c r="G31" s="178"/>
      <c r="H31" s="178"/>
      <c r="I31" s="178"/>
      <c r="J31" s="178"/>
    </row>
    <row r="32" spans="1:13" ht="38.25" customHeight="1">
      <c r="A32" s="176"/>
      <c r="C32" s="178" t="s">
        <v>51</v>
      </c>
      <c r="D32" s="178"/>
      <c r="E32" s="178"/>
      <c r="F32" s="178"/>
      <c r="G32" s="178"/>
      <c r="H32" s="178"/>
      <c r="I32" s="178"/>
      <c r="J32" s="178"/>
      <c r="K32" s="178"/>
    </row>
    <row r="33" spans="3:11">
      <c r="C33" s="130"/>
    </row>
    <row r="34" spans="3:11" ht="37.5" customHeight="1">
      <c r="C34" s="178" t="s">
        <v>31</v>
      </c>
      <c r="D34" s="178"/>
      <c r="E34" s="178"/>
      <c r="F34" s="178"/>
      <c r="G34" s="178"/>
      <c r="H34" s="178"/>
      <c r="I34" s="178"/>
      <c r="J34" s="178"/>
      <c r="K34" s="178"/>
    </row>
  </sheetData>
  <mergeCells count="9">
    <mergeCell ref="C34:K34"/>
    <mergeCell ref="K4:L4"/>
    <mergeCell ref="E4:J4"/>
    <mergeCell ref="A31:J31"/>
    <mergeCell ref="F5:G5"/>
    <mergeCell ref="I5:J5"/>
    <mergeCell ref="A25:J25"/>
    <mergeCell ref="A27:L27"/>
    <mergeCell ref="C32:K3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5"/>
  <sheetViews>
    <sheetView zoomScaleNormal="100" workbookViewId="0"/>
  </sheetViews>
  <sheetFormatPr defaultRowHeight="14.4"/>
  <cols>
    <col min="1" max="1" width="3.44140625" customWidth="1"/>
    <col min="2" max="3" width="3.33203125" customWidth="1"/>
    <col min="4" max="4" width="31.6640625" customWidth="1"/>
    <col min="5" max="5" width="13.6640625" customWidth="1"/>
    <col min="6" max="6" width="14.88671875" customWidth="1"/>
    <col min="7" max="8" width="13.109375" customWidth="1"/>
    <col min="9" max="9" width="18.109375" customWidth="1"/>
    <col min="10" max="10" width="15.44140625" customWidth="1"/>
    <col min="11" max="11" width="12.44140625" customWidth="1"/>
    <col min="12" max="12" width="16" customWidth="1"/>
    <col min="13" max="14" width="9" customWidth="1"/>
  </cols>
  <sheetData>
    <row r="1" spans="1:18">
      <c r="A1" s="132" t="s">
        <v>36</v>
      </c>
      <c r="B1" s="2"/>
      <c r="C1" s="2"/>
      <c r="D1" s="2"/>
      <c r="E1" s="2"/>
      <c r="F1" s="1"/>
    </row>
    <row r="2" spans="1:18">
      <c r="A2" s="133"/>
      <c r="B2" s="2"/>
      <c r="C2" s="2"/>
      <c r="D2" s="2"/>
      <c r="E2" s="46" t="s">
        <v>48</v>
      </c>
      <c r="F2" s="1"/>
      <c r="G2" s="1"/>
      <c r="H2" s="1"/>
      <c r="I2" s="1"/>
      <c r="J2" s="1"/>
      <c r="K2" s="1"/>
      <c r="L2" s="1"/>
    </row>
    <row r="3" spans="1:18">
      <c r="A3" s="133"/>
      <c r="B3" s="2"/>
      <c r="C3" s="2"/>
      <c r="D3" s="2"/>
      <c r="E3" s="46"/>
      <c r="F3" s="1"/>
      <c r="G3" s="1"/>
      <c r="H3" s="1"/>
      <c r="I3" s="1"/>
      <c r="J3" s="1"/>
      <c r="K3" s="1"/>
      <c r="L3" s="1"/>
    </row>
    <row r="4" spans="1:18">
      <c r="A4" s="1"/>
      <c r="E4" s="181" t="s">
        <v>20</v>
      </c>
      <c r="F4" s="184"/>
      <c r="G4" s="184"/>
      <c r="H4" s="184"/>
      <c r="I4" s="184"/>
      <c r="J4" s="184"/>
      <c r="K4" s="179" t="s">
        <v>17</v>
      </c>
      <c r="L4" s="180"/>
    </row>
    <row r="5" spans="1:18">
      <c r="A5" s="46"/>
      <c r="B5" s="73"/>
      <c r="C5" s="73"/>
      <c r="D5" s="73"/>
      <c r="E5" s="134"/>
      <c r="F5" s="181" t="s">
        <v>16</v>
      </c>
      <c r="G5" s="180"/>
      <c r="H5" s="135" t="s">
        <v>14</v>
      </c>
      <c r="I5" s="181" t="s">
        <v>21</v>
      </c>
      <c r="J5" s="184"/>
      <c r="K5" s="146"/>
      <c r="L5" s="147"/>
    </row>
    <row r="6" spans="1:18" ht="43.2">
      <c r="A6" s="46" t="s">
        <v>44</v>
      </c>
      <c r="B6" s="73"/>
      <c r="C6" s="73"/>
      <c r="D6" s="73"/>
      <c r="E6" s="139" t="s">
        <v>42</v>
      </c>
      <c r="F6" s="140" t="s">
        <v>34</v>
      </c>
      <c r="G6" s="141" t="s">
        <v>35</v>
      </c>
      <c r="H6" s="142" t="s">
        <v>14</v>
      </c>
      <c r="I6" s="141" t="s">
        <v>22</v>
      </c>
      <c r="J6" s="141" t="s">
        <v>23</v>
      </c>
      <c r="K6" s="143" t="s">
        <v>27</v>
      </c>
      <c r="L6" s="148" t="s">
        <v>43</v>
      </c>
      <c r="M6" s="7"/>
      <c r="N6" s="4"/>
      <c r="O6" s="4"/>
      <c r="P6" s="4"/>
      <c r="Q6" s="4"/>
      <c r="R6" s="4"/>
    </row>
    <row r="7" spans="1:18">
      <c r="A7" s="1" t="s">
        <v>0</v>
      </c>
      <c r="E7" s="21">
        <f>SUM(F8,G8,H8)</f>
        <v>111912</v>
      </c>
      <c r="H7" s="8"/>
      <c r="J7" s="2"/>
      <c r="K7" s="112"/>
      <c r="L7" s="6"/>
      <c r="M7" s="7"/>
      <c r="N7" s="4"/>
      <c r="O7" s="4"/>
      <c r="P7" s="4"/>
      <c r="Q7" s="4"/>
      <c r="R7" s="4"/>
    </row>
    <row r="8" spans="1:18">
      <c r="A8" s="1"/>
      <c r="B8" t="s">
        <v>38</v>
      </c>
      <c r="E8" s="103"/>
      <c r="F8" s="57">
        <f>'Toxoplasma Assumptions 2018'!F11</f>
        <v>89234.584000000003</v>
      </c>
      <c r="G8" s="57">
        <f>'Toxoplasma Assumptions 2018'!G11</f>
        <v>16003.416000000001</v>
      </c>
      <c r="H8" s="56">
        <f>'Toxoplasma Assumptions 2018'!H11</f>
        <v>6674</v>
      </c>
      <c r="I8" s="58">
        <f>'Toxoplasma Assumptions 2018'!I11</f>
        <v>6191.9999999999991</v>
      </c>
      <c r="J8" s="57">
        <f>'Toxoplasma Assumptions 2018'!J11</f>
        <v>482</v>
      </c>
      <c r="K8" s="174">
        <f>'Toxoplasma Assumptions 2018'!K11</f>
        <v>14.362883819424392</v>
      </c>
      <c r="L8" s="175">
        <f>'Toxoplasma Assumptions 2018'!L11</f>
        <v>14.362883819424392</v>
      </c>
      <c r="M8" s="7"/>
      <c r="N8" s="4"/>
      <c r="O8" s="4"/>
      <c r="P8" s="4"/>
      <c r="Q8" s="4"/>
      <c r="R8" s="4"/>
    </row>
    <row r="9" spans="1:18">
      <c r="A9" s="1"/>
      <c r="E9" s="8"/>
      <c r="F9" s="15"/>
      <c r="G9" s="18"/>
      <c r="H9" s="15"/>
      <c r="I9" s="16"/>
      <c r="J9" s="29"/>
      <c r="K9" s="109"/>
      <c r="L9" s="20"/>
      <c r="M9" s="7"/>
      <c r="N9" s="4"/>
      <c r="O9" s="4"/>
      <c r="P9" s="4"/>
      <c r="Q9" s="4"/>
      <c r="R9" s="4"/>
    </row>
    <row r="10" spans="1:18">
      <c r="A10" s="1" t="s">
        <v>45</v>
      </c>
      <c r="E10" s="26"/>
      <c r="F10" s="22"/>
      <c r="G10" s="6"/>
      <c r="H10" s="4"/>
      <c r="I10" s="10"/>
      <c r="J10" s="4"/>
      <c r="K10" s="112"/>
      <c r="L10" s="6"/>
      <c r="M10" s="7"/>
      <c r="N10" s="4"/>
      <c r="O10" s="4"/>
      <c r="P10" s="4"/>
      <c r="Q10" s="4"/>
      <c r="R10" s="4"/>
    </row>
    <row r="11" spans="1:18">
      <c r="A11" s="1"/>
      <c r="B11" s="37" t="s">
        <v>39</v>
      </c>
      <c r="E11" s="26"/>
      <c r="F11" s="4"/>
      <c r="G11" s="14">
        <f>G$8*'Toxoplasma Assumptions 2018'!G17*'Toxoplasma Assumptions 2018'!G18</f>
        <v>3272198.4391640038</v>
      </c>
      <c r="H11" s="9">
        <f>H$8*'Toxoplasma Assumptions 2018'!H17*'Toxoplasma Assumptions 2018'!H18</f>
        <v>682312.21331060061</v>
      </c>
      <c r="I11" s="11">
        <f>I$8*'Toxoplasma Assumptions 2018'!I17*'Toxoplasma Assumptions 2018'!I18</f>
        <v>904336.06421919586</v>
      </c>
      <c r="J11" s="4"/>
      <c r="K11" s="112"/>
      <c r="L11" s="6"/>
      <c r="M11" s="7"/>
      <c r="N11" s="4"/>
      <c r="O11" s="4"/>
      <c r="P11" s="4"/>
      <c r="Q11" s="4"/>
      <c r="R11" s="4"/>
    </row>
    <row r="12" spans="1:18">
      <c r="A12" s="1"/>
      <c r="B12" s="37" t="s">
        <v>18</v>
      </c>
      <c r="E12" s="8"/>
      <c r="F12" s="4"/>
      <c r="G12" s="14">
        <f>G$8*'Toxoplasma Assumptions 2018'!G20*'Toxoplasma Assumptions 2018'!G21</f>
        <v>1121059.4795645426</v>
      </c>
      <c r="H12" s="9">
        <f>H$8*'Toxoplasma Assumptions 2018'!H20*'Toxoplasma Assumptions 2018'!H21</f>
        <v>1402566.3583225773</v>
      </c>
      <c r="I12" s="11">
        <f>I$8*'Toxoplasma Assumptions 2018'!I20*'Toxoplasma Assumptions 2018'!I21</f>
        <v>0</v>
      </c>
      <c r="J12" s="4"/>
      <c r="K12" s="112"/>
      <c r="L12" s="6"/>
      <c r="M12" s="7"/>
      <c r="N12" s="4"/>
      <c r="O12" s="4"/>
      <c r="P12" s="4"/>
      <c r="Q12" s="4"/>
      <c r="R12" s="4"/>
    </row>
    <row r="13" spans="1:18">
      <c r="A13" s="1"/>
      <c r="B13" s="37" t="s">
        <v>6</v>
      </c>
      <c r="E13" s="8"/>
      <c r="F13" s="4"/>
      <c r="G13" s="14">
        <f>G$8*'Toxoplasma Assumptions 2018'!G23*'Toxoplasma Assumptions 2018'!G24</f>
        <v>3867378.0530819939</v>
      </c>
      <c r="H13" s="9">
        <f>H$8*'Toxoplasma Assumptions 2018'!H23*'Toxoplasma Assumptions 2018'!H24</f>
        <v>1075223.8199756532</v>
      </c>
      <c r="I13" s="11">
        <f>I$8*'Toxoplasma Assumptions 2018'!I23*'Toxoplasma Assumptions 2018'!I24</f>
        <v>0</v>
      </c>
      <c r="J13" s="4"/>
      <c r="K13" s="112"/>
      <c r="L13" s="6"/>
    </row>
    <row r="14" spans="1:18">
      <c r="A14" s="1"/>
      <c r="B14" s="37" t="s">
        <v>7</v>
      </c>
      <c r="E14" s="8"/>
      <c r="F14" s="4"/>
      <c r="G14" s="19"/>
      <c r="H14" s="17">
        <f>H$8*'Toxoplasma Assumptions 2018'!H26*'Toxoplasma Assumptions 2018'!H27</f>
        <v>603790418.58237159</v>
      </c>
      <c r="I14" s="12"/>
      <c r="J14" s="4"/>
      <c r="K14" s="112"/>
      <c r="L14" s="6"/>
    </row>
    <row r="15" spans="1:18">
      <c r="A15" s="1"/>
      <c r="B15" s="1" t="s">
        <v>19</v>
      </c>
      <c r="E15" s="8"/>
      <c r="F15" s="4"/>
      <c r="G15" s="14">
        <f>SUM(G11:G14)</f>
        <v>8260635.9718105402</v>
      </c>
      <c r="H15" s="14">
        <f>SUM(H11:H14)</f>
        <v>606950520.97398043</v>
      </c>
      <c r="I15" s="14">
        <f>SUM(I11:I14)</f>
        <v>904336.06421919586</v>
      </c>
      <c r="J15" s="4"/>
      <c r="K15" s="112"/>
      <c r="L15" s="6"/>
    </row>
    <row r="16" spans="1:18">
      <c r="A16" s="1"/>
      <c r="E16" s="8"/>
      <c r="F16" s="4"/>
      <c r="G16" s="14"/>
      <c r="H16" s="23"/>
      <c r="I16" s="11"/>
      <c r="J16" s="4"/>
      <c r="K16" s="112"/>
      <c r="L16" s="6"/>
    </row>
    <row r="17" spans="1:13">
      <c r="A17" s="1" t="s">
        <v>13</v>
      </c>
      <c r="E17" s="8"/>
      <c r="F17" s="9"/>
      <c r="G17" s="9"/>
      <c r="H17" s="23"/>
      <c r="I17" s="9"/>
      <c r="J17" s="9">
        <f>J8*'Toxoplasma Assumptions 2018'!$J$39</f>
        <v>4676661147.2128019</v>
      </c>
      <c r="K17" s="114">
        <f>K8*'Toxoplasma Assumptions 2018'!$J$39</f>
        <v>139357553.36148021</v>
      </c>
      <c r="L17" s="14">
        <f>L8*'Toxoplasma Assumptions 2018'!$J$39</f>
        <v>139357553.36148021</v>
      </c>
      <c r="M17" s="3"/>
    </row>
    <row r="18" spans="1:13">
      <c r="A18" s="1"/>
      <c r="E18" s="8"/>
      <c r="F18" s="4"/>
      <c r="G18" s="14"/>
      <c r="H18" s="9"/>
      <c r="I18" s="11"/>
      <c r="J18" s="4"/>
      <c r="K18" s="114"/>
      <c r="L18" s="14"/>
    </row>
    <row r="19" spans="1:13">
      <c r="A19" s="1"/>
      <c r="E19" s="8"/>
      <c r="F19" s="7"/>
      <c r="G19" s="9"/>
      <c r="H19" s="23"/>
      <c r="I19" s="9"/>
      <c r="J19" s="4"/>
      <c r="K19" s="112"/>
      <c r="L19" s="6"/>
    </row>
    <row r="20" spans="1:13">
      <c r="A20" s="1" t="s">
        <v>40</v>
      </c>
      <c r="E20" s="8"/>
      <c r="F20" s="11">
        <f>F8*'Toxoplasma Assumptions 2018'!F32*'Toxoplasma Assumptions 2018'!F33*'Toxoplasma Assumptions 2018'!F34</f>
        <v>5437192.7984713502</v>
      </c>
      <c r="G20" s="9">
        <f>G8*'Toxoplasma Assumptions 2018'!G32*'Toxoplasma Assumptions 2018'!G33*'Toxoplasma Assumptions 2018'!G34</f>
        <v>2702952.3880728655</v>
      </c>
      <c r="H20" s="23">
        <f>H8*'Toxoplasma Assumptions 2018'!H32*'Toxoplasma Assumptions 2018'!H33*'Toxoplasma Assumptions 2018'!H34</f>
        <v>5396807.1695255954</v>
      </c>
      <c r="I20" s="9">
        <f>I8*'Toxoplasma Assumptions 2018'!I32*'Toxoplasma Assumptions 2018'!I33*'Toxoplasma Assumptions 2018'!I34</f>
        <v>3338031.1650886503</v>
      </c>
      <c r="J20" s="4"/>
      <c r="K20" s="112"/>
      <c r="L20" s="6"/>
    </row>
    <row r="21" spans="1:13">
      <c r="A21" s="1"/>
      <c r="E21" s="8"/>
      <c r="F21" s="9"/>
      <c r="G21" s="9"/>
      <c r="H21" s="32"/>
      <c r="I21" s="9"/>
      <c r="J21" s="4"/>
      <c r="K21" s="112"/>
      <c r="L21" s="6"/>
    </row>
    <row r="22" spans="1:13">
      <c r="A22" s="46" t="s">
        <v>28</v>
      </c>
      <c r="E22" s="8"/>
      <c r="F22" s="17">
        <f>SUM(F15:F20)</f>
        <v>5437192.7984713502</v>
      </c>
      <c r="G22" s="17">
        <f t="shared" ref="G22:L22" si="0">SUM(G15:G20)</f>
        <v>10963588.359883405</v>
      </c>
      <c r="H22" s="24">
        <f t="shared" si="0"/>
        <v>612347328.14350605</v>
      </c>
      <c r="I22" s="17">
        <f t="shared" si="0"/>
        <v>4242367.2293078462</v>
      </c>
      <c r="J22" s="17">
        <f t="shared" si="0"/>
        <v>4676661147.2128019</v>
      </c>
      <c r="K22" s="115">
        <f t="shared" si="0"/>
        <v>139357553.36148021</v>
      </c>
      <c r="L22" s="19">
        <f t="shared" si="0"/>
        <v>139357553.36148021</v>
      </c>
    </row>
    <row r="23" spans="1:13">
      <c r="A23" s="1"/>
      <c r="E23" s="23"/>
      <c r="F23" s="9"/>
      <c r="G23" s="9"/>
      <c r="H23" s="9"/>
      <c r="I23" s="9"/>
      <c r="J23" s="9"/>
      <c r="K23" s="116"/>
      <c r="L23" s="14"/>
    </row>
    <row r="24" spans="1:13" ht="15" thickBot="1">
      <c r="A24" s="149" t="s">
        <v>41</v>
      </c>
      <c r="B24" s="61"/>
      <c r="C24" s="61"/>
      <c r="D24" s="61"/>
      <c r="E24" s="62">
        <f>SUM(F22:L22)</f>
        <v>5588366730.4669304</v>
      </c>
      <c r="F24" s="63"/>
      <c r="G24" s="61"/>
      <c r="H24" s="61"/>
      <c r="I24" s="61"/>
      <c r="J24" s="61"/>
      <c r="K24" s="117"/>
      <c r="L24" s="64"/>
    </row>
    <row r="25" spans="1:13" ht="15" thickTop="1">
      <c r="E25" s="2"/>
      <c r="F25" s="158"/>
      <c r="G25" s="158"/>
      <c r="H25" s="158"/>
      <c r="I25" s="158"/>
      <c r="J25" s="158"/>
      <c r="K25" s="158"/>
      <c r="L25" s="158"/>
    </row>
    <row r="26" spans="1:13" ht="51" customHeight="1">
      <c r="A26" s="185" t="s">
        <v>55</v>
      </c>
      <c r="B26" s="185"/>
      <c r="C26" s="185"/>
      <c r="D26" s="185"/>
      <c r="E26" s="185"/>
      <c r="F26" s="185"/>
      <c r="G26" s="185"/>
      <c r="H26" s="185"/>
      <c r="I26" s="185"/>
      <c r="J26" s="185"/>
      <c r="K26" s="60"/>
      <c r="L26" s="60"/>
    </row>
    <row r="27" spans="1:13">
      <c r="A27" s="172"/>
      <c r="B27" s="172"/>
      <c r="C27" s="172"/>
      <c r="D27" s="172"/>
      <c r="E27" s="172"/>
      <c r="F27" s="172"/>
      <c r="G27" s="172"/>
      <c r="H27" s="172"/>
      <c r="I27" s="172"/>
      <c r="J27" s="172"/>
      <c r="K27" s="60"/>
      <c r="L27" s="60"/>
    </row>
    <row r="28" spans="1:13" ht="90" customHeight="1">
      <c r="A28" s="186" t="s">
        <v>53</v>
      </c>
      <c r="B28" s="186"/>
      <c r="C28" s="186"/>
      <c r="D28" s="186"/>
      <c r="E28" s="186"/>
      <c r="F28" s="186"/>
      <c r="G28" s="186"/>
      <c r="H28" s="186"/>
      <c r="I28" s="186"/>
      <c r="J28" s="186"/>
      <c r="K28" s="186"/>
      <c r="L28" s="186"/>
    </row>
    <row r="30" spans="1:13" ht="20.399999999999999" customHeight="1">
      <c r="A30" t="s">
        <v>54</v>
      </c>
    </row>
    <row r="31" spans="1:13" ht="15" customHeight="1"/>
    <row r="32" spans="1:13">
      <c r="A32" s="178" t="s">
        <v>32</v>
      </c>
      <c r="B32" s="178"/>
      <c r="C32" s="178"/>
      <c r="D32" s="178"/>
      <c r="E32" s="178"/>
      <c r="F32" s="178"/>
      <c r="G32" s="178"/>
      <c r="H32" s="178"/>
      <c r="I32" s="178"/>
      <c r="J32" s="178"/>
    </row>
    <row r="33" spans="1:11" ht="38.25" customHeight="1">
      <c r="A33" s="176"/>
      <c r="C33" s="178" t="s">
        <v>51</v>
      </c>
      <c r="D33" s="178"/>
      <c r="E33" s="178"/>
      <c r="F33" s="178"/>
      <c r="G33" s="178"/>
      <c r="H33" s="178"/>
      <c r="I33" s="178"/>
      <c r="J33" s="178"/>
      <c r="K33" s="178"/>
    </row>
    <row r="34" spans="1:11">
      <c r="C34" s="130"/>
    </row>
    <row r="35" spans="1:11" ht="37.5" customHeight="1">
      <c r="C35" s="178" t="s">
        <v>31</v>
      </c>
      <c r="D35" s="178"/>
      <c r="E35" s="178"/>
      <c r="F35" s="178"/>
      <c r="G35" s="178"/>
      <c r="H35" s="178"/>
      <c r="I35" s="178"/>
      <c r="J35" s="178"/>
      <c r="K35" s="178"/>
    </row>
  </sheetData>
  <mergeCells count="9">
    <mergeCell ref="C35:K35"/>
    <mergeCell ref="A32:J32"/>
    <mergeCell ref="E4:J4"/>
    <mergeCell ref="K4:L4"/>
    <mergeCell ref="F5:G5"/>
    <mergeCell ref="I5:J5"/>
    <mergeCell ref="A26:J26"/>
    <mergeCell ref="A28:L28"/>
    <mergeCell ref="C33:K3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52"/>
  <sheetViews>
    <sheetView zoomScaleNormal="100" workbookViewId="0"/>
  </sheetViews>
  <sheetFormatPr defaultRowHeight="14.4"/>
  <cols>
    <col min="1" max="1" width="3.44140625" style="37" customWidth="1"/>
    <col min="2" max="3" width="3.33203125" style="37" customWidth="1"/>
    <col min="4" max="4" width="34.33203125" style="37" customWidth="1"/>
    <col min="5" max="5" width="13.6640625" style="37" customWidth="1"/>
    <col min="6" max="6" width="15.109375" style="37" customWidth="1"/>
    <col min="7" max="7" width="17.5546875" style="37" customWidth="1"/>
    <col min="8" max="8" width="16.33203125" style="37" customWidth="1"/>
    <col min="9" max="9" width="16.6640625" style="37" customWidth="1"/>
    <col min="10" max="10" width="17.88671875" style="37" customWidth="1"/>
    <col min="11" max="11" width="15.33203125" style="37" customWidth="1"/>
    <col min="12" max="12" width="16" style="37" customWidth="1"/>
    <col min="13" max="14" width="9" customWidth="1"/>
  </cols>
  <sheetData>
    <row r="1" spans="1:15">
      <c r="A1" s="132" t="s">
        <v>36</v>
      </c>
      <c r="F1" s="1"/>
    </row>
    <row r="2" spans="1:15">
      <c r="A2" s="150"/>
      <c r="E2" s="150" t="s">
        <v>56</v>
      </c>
      <c r="F2" s="1"/>
      <c r="G2" s="1"/>
      <c r="H2" s="1"/>
      <c r="I2" s="1"/>
      <c r="J2" s="1"/>
      <c r="K2" s="1"/>
      <c r="L2" s="1"/>
      <c r="M2" s="37"/>
    </row>
    <row r="3" spans="1:15">
      <c r="A3" s="1"/>
      <c r="E3" s="1"/>
      <c r="F3" s="1"/>
      <c r="G3" s="1"/>
      <c r="H3" s="1"/>
      <c r="I3" s="1"/>
      <c r="J3" s="1"/>
      <c r="K3" s="1"/>
      <c r="L3" s="1"/>
      <c r="M3" s="37"/>
    </row>
    <row r="4" spans="1:15" ht="18" customHeight="1">
      <c r="A4" s="151"/>
      <c r="B4" s="65"/>
      <c r="C4" s="65"/>
      <c r="D4" s="65"/>
      <c r="E4" s="181" t="s">
        <v>20</v>
      </c>
      <c r="F4" s="184"/>
      <c r="G4" s="184"/>
      <c r="H4" s="184"/>
      <c r="I4" s="184"/>
      <c r="J4" s="184"/>
      <c r="K4" s="188" t="s">
        <v>17</v>
      </c>
      <c r="L4" s="189"/>
      <c r="M4" s="37"/>
    </row>
    <row r="5" spans="1:15" ht="18" customHeight="1">
      <c r="A5" s="46"/>
      <c r="B5" s="73"/>
      <c r="C5" s="73"/>
      <c r="D5" s="73"/>
      <c r="E5" s="134"/>
      <c r="F5" s="181" t="s">
        <v>16</v>
      </c>
      <c r="G5" s="184"/>
      <c r="H5" s="135" t="s">
        <v>14</v>
      </c>
      <c r="I5" s="182" t="s">
        <v>21</v>
      </c>
      <c r="J5" s="183"/>
      <c r="K5" s="146"/>
      <c r="L5" s="147"/>
      <c r="M5" s="37"/>
    </row>
    <row r="6" spans="1:15" ht="43.2">
      <c r="A6" s="46" t="s">
        <v>44</v>
      </c>
      <c r="B6" s="73"/>
      <c r="C6" s="73"/>
      <c r="D6" s="73"/>
      <c r="E6" s="139" t="s">
        <v>42</v>
      </c>
      <c r="F6" s="140" t="s">
        <v>34</v>
      </c>
      <c r="G6" s="141" t="s">
        <v>35</v>
      </c>
      <c r="H6" s="140" t="s">
        <v>14</v>
      </c>
      <c r="I6" s="157" t="s">
        <v>22</v>
      </c>
      <c r="J6" s="141" t="s">
        <v>23</v>
      </c>
      <c r="K6" s="143" t="s">
        <v>27</v>
      </c>
      <c r="L6" s="148" t="s">
        <v>43</v>
      </c>
      <c r="M6" s="37"/>
    </row>
    <row r="7" spans="1:15">
      <c r="A7" s="1"/>
      <c r="E7" s="66"/>
      <c r="F7" s="65"/>
      <c r="G7" s="65"/>
      <c r="H7" s="67"/>
      <c r="I7" s="67"/>
      <c r="J7" s="65"/>
      <c r="K7" s="118"/>
      <c r="L7" s="68"/>
      <c r="M7" s="37"/>
    </row>
    <row r="8" spans="1:15">
      <c r="A8" s="150" t="s">
        <v>0</v>
      </c>
      <c r="E8" s="69"/>
      <c r="F8" s="70"/>
      <c r="G8" s="70"/>
      <c r="H8" s="71"/>
      <c r="I8" s="71"/>
      <c r="J8" s="70"/>
      <c r="K8" s="118"/>
      <c r="L8" s="72"/>
      <c r="M8" s="37"/>
    </row>
    <row r="9" spans="1:15">
      <c r="A9" s="1"/>
      <c r="C9" s="37" t="s">
        <v>1</v>
      </c>
      <c r="E9" s="160">
        <v>64861</v>
      </c>
      <c r="F9" s="161">
        <v>52951.877</v>
      </c>
      <c r="G9" s="161">
        <v>9275.1229999999996</v>
      </c>
      <c r="H9" s="162">
        <v>2634</v>
      </c>
      <c r="I9" s="162">
        <v>2434.0000000000005</v>
      </c>
      <c r="J9" s="161">
        <v>200</v>
      </c>
      <c r="K9" s="163">
        <v>1.3996528558659862</v>
      </c>
      <c r="L9" s="164">
        <v>1.3996528558659862</v>
      </c>
      <c r="M9" s="5"/>
      <c r="N9" s="5"/>
      <c r="O9" s="5"/>
    </row>
    <row r="10" spans="1:15">
      <c r="A10" s="1"/>
      <c r="C10" s="37" t="s">
        <v>2</v>
      </c>
      <c r="E10" s="160">
        <v>86686</v>
      </c>
      <c r="F10" s="165">
        <v>69861.902000000002</v>
      </c>
      <c r="G10" s="161">
        <v>12396.098</v>
      </c>
      <c r="H10" s="162">
        <v>4428</v>
      </c>
      <c r="I10" s="162">
        <v>4101.0000000000009</v>
      </c>
      <c r="J10" s="165">
        <v>326.99999999999994</v>
      </c>
      <c r="K10" s="163">
        <v>7.7</v>
      </c>
      <c r="L10" s="164">
        <v>7.7</v>
      </c>
      <c r="M10" s="5"/>
      <c r="N10" s="5"/>
      <c r="O10" s="5"/>
    </row>
    <row r="11" spans="1:15">
      <c r="A11" s="1"/>
      <c r="C11" s="73" t="s">
        <v>3</v>
      </c>
      <c r="D11" s="73"/>
      <c r="E11" s="160">
        <v>111912</v>
      </c>
      <c r="F11" s="161">
        <v>89234.584000000003</v>
      </c>
      <c r="G11" s="161">
        <v>16003.416000000001</v>
      </c>
      <c r="H11" s="162">
        <v>6674</v>
      </c>
      <c r="I11" s="162">
        <v>6191.9999999999991</v>
      </c>
      <c r="J11" s="161">
        <v>482</v>
      </c>
      <c r="K11" s="163">
        <v>14.362883819424392</v>
      </c>
      <c r="L11" s="164">
        <v>14.362883819424392</v>
      </c>
      <c r="M11" s="5"/>
      <c r="N11" s="5"/>
      <c r="O11" s="5"/>
    </row>
    <row r="12" spans="1:15">
      <c r="A12" s="1"/>
      <c r="C12" s="73"/>
      <c r="D12" s="73"/>
      <c r="E12" s="93"/>
      <c r="F12" s="94"/>
      <c r="G12" s="94"/>
      <c r="H12" s="95"/>
      <c r="I12" s="95"/>
      <c r="J12" s="94"/>
      <c r="K12" s="119"/>
      <c r="L12" s="96"/>
      <c r="M12" s="5"/>
      <c r="N12" s="5"/>
      <c r="O12" s="5"/>
    </row>
    <row r="13" spans="1:15">
      <c r="A13" s="152" t="s">
        <v>29</v>
      </c>
      <c r="B13" s="65"/>
      <c r="C13" s="84"/>
      <c r="D13" s="98"/>
      <c r="E13" s="74"/>
      <c r="F13" s="75"/>
      <c r="G13" s="75"/>
      <c r="H13" s="89"/>
      <c r="I13" s="89"/>
      <c r="J13" s="75"/>
      <c r="K13" s="118"/>
      <c r="L13" s="72"/>
      <c r="M13" s="37"/>
    </row>
    <row r="14" spans="1:15">
      <c r="A14" s="150"/>
      <c r="C14" s="73"/>
      <c r="D14" s="73"/>
      <c r="E14" s="74"/>
      <c r="F14" s="75"/>
      <c r="G14" s="75"/>
      <c r="H14" s="89"/>
      <c r="I14" s="97"/>
      <c r="J14" s="75"/>
      <c r="K14" s="118"/>
      <c r="L14" s="72"/>
      <c r="M14" s="37"/>
    </row>
    <row r="15" spans="1:15">
      <c r="A15" s="150" t="s">
        <v>45</v>
      </c>
      <c r="C15" s="73"/>
      <c r="D15" s="73"/>
      <c r="E15" s="74"/>
      <c r="F15" s="75"/>
      <c r="G15" s="75"/>
      <c r="H15" s="89"/>
      <c r="I15" s="89"/>
      <c r="J15" s="75"/>
      <c r="K15" s="118"/>
      <c r="L15" s="72"/>
      <c r="M15" s="37"/>
    </row>
    <row r="16" spans="1:15">
      <c r="A16" s="1"/>
      <c r="B16" s="37" t="s">
        <v>39</v>
      </c>
      <c r="E16" s="74"/>
      <c r="F16" s="75"/>
      <c r="G16" s="75"/>
      <c r="H16" s="89"/>
      <c r="I16" s="89"/>
      <c r="J16" s="75"/>
      <c r="K16" s="118"/>
      <c r="L16" s="72"/>
      <c r="M16" s="37"/>
    </row>
    <row r="17" spans="1:15">
      <c r="A17" s="1"/>
      <c r="C17" s="37" t="s">
        <v>4</v>
      </c>
      <c r="E17" s="76"/>
      <c r="F17" s="70"/>
      <c r="G17" s="70">
        <v>1.4</v>
      </c>
      <c r="H17" s="69">
        <v>0.7</v>
      </c>
      <c r="I17" s="70">
        <v>1</v>
      </c>
      <c r="J17" s="70"/>
      <c r="K17" s="118"/>
      <c r="L17" s="72"/>
      <c r="M17" s="5"/>
      <c r="N17" s="5"/>
      <c r="O17" s="5"/>
    </row>
    <row r="18" spans="1:15">
      <c r="A18" s="1"/>
      <c r="C18" s="37" t="s">
        <v>5</v>
      </c>
      <c r="E18" s="76"/>
      <c r="F18" s="86"/>
      <c r="G18" s="166">
        <v>146.04910597855232</v>
      </c>
      <c r="H18" s="177">
        <v>146.04910597855232</v>
      </c>
      <c r="I18" s="166">
        <v>146.04910597855232</v>
      </c>
      <c r="J18" s="86"/>
      <c r="K18" s="118"/>
      <c r="L18" s="72"/>
      <c r="M18" s="167"/>
      <c r="N18" s="167"/>
      <c r="O18" s="167"/>
    </row>
    <row r="19" spans="1:15">
      <c r="A19" s="1"/>
      <c r="B19" s="37" t="s">
        <v>18</v>
      </c>
      <c r="E19" s="74"/>
      <c r="F19" s="70"/>
      <c r="G19" s="70"/>
      <c r="H19" s="69"/>
      <c r="I19" s="70"/>
      <c r="J19" s="70"/>
      <c r="K19" s="118"/>
      <c r="L19" s="72"/>
      <c r="M19" s="5"/>
      <c r="N19" s="5"/>
      <c r="O19" s="5"/>
    </row>
    <row r="20" spans="1:15">
      <c r="A20" s="1"/>
      <c r="C20" s="37" t="s">
        <v>4</v>
      </c>
      <c r="E20" s="76"/>
      <c r="F20" s="70"/>
      <c r="G20" s="70">
        <v>0.1</v>
      </c>
      <c r="H20" s="69">
        <v>0.3</v>
      </c>
      <c r="I20" s="70">
        <v>0</v>
      </c>
      <c r="J20" s="70"/>
      <c r="K20" s="118"/>
      <c r="L20" s="72"/>
      <c r="M20" s="5"/>
      <c r="N20" s="5"/>
      <c r="O20" s="5"/>
    </row>
    <row r="21" spans="1:15">
      <c r="A21" s="1"/>
      <c r="C21" s="37" t="s">
        <v>5</v>
      </c>
      <c r="E21" s="76"/>
      <c r="F21" s="86"/>
      <c r="G21" s="166">
        <v>700.51261528447583</v>
      </c>
      <c r="H21" s="177">
        <v>700.51261528447583</v>
      </c>
      <c r="I21" s="166">
        <v>700.51261528447583</v>
      </c>
      <c r="J21" s="70"/>
      <c r="K21" s="118"/>
      <c r="L21" s="72"/>
      <c r="M21" s="167"/>
      <c r="N21" s="167"/>
      <c r="O21" s="167"/>
    </row>
    <row r="22" spans="1:15">
      <c r="A22" s="1"/>
      <c r="B22" s="37" t="s">
        <v>6</v>
      </c>
      <c r="E22" s="74"/>
      <c r="F22" s="70"/>
      <c r="G22" s="70"/>
      <c r="H22" s="69"/>
      <c r="I22" s="70"/>
      <c r="J22" s="70"/>
      <c r="K22" s="118"/>
      <c r="L22" s="72"/>
      <c r="M22" s="5"/>
      <c r="N22" s="5"/>
      <c r="O22" s="5"/>
    </row>
    <row r="23" spans="1:15">
      <c r="A23" s="1"/>
      <c r="C23" s="37" t="s">
        <v>4</v>
      </c>
      <c r="E23" s="76"/>
      <c r="F23" s="70"/>
      <c r="G23" s="70">
        <v>0.3</v>
      </c>
      <c r="H23" s="69">
        <v>0.2</v>
      </c>
      <c r="I23" s="70">
        <v>0</v>
      </c>
      <c r="J23" s="70"/>
      <c r="K23" s="118"/>
      <c r="L23" s="72"/>
      <c r="M23" s="5"/>
      <c r="N23" s="5"/>
      <c r="O23" s="5"/>
    </row>
    <row r="24" spans="1:15">
      <c r="A24" s="1"/>
      <c r="C24" s="37" t="s">
        <v>5</v>
      </c>
      <c r="E24" s="76"/>
      <c r="F24" s="86"/>
      <c r="G24" s="166">
        <v>805.53178002371362</v>
      </c>
      <c r="H24" s="177">
        <v>805.53178002371362</v>
      </c>
      <c r="I24" s="166">
        <v>805.53178002371362</v>
      </c>
      <c r="J24" s="86"/>
      <c r="K24" s="118"/>
      <c r="L24" s="72"/>
      <c r="M24" s="167"/>
      <c r="N24" s="167"/>
      <c r="O24" s="167"/>
    </row>
    <row r="25" spans="1:15">
      <c r="A25" s="1"/>
      <c r="B25" s="37" t="s">
        <v>7</v>
      </c>
      <c r="E25" s="74"/>
      <c r="F25" s="70"/>
      <c r="G25" s="70"/>
      <c r="H25" s="69"/>
      <c r="I25" s="70"/>
      <c r="J25" s="70"/>
      <c r="K25" s="118"/>
      <c r="L25" s="72"/>
      <c r="M25" s="5"/>
      <c r="N25" s="5"/>
      <c r="O25" s="5"/>
    </row>
    <row r="26" spans="1:15">
      <c r="A26" s="1"/>
      <c r="C26" s="37" t="s">
        <v>8</v>
      </c>
      <c r="E26" s="76"/>
      <c r="F26" s="70"/>
      <c r="G26" s="70">
        <v>0</v>
      </c>
      <c r="H26" s="69">
        <v>1</v>
      </c>
      <c r="I26" s="70">
        <v>0</v>
      </c>
      <c r="J26" s="70"/>
      <c r="K26" s="118"/>
      <c r="L26" s="72"/>
      <c r="M26" s="5"/>
      <c r="N26" s="5"/>
      <c r="O26" s="5"/>
    </row>
    <row r="27" spans="1:15">
      <c r="A27" s="1"/>
      <c r="C27" s="37" t="s">
        <v>9</v>
      </c>
      <c r="E27" s="76"/>
      <c r="F27" s="86"/>
      <c r="G27" s="166">
        <v>0</v>
      </c>
      <c r="H27" s="177">
        <v>90469.046835836314</v>
      </c>
      <c r="I27" s="166">
        <v>0</v>
      </c>
      <c r="J27" s="86"/>
      <c r="K27" s="118"/>
      <c r="L27" s="72"/>
      <c r="M27" s="167"/>
      <c r="N27" s="167"/>
      <c r="O27" s="167"/>
    </row>
    <row r="28" spans="1:15">
      <c r="A28" s="1"/>
      <c r="C28" s="73"/>
      <c r="D28" s="73"/>
      <c r="E28" s="76"/>
      <c r="F28" s="70"/>
      <c r="G28" s="70"/>
      <c r="H28" s="69"/>
      <c r="I28" s="70"/>
      <c r="J28" s="70"/>
      <c r="K28" s="118"/>
      <c r="L28" s="72"/>
      <c r="M28" s="5"/>
      <c r="N28" s="5"/>
      <c r="O28" s="5"/>
    </row>
    <row r="29" spans="1:15">
      <c r="A29" s="1"/>
      <c r="C29" s="73"/>
      <c r="D29" s="150" t="s">
        <v>46</v>
      </c>
      <c r="E29" s="77"/>
      <c r="F29" s="86"/>
      <c r="G29" s="166">
        <f t="shared" ref="G29:I29" si="0">G17*G18+G20*G21+G23*G24+G26*G27</f>
        <v>516.17954390553496</v>
      </c>
      <c r="H29" s="168">
        <f t="shared" si="0"/>
        <v>90942.541350611384</v>
      </c>
      <c r="I29" s="168">
        <f t="shared" si="0"/>
        <v>146.04910597855232</v>
      </c>
      <c r="J29" s="86"/>
      <c r="K29" s="118"/>
      <c r="L29" s="72"/>
      <c r="M29" s="5"/>
      <c r="N29" s="5"/>
      <c r="O29" s="5"/>
    </row>
    <row r="30" spans="1:15">
      <c r="A30" s="1"/>
      <c r="C30" s="73"/>
      <c r="D30" s="73"/>
      <c r="E30" s="74"/>
      <c r="F30" s="70"/>
      <c r="G30" s="70"/>
      <c r="H30" s="71"/>
      <c r="I30" s="71"/>
      <c r="J30" s="70"/>
      <c r="K30" s="118"/>
      <c r="L30" s="72"/>
      <c r="M30" s="5"/>
      <c r="N30" s="5"/>
      <c r="O30" s="5"/>
    </row>
    <row r="31" spans="1:15">
      <c r="A31" s="153" t="s">
        <v>40</v>
      </c>
      <c r="B31" s="65"/>
      <c r="C31" s="84"/>
      <c r="D31" s="84"/>
      <c r="E31" s="83"/>
      <c r="F31" s="65"/>
      <c r="G31" s="65"/>
      <c r="H31" s="67"/>
      <c r="I31" s="67"/>
      <c r="J31" s="65"/>
      <c r="K31" s="120"/>
      <c r="L31" s="68"/>
      <c r="M31" s="5"/>
      <c r="N31" s="5"/>
      <c r="O31" s="5"/>
    </row>
    <row r="32" spans="1:15">
      <c r="A32" s="1"/>
      <c r="C32" s="73" t="s">
        <v>10</v>
      </c>
      <c r="D32" s="73"/>
      <c r="E32" s="74"/>
      <c r="F32" s="87">
        <v>0.44459599999999999</v>
      </c>
      <c r="G32" s="87">
        <v>0.458895</v>
      </c>
      <c r="H32" s="90">
        <v>0.43029200000000001</v>
      </c>
      <c r="I32" s="90">
        <v>0.43029200000000001</v>
      </c>
      <c r="J32" s="70"/>
      <c r="K32" s="118"/>
      <c r="L32" s="72"/>
      <c r="M32" s="5"/>
      <c r="N32" s="5"/>
      <c r="O32" s="5"/>
    </row>
    <row r="33" spans="1:16">
      <c r="A33" s="1"/>
      <c r="C33" s="73" t="s">
        <v>11</v>
      </c>
      <c r="D33" s="73"/>
      <c r="E33" s="74"/>
      <c r="F33" s="87">
        <v>0.5</v>
      </c>
      <c r="G33" s="87">
        <v>1.3333333333333333</v>
      </c>
      <c r="H33" s="90">
        <v>6.6357142857142852</v>
      </c>
      <c r="I33" s="90">
        <v>4.4238095238095232</v>
      </c>
      <c r="J33" s="70"/>
      <c r="K33" s="118"/>
      <c r="L33" s="72"/>
      <c r="M33" s="5"/>
      <c r="N33" s="5"/>
      <c r="O33" s="5"/>
    </row>
    <row r="34" spans="1:16">
      <c r="A34" s="1"/>
      <c r="C34" s="73" t="s">
        <v>12</v>
      </c>
      <c r="D34" s="73"/>
      <c r="E34" s="74"/>
      <c r="F34" s="166">
        <v>274.09806790707904</v>
      </c>
      <c r="G34" s="166">
        <v>276.04102970025463</v>
      </c>
      <c r="H34" s="168">
        <v>283.20423823894816</v>
      </c>
      <c r="I34" s="168">
        <v>283.20423823894816</v>
      </c>
      <c r="J34" s="166"/>
      <c r="K34" s="118"/>
      <c r="L34" s="72"/>
      <c r="M34" s="167"/>
      <c r="N34" s="167"/>
      <c r="O34" s="167"/>
      <c r="P34" s="3"/>
    </row>
    <row r="35" spans="1:16">
      <c r="A35" s="1"/>
      <c r="C35" s="73"/>
      <c r="D35" s="73"/>
      <c r="E35" s="74"/>
      <c r="F35" s="70"/>
      <c r="G35" s="70"/>
      <c r="H35" s="71"/>
      <c r="I35" s="71"/>
      <c r="J35" s="70"/>
      <c r="K35" s="118"/>
      <c r="L35" s="72"/>
      <c r="M35" s="5"/>
      <c r="N35" s="5"/>
      <c r="O35" s="5"/>
    </row>
    <row r="36" spans="1:16">
      <c r="A36" s="1"/>
      <c r="C36" s="73"/>
      <c r="D36" s="85"/>
      <c r="E36" s="74"/>
      <c r="F36" s="86"/>
      <c r="G36" s="86"/>
      <c r="H36" s="88"/>
      <c r="I36" s="88"/>
      <c r="J36" s="70"/>
      <c r="K36" s="118"/>
      <c r="L36" s="72"/>
      <c r="M36" s="5"/>
      <c r="N36" s="5"/>
      <c r="O36" s="5"/>
    </row>
    <row r="37" spans="1:16">
      <c r="A37" s="153" t="s">
        <v>13</v>
      </c>
      <c r="B37" s="65"/>
      <c r="C37" s="84"/>
      <c r="D37" s="84"/>
      <c r="E37" s="66"/>
      <c r="F37" s="65"/>
      <c r="G37" s="65"/>
      <c r="H37" s="67"/>
      <c r="I37" s="67"/>
      <c r="J37" s="65"/>
      <c r="K37" s="120"/>
      <c r="L37" s="68"/>
      <c r="M37" s="5"/>
      <c r="N37" s="5"/>
      <c r="O37" s="5"/>
    </row>
    <row r="38" spans="1:16">
      <c r="C38" s="73" t="s">
        <v>24</v>
      </c>
      <c r="D38" s="73"/>
      <c r="E38" s="74"/>
      <c r="F38" s="70"/>
      <c r="G38" s="70"/>
      <c r="H38" s="71"/>
      <c r="I38" s="71"/>
      <c r="J38" s="169">
        <v>1764112.0887260665</v>
      </c>
      <c r="K38" s="118"/>
      <c r="L38" s="72"/>
      <c r="M38" s="5"/>
      <c r="N38" s="5"/>
      <c r="O38" s="5"/>
    </row>
    <row r="39" spans="1:16">
      <c r="C39" s="73" t="s">
        <v>25</v>
      </c>
      <c r="D39" s="73"/>
      <c r="E39" s="76"/>
      <c r="F39" s="70"/>
      <c r="G39" s="70"/>
      <c r="H39" s="71"/>
      <c r="I39" s="71"/>
      <c r="J39" s="169">
        <v>9702616.4879933652</v>
      </c>
      <c r="K39" s="118"/>
      <c r="L39" s="72"/>
      <c r="M39" s="5"/>
      <c r="N39" s="5"/>
      <c r="O39" s="5"/>
    </row>
    <row r="40" spans="1:16">
      <c r="A40" s="70"/>
      <c r="B40" s="70"/>
      <c r="C40" s="75" t="s">
        <v>26</v>
      </c>
      <c r="D40" s="75"/>
      <c r="E40" s="76"/>
      <c r="F40" s="70"/>
      <c r="G40" s="70"/>
      <c r="H40" s="71"/>
      <c r="I40" s="71"/>
      <c r="J40" s="169">
        <v>17641120.887260664</v>
      </c>
      <c r="K40" s="118"/>
      <c r="L40" s="72"/>
      <c r="M40" s="5"/>
      <c r="N40" s="5"/>
      <c r="O40" s="5"/>
    </row>
    <row r="41" spans="1:16" ht="15" thickBot="1">
      <c r="A41" s="78"/>
      <c r="B41" s="78"/>
      <c r="C41" s="79"/>
      <c r="D41" s="79"/>
      <c r="E41" s="80"/>
      <c r="F41" s="81"/>
      <c r="G41" s="81"/>
      <c r="H41" s="91"/>
      <c r="I41" s="91"/>
      <c r="J41" s="92"/>
      <c r="K41" s="121"/>
      <c r="L41" s="82"/>
      <c r="M41" s="37"/>
    </row>
    <row r="42" spans="1:16" ht="15" thickTop="1"/>
    <row r="43" spans="1:16" ht="35.25" customHeight="1">
      <c r="A43" s="185" t="s">
        <v>55</v>
      </c>
      <c r="B43" s="185"/>
      <c r="C43" s="185"/>
      <c r="D43" s="185"/>
      <c r="E43" s="185"/>
      <c r="F43" s="185"/>
      <c r="G43" s="185"/>
      <c r="H43" s="185"/>
      <c r="I43" s="185"/>
      <c r="J43" s="185"/>
      <c r="K43" s="185"/>
      <c r="L43" s="185"/>
    </row>
    <row r="45" spans="1:16" ht="85.95" customHeight="1">
      <c r="A45" s="186" t="s">
        <v>53</v>
      </c>
      <c r="B45" s="186"/>
      <c r="C45" s="186"/>
      <c r="D45" s="186"/>
      <c r="E45" s="186"/>
      <c r="F45" s="186"/>
      <c r="G45" s="186"/>
      <c r="H45" s="186"/>
      <c r="I45" s="186"/>
      <c r="J45" s="186"/>
      <c r="K45" s="186"/>
      <c r="L45" s="186"/>
    </row>
    <row r="46" spans="1:16">
      <c r="A46"/>
      <c r="B46"/>
      <c r="C46"/>
      <c r="D46"/>
      <c r="E46"/>
      <c r="F46"/>
      <c r="G46"/>
      <c r="H46"/>
      <c r="I46"/>
      <c r="J46"/>
      <c r="K46"/>
      <c r="L46"/>
    </row>
    <row r="47" spans="1:16" ht="20.399999999999999" customHeight="1">
      <c r="A47" t="s">
        <v>54</v>
      </c>
      <c r="B47"/>
      <c r="C47"/>
      <c r="D47"/>
      <c r="E47"/>
      <c r="F47"/>
      <c r="G47"/>
      <c r="H47"/>
      <c r="I47"/>
      <c r="J47"/>
      <c r="K47"/>
      <c r="L47"/>
    </row>
    <row r="48" spans="1:16" ht="15" customHeight="1">
      <c r="A48"/>
      <c r="B48"/>
      <c r="C48"/>
      <c r="D48"/>
      <c r="E48"/>
      <c r="F48"/>
      <c r="G48"/>
      <c r="H48"/>
      <c r="I48"/>
      <c r="J48"/>
      <c r="K48"/>
      <c r="L48"/>
    </row>
    <row r="49" spans="1:12">
      <c r="A49" s="178" t="s">
        <v>32</v>
      </c>
      <c r="B49" s="178"/>
      <c r="C49" s="178"/>
      <c r="D49" s="178"/>
      <c r="E49" s="178"/>
      <c r="F49" s="178"/>
      <c r="G49" s="178"/>
      <c r="H49" s="178"/>
      <c r="I49" s="178"/>
      <c r="J49" s="178"/>
      <c r="K49"/>
      <c r="L49"/>
    </row>
    <row r="50" spans="1:12" ht="38.25" customHeight="1">
      <c r="A50" s="176"/>
      <c r="B50"/>
      <c r="C50" s="178" t="s">
        <v>51</v>
      </c>
      <c r="D50" s="178"/>
      <c r="E50" s="178"/>
      <c r="F50" s="178"/>
      <c r="G50" s="178"/>
      <c r="H50" s="178"/>
      <c r="I50" s="178"/>
      <c r="J50" s="178"/>
      <c r="K50" s="178"/>
      <c r="L50"/>
    </row>
    <row r="51" spans="1:12">
      <c r="A51"/>
      <c r="B51"/>
      <c r="C51" s="130"/>
      <c r="D51"/>
      <c r="E51"/>
      <c r="F51"/>
      <c r="G51"/>
      <c r="H51"/>
      <c r="I51"/>
      <c r="J51"/>
      <c r="K51"/>
      <c r="L51"/>
    </row>
    <row r="52" spans="1:12" ht="37.5" customHeight="1">
      <c r="A52"/>
      <c r="B52"/>
      <c r="C52" s="178" t="s">
        <v>31</v>
      </c>
      <c r="D52" s="178"/>
      <c r="E52" s="178"/>
      <c r="F52" s="178"/>
      <c r="G52" s="178"/>
      <c r="H52" s="178"/>
      <c r="I52" s="178"/>
      <c r="J52" s="178"/>
      <c r="K52" s="178"/>
      <c r="L52"/>
    </row>
  </sheetData>
  <mergeCells count="9">
    <mergeCell ref="C52:K52"/>
    <mergeCell ref="E4:J4"/>
    <mergeCell ref="K4:L4"/>
    <mergeCell ref="F5:G5"/>
    <mergeCell ref="I5:J5"/>
    <mergeCell ref="A43:L43"/>
    <mergeCell ref="A45:L45"/>
    <mergeCell ref="A49:J49"/>
    <mergeCell ref="C50:K50"/>
  </mergeCells>
  <pageMargins left="0.7" right="0.7" top="0.75" bottom="0.75" header="0.3" footer="0.3"/>
  <pageSetup scale="75"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 Me</vt:lpstr>
      <vt:lpstr>Toxoplasma mean COI 2018</vt:lpstr>
      <vt:lpstr>low 2018</vt:lpstr>
      <vt:lpstr>high 2018</vt:lpstr>
      <vt:lpstr>Toxoplasma Assumptions 2018</vt:lpstr>
      <vt:lpstr>'Toxoplasma Assumptions 2018'!Print_Area</vt:lpstr>
      <vt:lpstr>'Toxoplasma mean COI 2018'!Print_Area</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Toxoplasma gondii</dc:title>
  <dc:subject>Agricultural Economics</dc:subject>
  <dc:creator>Sandra Hoffmann; Jae-Wan Ahn</dc:creator>
  <cp:keywords>Toxoplasma gondii, T. gondii, foodborne illness, foodborne illnesses, cost estimates, disease outcomes, foodborne infections, outpatient expenditures, inpatient expenditures, medical care, medical costs, lost wages, USDA, U.S. Department of Agriculture, ERS, Economic Research Service</cp:keywords>
  <cp:lastModifiedBy>Martin, Anikka - REE-ERS, Kansas City, MO</cp:lastModifiedBy>
  <cp:lastPrinted>2014-07-21T20:16:08Z</cp:lastPrinted>
  <dcterms:created xsi:type="dcterms:W3CDTF">2014-04-15T20:04:45Z</dcterms:created>
  <dcterms:modified xsi:type="dcterms:W3CDTF">2021-01-27T21:23:14Z</dcterms:modified>
</cp:coreProperties>
</file>