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anikka.martin\Desktop\COI2018_edited am 1\"/>
    </mc:Choice>
  </mc:AlternateContent>
  <xr:revisionPtr revIDLastSave="0" documentId="13_ncr:1_{9B3F0134-2E64-4964-AE90-2C2D58B1E1DF}" xr6:coauthVersionLast="45" xr6:coauthVersionMax="45" xr10:uidLastSave="{00000000-0000-0000-0000-000000000000}"/>
  <bookViews>
    <workbookView xWindow="28680" yWindow="-120" windowWidth="29040" windowHeight="15840" xr2:uid="{00000000-000D-0000-FFFF-FFFF00000000}"/>
  </bookViews>
  <sheets>
    <sheet name="Read Me" sheetId="9" r:id="rId1"/>
    <sheet name="Campylobacter mean CoI 2018" sheetId="14" r:id="rId2"/>
    <sheet name="low 2018" sheetId="12" r:id="rId3"/>
    <sheet name="high 2018" sheetId="13" r:id="rId4"/>
    <sheet name="per case assumptions 2018" sheetId="10" r:id="rId5"/>
  </sheets>
  <definedNames>
    <definedName name="_xlnm.Print_Area" localSheetId="1">'Campylobacter mean CoI 2018'!$A$1:$N$32</definedName>
    <definedName name="_xlnm.Print_Area" localSheetId="4">'per case assumptions 2018'!$A$1:$M$45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13" l="1"/>
  <c r="L19" i="13"/>
  <c r="L17" i="12"/>
  <c r="K23" i="13" l="1"/>
  <c r="I16" i="13" l="1"/>
  <c r="G16" i="13"/>
  <c r="I14" i="12"/>
  <c r="G14" i="12"/>
  <c r="L21" i="14"/>
  <c r="L17" i="14"/>
  <c r="J17" i="14"/>
  <c r="J21" i="14" s="1"/>
  <c r="I14" i="14"/>
  <c r="G14" i="14"/>
  <c r="K21" i="12" l="1"/>
  <c r="K21" i="14"/>
  <c r="L23" i="13"/>
  <c r="J23" i="13"/>
  <c r="L21" i="12"/>
  <c r="I12" i="14"/>
  <c r="G11" i="14"/>
  <c r="G12" i="12" l="1"/>
  <c r="G12" i="14"/>
  <c r="G14" i="13"/>
  <c r="H12" i="12"/>
  <c r="H14" i="13"/>
  <c r="H12" i="14"/>
  <c r="F19" i="14"/>
  <c r="F21" i="14" s="1"/>
  <c r="F21" i="13"/>
  <c r="F23" i="13" s="1"/>
  <c r="F19" i="12"/>
  <c r="F21" i="12" s="1"/>
  <c r="G13" i="13"/>
  <c r="G11" i="12"/>
  <c r="G19" i="14"/>
  <c r="G19" i="12"/>
  <c r="G21" i="13"/>
  <c r="H13" i="14"/>
  <c r="H15" i="13"/>
  <c r="H13" i="12"/>
  <c r="H19" i="14"/>
  <c r="H21" i="13"/>
  <c r="H19" i="12"/>
  <c r="H16" i="13"/>
  <c r="H14" i="12"/>
  <c r="H14" i="14"/>
  <c r="I12" i="12"/>
  <c r="I14" i="13"/>
  <c r="G13" i="14"/>
  <c r="G15" i="13"/>
  <c r="G13" i="12"/>
  <c r="H13" i="13"/>
  <c r="H11" i="12"/>
  <c r="H11" i="14"/>
  <c r="I13" i="13"/>
  <c r="I11" i="12"/>
  <c r="I11" i="14"/>
  <c r="I13" i="14"/>
  <c r="I15" i="13"/>
  <c r="I13" i="12"/>
  <c r="I21" i="13"/>
  <c r="I19" i="12"/>
  <c r="I19" i="14"/>
  <c r="H15" i="12" l="1"/>
  <c r="H21" i="12" s="1"/>
  <c r="H15" i="14"/>
  <c r="H21" i="14" s="1"/>
  <c r="I15" i="14"/>
  <c r="I21" i="14" s="1"/>
  <c r="G15" i="14"/>
  <c r="G21" i="14" s="1"/>
  <c r="H17" i="13"/>
  <c r="H23" i="13" s="1"/>
  <c r="I15" i="12"/>
  <c r="I21" i="12" s="1"/>
  <c r="G15" i="12"/>
  <c r="G21" i="12" s="1"/>
  <c r="I17" i="13"/>
  <c r="I23" i="13" s="1"/>
  <c r="G17" i="13"/>
  <c r="G23" i="13" s="1"/>
  <c r="I36" i="10"/>
  <c r="H36" i="10"/>
  <c r="G36" i="10"/>
  <c r="F36" i="10"/>
  <c r="I29" i="10"/>
  <c r="H29" i="10"/>
  <c r="G29" i="10"/>
  <c r="F29" i="10"/>
  <c r="E23" i="12" l="1"/>
  <c r="E25" i="13"/>
  <c r="E23" i="14"/>
</calcChain>
</file>

<file path=xl/sharedStrings.xml><?xml version="1.0" encoding="utf-8"?>
<sst xmlns="http://schemas.openxmlformats.org/spreadsheetml/2006/main" count="161" uniqueCount="71">
  <si>
    <t>Chronic Illnesses</t>
  </si>
  <si>
    <t>Hospitalized; died</t>
  </si>
  <si>
    <t>Number of cases</t>
  </si>
  <si>
    <t>Outpatient clinic visits</t>
  </si>
  <si>
    <t>Hospitalizations</t>
  </si>
  <si>
    <t>Premature death</t>
  </si>
  <si>
    <t>low</t>
  </si>
  <si>
    <t>mean</t>
  </si>
  <si>
    <t>high</t>
  </si>
  <si>
    <t>Average visits per case</t>
  </si>
  <si>
    <t>average cost per visit</t>
  </si>
  <si>
    <t>Average cost per visit</t>
  </si>
  <si>
    <t>Average admissions per case</t>
  </si>
  <si>
    <t>Average cost per hospitalization</t>
  </si>
  <si>
    <t>Proportion of cases employed</t>
  </si>
  <si>
    <t>Average number of work days lost</t>
  </si>
  <si>
    <t>Average daily earnings</t>
  </si>
  <si>
    <t>low value per death</t>
  </si>
  <si>
    <t>mean value per death</t>
  </si>
  <si>
    <t>high value per death</t>
  </si>
  <si>
    <t>Total</t>
  </si>
  <si>
    <t>Hospitalized</t>
  </si>
  <si>
    <t>Cases by outcome</t>
  </si>
  <si>
    <t>Productivity costs per case</t>
  </si>
  <si>
    <t>Chronic</t>
  </si>
  <si>
    <t>Medical costs and productivity loss per case</t>
  </si>
  <si>
    <t>Non-hospitalized</t>
  </si>
  <si>
    <t xml:space="preserve">Total </t>
  </si>
  <si>
    <t>Emergency room visits</t>
  </si>
  <si>
    <t>Total medical costs by outcome</t>
  </si>
  <si>
    <t>Total medical costs per case</t>
  </si>
  <si>
    <t>Total costs by outcome</t>
  </si>
  <si>
    <t>Post-hospitalization outcomes</t>
  </si>
  <si>
    <t>Post-hospitalization recovery</t>
  </si>
  <si>
    <t xml:space="preserve">Sources: </t>
  </si>
  <si>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</si>
  <si>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</si>
  <si>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t>Cost component</t>
  </si>
  <si>
    <t>Didn't visit physician; recovered</t>
  </si>
  <si>
    <t>Visited physician; recovered</t>
  </si>
  <si>
    <t>Total cases</t>
  </si>
  <si>
    <t>Health outcomes</t>
  </si>
  <si>
    <t>Medical costs</t>
  </si>
  <si>
    <t>Total cost of illness</t>
  </si>
  <si>
    <t xml:space="preserve">Acute illnesses </t>
  </si>
  <si>
    <r>
      <t>Morbidity illness with Guillan Barr</t>
    </r>
    <r>
      <rPr>
        <b/>
        <sz val="11"/>
        <color theme="1"/>
        <rFont val="Times New Roman"/>
        <family val="1"/>
      </rPr>
      <t>é</t>
    </r>
    <r>
      <rPr>
        <b/>
        <sz val="8.8000000000000007"/>
        <color theme="1"/>
        <rFont val="Calibri"/>
        <family val="2"/>
      </rPr>
      <t xml:space="preserve"> </t>
    </r>
    <r>
      <rPr>
        <b/>
        <sz val="11"/>
        <color theme="1"/>
        <rFont val="Calibri"/>
        <family val="2"/>
      </rPr>
      <t>syndrome</t>
    </r>
  </si>
  <si>
    <t>Death associated with Guillan  Barré syndrome</t>
  </si>
  <si>
    <r>
      <t xml:space="preserve">Low,  Mean, and High Estimates of the Annual Cost of Foodborne Illnesses Caused by </t>
    </r>
    <r>
      <rPr>
        <b/>
        <i/>
        <sz val="11"/>
        <color theme="1"/>
        <rFont val="Calibri"/>
        <family val="2"/>
        <scheme val="minor"/>
      </rPr>
      <t>Campylobacter</t>
    </r>
    <r>
      <rPr>
        <b/>
        <sz val="11"/>
        <color theme="1"/>
        <rFont val="Calibri"/>
        <family val="2"/>
        <scheme val="minor"/>
      </rPr>
      <t xml:space="preserve"> (all species)</t>
    </r>
  </si>
  <si>
    <r>
      <t xml:space="preserve">Cost of foodborne illness estimates for </t>
    </r>
    <r>
      <rPr>
        <b/>
        <i/>
        <sz val="11"/>
        <color theme="1"/>
        <rFont val="Calibri"/>
        <family val="2"/>
        <scheme val="minor"/>
      </rPr>
      <t xml:space="preserve">Campylobacter </t>
    </r>
    <r>
      <rPr>
        <b/>
        <sz val="11"/>
        <color theme="1"/>
        <rFont val="Calibri"/>
        <family val="2"/>
        <scheme val="minor"/>
      </rPr>
      <t>(all species)</t>
    </r>
  </si>
  <si>
    <t>Productivity loss, nonfatal cases</t>
  </si>
  <si>
    <t>Physician office visits</t>
  </si>
  <si>
    <t>Acute illnesses</t>
  </si>
  <si>
    <r>
      <t>Chronic:  Guillan Barr</t>
    </r>
    <r>
      <rPr>
        <b/>
        <sz val="11"/>
        <color theme="1"/>
        <rFont val="Times New Roman"/>
        <family val="1"/>
      </rPr>
      <t>é</t>
    </r>
    <r>
      <rPr>
        <b/>
        <sz val="11"/>
        <color theme="1"/>
        <rFont val="Calibri"/>
        <family val="2"/>
        <scheme val="minor"/>
      </rPr>
      <t xml:space="preserve"> syndrome</t>
    </r>
  </si>
  <si>
    <t>Total acute cases</t>
  </si>
  <si>
    <r>
      <t>Morbidity from Guillan Barr</t>
    </r>
    <r>
      <rPr>
        <b/>
        <sz val="11"/>
        <color theme="1"/>
        <rFont val="Times New Roman"/>
        <family val="1"/>
      </rPr>
      <t>é</t>
    </r>
    <r>
      <rPr>
        <b/>
        <sz val="12.1"/>
        <color theme="1"/>
        <rFont val="Calibri"/>
        <family val="2"/>
      </rPr>
      <t xml:space="preserve"> s</t>
    </r>
    <r>
      <rPr>
        <b/>
        <sz val="9"/>
        <color theme="1"/>
        <rFont val="Calibri"/>
        <family val="2"/>
      </rPr>
      <t>yndrome</t>
    </r>
  </si>
  <si>
    <r>
      <t>Deaths associated with Guillan Barr</t>
    </r>
    <r>
      <rPr>
        <b/>
        <sz val="11"/>
        <color theme="1"/>
        <rFont val="Times New Roman"/>
        <family val="1"/>
      </rPr>
      <t>é</t>
    </r>
    <r>
      <rPr>
        <b/>
        <sz val="9"/>
        <color theme="1"/>
        <rFont val="Calibri"/>
        <family val="2"/>
      </rPr>
      <t xml:space="preserve"> syndrome</t>
    </r>
  </si>
  <si>
    <t>Mean estimates, 2018</t>
  </si>
  <si>
    <t>Low estimates, 2018</t>
  </si>
  <si>
    <t>High estimates, 2018</t>
  </si>
  <si>
    <r>
      <rPr>
        <i/>
        <sz val="11"/>
        <color theme="1"/>
        <rFont val="Calibri"/>
        <family val="2"/>
        <scheme val="minor"/>
      </rPr>
      <t>Cite as:</t>
    </r>
    <r>
      <rPr>
        <sz val="11"/>
        <color theme="1"/>
        <rFont val="Calibri"/>
        <family val="2"/>
        <scheme val="minor"/>
      </rPr>
      <t xml:space="preserve"> U.S. Department of Agriculture (USDA), Economic Research Service (ERS). Cost Estimates of Foodborne
Illnesses. (2020).</t>
    </r>
  </si>
  <si>
    <t>Citation: U.S. Department of Agriculture (USDA), Economic Research Service (ERS). Cost Estimates of Foodborne Illnesses.</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</si>
  <si>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t>
    </r>
  </si>
  <si>
    <r>
      <t>This Excel file contains four</t>
    </r>
    <r>
      <rPr>
        <sz val="11"/>
        <color rgb="FFFF0000"/>
        <rFont val="Calibri"/>
        <family val="2"/>
        <scheme val="minor"/>
      </rPr>
      <t xml:space="preserve"> </t>
    </r>
    <r>
      <rPr>
        <sz val="11"/>
        <color theme="1"/>
        <rFont val="Calibri"/>
        <family val="2"/>
        <scheme val="minor"/>
      </rPr>
      <t>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r>
  </si>
  <si>
    <t>Note: In each pathogen Excel file, the spreadsheets for low, mean, and high costs of foodborne illness are linked to the spreadsheet with per case assumptions.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Value of Statistical Life Excel spreadsheet provided as part of this data product. See the Documentation page of this data product for further guidance. Note that this set of estimates updates ERS 2013 estimates to 2018 by adjusting for inflation and income growth as described in the Documentation page of this website. It does not update incidence number or the number of illness outcomes. Estimates in 2013 dollars can be found in the archive on the ERS, Cost of Foodborne Illnesses Data Product website. Note that total cost of morbidity with Giallan Barre syndrome includes medical costs and productivity loss combined.</t>
  </si>
  <si>
    <t>Note: Users may change the assumptions in this worksheet to conduct sensitivity analysis on the influence of specific per-case assumptions. They may also update per-case costs in this worksheet for inflation and income growth by using further guidance provided on this website. Note that this set of estimates updates ERS 2013 estimates to 2018 by adjusting for inflation and income growth as described in the Documentation page of this website. It does not update incidence number or the number of illness outcomes. Per case assumptions in 2013 dollars can be found in the archive on the ERS, Cost of Foodborne Illnesses Data Product website. Note that total cost of morbidity with Giallan Barre syndrome includes medical costs and productivity loss combined.</t>
  </si>
  <si>
    <t>Per case assumptions, 2018 dollars</t>
  </si>
  <si>
    <r>
      <t>Morbidity illnesses with Guillan Barr</t>
    </r>
    <r>
      <rPr>
        <b/>
        <sz val="10"/>
        <color theme="1"/>
        <rFont val="Times New Roman"/>
        <family val="1"/>
      </rPr>
      <t>é</t>
    </r>
    <r>
      <rPr>
        <b/>
        <sz val="10"/>
        <color theme="1"/>
        <rFont val="Calibri"/>
        <family val="2"/>
      </rPr>
      <t xml:space="preserve"> syndrome</t>
    </r>
  </si>
  <si>
    <t>Deaths associated with Guillan  Barré syndrome</t>
  </si>
  <si>
    <t>Physicians office visits</t>
  </si>
  <si>
    <r>
      <t xml:space="preserve">This Excel file reports the USDA Economic Research Service (ERS) estimates of the annual cost of foodborne illnesses for </t>
    </r>
    <r>
      <rPr>
        <i/>
        <sz val="11"/>
        <color theme="1"/>
        <rFont val="Calibri"/>
        <family val="2"/>
        <scheme val="minor"/>
      </rPr>
      <t>Campylobacter</t>
    </r>
    <r>
      <rPr>
        <sz val="11"/>
        <color theme="1"/>
        <rFont val="Calibri"/>
        <family val="2"/>
        <scheme val="minor"/>
      </rPr>
      <t xml:space="preserve"> (all species) in the United States. This set of estimates updates ERS 2013 estimates to 2018 by adjusting for inflation and income growth as described in the </t>
    </r>
    <r>
      <rPr>
        <i/>
        <sz val="11"/>
        <color theme="1"/>
        <rFont val="Calibri"/>
        <family val="2"/>
        <scheme val="minor"/>
      </rPr>
      <t>Documentation</t>
    </r>
    <r>
      <rPr>
        <sz val="11"/>
        <color theme="1"/>
        <rFont val="Calibri"/>
        <family val="2"/>
        <scheme val="minor"/>
      </rPr>
      <t xml:space="preserve"> page of this website. Our prior estimates were for 2013. The revised numbers for 2018 provide a 5-year update on these estimates. The update does not change incidence numbers or the number of illness outcomes. Estimates in 2013 dollars can be found in the archive on the ERS, Cost of Foodborne Illnesses Data Product website.</t>
    </r>
  </si>
  <si>
    <t>ERS has developed similar Excel files for 15 major foodborne pathogens. The U.S. Centers for Disease Control and Prevention estimates that these 15 pathogens cause 95 percent or more of the foodborne illnesses, hospitalizations, and deaths each year in the United States for which a pathogen cause can be identified.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</si>
</sst>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0.0%"/>
  </numFmts>
  <fonts count="29">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11"/>
      <color theme="1"/>
      <name val="Calibri"/>
      <family val="2"/>
      <scheme val="minor"/>
    </font>
    <font>
      <sz val="10"/>
      <name val="Arial"/>
      <family val="2"/>
    </font>
    <font>
      <b/>
      <sz val="23"/>
      <color rgb="FF000000"/>
      <name val="Georgia"/>
      <family val="1"/>
    </font>
    <font>
      <b/>
      <sz val="9"/>
      <color rgb="FF003366"/>
      <name val="Inherit"/>
    </font>
    <font>
      <b/>
      <sz val="9.15"/>
      <color rgb="FF003366"/>
      <name val="Inherit"/>
    </font>
    <font>
      <sz val="9"/>
      <color rgb="FF666666"/>
      <name val="Inherit"/>
    </font>
    <font>
      <u/>
      <sz val="11"/>
      <color theme="10"/>
      <name val="Calibri"/>
      <family val="2"/>
      <scheme val="minor"/>
    </font>
    <font>
      <sz val="10"/>
      <name val="Arial"/>
      <family val="2"/>
    </font>
    <font>
      <sz val="9"/>
      <color theme="1"/>
      <name val="Calibri"/>
      <family val="2"/>
      <scheme val="minor"/>
    </font>
    <font>
      <i/>
      <u/>
      <sz val="11"/>
      <color theme="1"/>
      <name val="Calibri"/>
      <family val="2"/>
      <scheme val="minor"/>
    </font>
    <font>
      <b/>
      <i/>
      <sz val="11"/>
      <color theme="1"/>
      <name val="Calibri"/>
      <family val="2"/>
      <scheme val="minor"/>
    </font>
    <font>
      <b/>
      <sz val="11"/>
      <color theme="1"/>
      <name val="Times New Roman"/>
      <family val="1"/>
    </font>
    <font>
      <b/>
      <sz val="8.8000000000000007"/>
      <color theme="1"/>
      <name val="Calibri"/>
      <family val="2"/>
    </font>
    <font>
      <b/>
      <sz val="9"/>
      <color theme="1"/>
      <name val="Calibri"/>
      <family val="2"/>
      <scheme val="minor"/>
    </font>
    <font>
      <b/>
      <sz val="12.1"/>
      <color theme="1"/>
      <name val="Calibri"/>
      <family val="2"/>
    </font>
    <font>
      <b/>
      <sz val="9"/>
      <color theme="1"/>
      <name val="Calibri"/>
      <family val="2"/>
    </font>
    <font>
      <sz val="11"/>
      <color rgb="FF000000"/>
      <name val="Calibri"/>
      <family val="2"/>
      <scheme val="minor"/>
    </font>
    <font>
      <i/>
      <sz val="10"/>
      <color theme="1"/>
      <name val="Calibri"/>
      <family val="2"/>
      <scheme val="minor"/>
    </font>
    <font>
      <sz val="11"/>
      <color theme="1"/>
      <name val="Times New Roman"/>
      <family val="1"/>
    </font>
    <font>
      <b/>
      <sz val="11"/>
      <color theme="1"/>
      <name val="Calibri"/>
      <family val="2"/>
    </font>
    <font>
      <b/>
      <sz val="10"/>
      <color theme="1"/>
      <name val="Calibri"/>
      <family val="2"/>
      <scheme val="minor"/>
    </font>
    <font>
      <b/>
      <sz val="10"/>
      <color theme="1"/>
      <name val="Times New Roman"/>
      <family val="1"/>
    </font>
    <font>
      <b/>
      <sz val="10"/>
      <color theme="1"/>
      <name val="Calibri"/>
      <family val="2"/>
    </font>
    <font>
      <sz val="11"/>
      <color rgb="FFFF0000"/>
      <name val="Calibri"/>
      <family val="2"/>
      <scheme val="minor"/>
    </font>
    <font>
      <sz val="11"/>
      <name val="Calibri"/>
      <family val="2"/>
      <scheme val="minor"/>
    </font>
  </fonts>
  <fills count="2">
    <fill>
      <patternFill patternType="none"/>
    </fill>
    <fill>
      <patternFill patternType="gray125"/>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auto="1"/>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bottom style="thin">
        <color auto="1"/>
      </bottom>
      <diagonal/>
    </border>
    <border>
      <left style="medium">
        <color indexed="64"/>
      </left>
      <right style="thin">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s>
  <cellStyleXfs count="12">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4" fillId="0" borderId="0" applyFont="0" applyFill="0" applyBorder="0" applyAlignment="0" applyProtection="0"/>
    <xf numFmtId="0" fontId="5" fillId="0" borderId="0"/>
    <xf numFmtId="0" fontId="10" fillId="0" borderId="0" applyNumberFormat="0" applyFill="0" applyBorder="0" applyAlignment="0" applyProtection="0"/>
    <xf numFmtId="0" fontId="11" fillId="0" borderId="0"/>
  </cellStyleXfs>
  <cellXfs count="257">
    <xf numFmtId="0" fontId="0" fillId="0" borderId="0" xfId="0"/>
    <xf numFmtId="0" fontId="1" fillId="0" borderId="0" xfId="0" applyFont="1"/>
    <xf numFmtId="0" fontId="0" fillId="0" borderId="0" xfId="0" applyAlignment="1">
      <alignment wrapText="1"/>
    </xf>
    <xf numFmtId="0" fontId="3" fillId="0" borderId="0" xfId="1" applyFont="1" applyFill="1" applyBorder="1" applyAlignment="1">
      <alignment wrapText="1"/>
    </xf>
    <xf numFmtId="0" fontId="3" fillId="0" borderId="0" xfId="1" applyFill="1" applyBorder="1" applyAlignment="1">
      <alignment wrapText="1"/>
    </xf>
    <xf numFmtId="0" fontId="0" fillId="0" borderId="0" xfId="0" applyFill="1"/>
    <xf numFmtId="3" fontId="0" fillId="0" borderId="0" xfId="0" applyNumberFormat="1" applyFill="1" applyBorder="1" applyAlignment="1">
      <alignment horizontal="right"/>
    </xf>
    <xf numFmtId="3" fontId="3" fillId="0" borderId="0" xfId="4" applyNumberFormat="1" applyFill="1" applyBorder="1" applyAlignment="1">
      <alignment horizontal="right"/>
    </xf>
    <xf numFmtId="164" fontId="0" fillId="0" borderId="0" xfId="0" applyNumberFormat="1" applyFill="1"/>
    <xf numFmtId="0" fontId="6" fillId="0" borderId="0" xfId="0" applyFont="1" applyAlignment="1">
      <alignment horizontal="left" vertical="center"/>
    </xf>
    <xf numFmtId="0" fontId="7" fillId="0" borderId="0" xfId="0" applyFont="1" applyAlignment="1">
      <alignment horizontal="left" vertical="center" indent="1"/>
    </xf>
    <xf numFmtId="0" fontId="8" fillId="0" borderId="0" xfId="0" applyFont="1" applyAlignment="1">
      <alignment horizontal="left" vertical="center"/>
    </xf>
    <xf numFmtId="0" fontId="10" fillId="0" borderId="0" xfId="10" applyAlignment="1">
      <alignment horizontal="left" vertical="center" indent="1"/>
    </xf>
    <xf numFmtId="0" fontId="9" fillId="0" borderId="0" xfId="0" applyFont="1" applyAlignment="1">
      <alignment horizontal="left" vertical="center"/>
    </xf>
    <xf numFmtId="0" fontId="0" fillId="0" borderId="0" xfId="0" applyFill="1" applyBorder="1"/>
    <xf numFmtId="0" fontId="0" fillId="0" borderId="10" xfId="0" applyBorder="1"/>
    <xf numFmtId="0" fontId="0" fillId="0" borderId="11" xfId="0" applyBorder="1"/>
    <xf numFmtId="0" fontId="0" fillId="0" borderId="0" xfId="0" applyBorder="1"/>
    <xf numFmtId="0" fontId="0" fillId="0" borderId="13" xfId="0" applyBorder="1"/>
    <xf numFmtId="0" fontId="0" fillId="0" borderId="14" xfId="0" applyBorder="1"/>
    <xf numFmtId="0" fontId="0" fillId="0" borderId="10" xfId="0" applyFill="1" applyBorder="1"/>
    <xf numFmtId="1" fontId="0" fillId="0" borderId="11" xfId="0" applyNumberFormat="1" applyFill="1" applyBorder="1"/>
    <xf numFmtId="1" fontId="1" fillId="0" borderId="0" xfId="0" applyNumberFormat="1" applyFont="1" applyFill="1" applyBorder="1" applyAlignment="1">
      <alignment horizontal="center"/>
    </xf>
    <xf numFmtId="164" fontId="0" fillId="0" borderId="0" xfId="0" applyNumberFormat="1" applyFill="1" applyBorder="1" applyAlignment="1">
      <alignment horizontal="right"/>
    </xf>
    <xf numFmtId="0" fontId="0" fillId="0" borderId="11" xfId="0" applyFill="1" applyBorder="1"/>
    <xf numFmtId="164" fontId="0" fillId="0" borderId="11" xfId="0" applyNumberFormat="1" applyFill="1" applyBorder="1" applyAlignment="1">
      <alignment horizontal="right"/>
    </xf>
    <xf numFmtId="164" fontId="0" fillId="0" borderId="11" xfId="0" applyNumberFormat="1" applyFill="1" applyBorder="1"/>
    <xf numFmtId="164" fontId="0" fillId="0" borderId="11" xfId="0" applyNumberFormat="1" applyBorder="1"/>
    <xf numFmtId="165" fontId="0" fillId="0" borderId="10" xfId="0" applyNumberFormat="1" applyFill="1" applyBorder="1"/>
    <xf numFmtId="165" fontId="0" fillId="0" borderId="11" xfId="0" applyNumberFormat="1" applyFill="1" applyBorder="1"/>
    <xf numFmtId="0" fontId="0" fillId="0" borderId="13" xfId="0" applyFill="1" applyBorder="1"/>
    <xf numFmtId="10" fontId="0" fillId="0" borderId="3" xfId="8" applyNumberFormat="1" applyFont="1" applyFill="1" applyBorder="1"/>
    <xf numFmtId="10" fontId="0" fillId="0" borderId="13" xfId="8" applyNumberFormat="1" applyFont="1" applyFill="1" applyBorder="1"/>
    <xf numFmtId="10" fontId="0" fillId="0" borderId="4" xfId="8" applyNumberFormat="1" applyFont="1" applyFill="1" applyBorder="1"/>
    <xf numFmtId="164" fontId="0" fillId="0" borderId="0" xfId="0" applyNumberFormat="1" applyFill="1" applyBorder="1"/>
    <xf numFmtId="0" fontId="1" fillId="0" borderId="11" xfId="0" applyFont="1" applyFill="1" applyBorder="1"/>
    <xf numFmtId="164" fontId="0" fillId="0" borderId="0" xfId="0" applyNumberFormat="1" applyBorder="1"/>
    <xf numFmtId="165" fontId="0" fillId="0" borderId="0" xfId="0" applyNumberFormat="1" applyFill="1" applyBorder="1"/>
    <xf numFmtId="164" fontId="0" fillId="0" borderId="10" xfId="0" applyNumberFormat="1" applyFill="1" applyBorder="1" applyAlignment="1">
      <alignment horizontal="right"/>
    </xf>
    <xf numFmtId="164" fontId="0" fillId="0" borderId="10" xfId="0" applyNumberFormat="1" applyFill="1" applyBorder="1"/>
    <xf numFmtId="164" fontId="0" fillId="0" borderId="10" xfId="0" applyNumberFormat="1" applyBorder="1"/>
    <xf numFmtId="3" fontId="3" fillId="0" borderId="11" xfId="4" applyNumberFormat="1" applyFill="1" applyBorder="1" applyAlignment="1">
      <alignment horizontal="right"/>
    </xf>
    <xf numFmtId="3" fontId="3" fillId="0" borderId="15" xfId="4" applyNumberFormat="1" applyFill="1" applyBorder="1" applyAlignment="1">
      <alignment horizontal="right"/>
    </xf>
    <xf numFmtId="3" fontId="3" fillId="0" borderId="11" xfId="4" applyNumberFormat="1" applyFill="1" applyBorder="1" applyAlignment="1">
      <alignment horizontal="center" wrapText="1"/>
    </xf>
    <xf numFmtId="1" fontId="1" fillId="0" borderId="11" xfId="0" applyNumberFormat="1" applyFont="1" applyFill="1" applyBorder="1" applyAlignment="1">
      <alignment horizontal="center"/>
    </xf>
    <xf numFmtId="1" fontId="1" fillId="0" borderId="10" xfId="0" applyNumberFormat="1" applyFont="1" applyFill="1" applyBorder="1" applyAlignment="1">
      <alignment horizontal="center"/>
    </xf>
    <xf numFmtId="0" fontId="0" fillId="0" borderId="0" xfId="0" applyFont="1"/>
    <xf numFmtId="0" fontId="0" fillId="0" borderId="0" xfId="0" applyFont="1" applyFill="1"/>
    <xf numFmtId="0" fontId="0" fillId="0" borderId="14" xfId="0" applyFont="1" applyFill="1" applyBorder="1"/>
    <xf numFmtId="1" fontId="0" fillId="0" borderId="11" xfId="0" applyNumberFormat="1" applyFont="1" applyFill="1" applyBorder="1"/>
    <xf numFmtId="0" fontId="0" fillId="0" borderId="0" xfId="0" applyFont="1" applyFill="1" applyBorder="1"/>
    <xf numFmtId="0" fontId="0" fillId="0" borderId="10" xfId="0" applyFont="1" applyFill="1" applyBorder="1"/>
    <xf numFmtId="0" fontId="0" fillId="0" borderId="11" xfId="0" applyFont="1" applyFill="1" applyBorder="1"/>
    <xf numFmtId="0" fontId="0" fillId="0" borderId="1" xfId="0" applyFont="1" applyFill="1" applyBorder="1"/>
    <xf numFmtId="0" fontId="0" fillId="0" borderId="15" xfId="0" applyFont="1" applyFill="1" applyBorder="1"/>
    <xf numFmtId="0" fontId="0" fillId="0" borderId="16" xfId="0" applyFont="1" applyFill="1" applyBorder="1"/>
    <xf numFmtId="0" fontId="0" fillId="0" borderId="8" xfId="0" applyFont="1" applyFill="1" applyBorder="1"/>
    <xf numFmtId="10" fontId="4" fillId="0" borderId="13" xfId="8" applyNumberFormat="1" applyFont="1" applyFill="1" applyBorder="1"/>
    <xf numFmtId="10" fontId="4" fillId="0" borderId="3" xfId="8" applyNumberFormat="1" applyFont="1" applyFill="1" applyBorder="1"/>
    <xf numFmtId="10" fontId="4" fillId="0" borderId="4" xfId="8" applyNumberFormat="1" applyFont="1" applyFill="1" applyBorder="1"/>
    <xf numFmtId="3" fontId="0" fillId="0" borderId="0" xfId="0" applyNumberFormat="1" applyFont="1" applyFill="1" applyBorder="1" applyAlignment="1">
      <alignment horizontal="right"/>
    </xf>
    <xf numFmtId="3" fontId="0" fillId="0" borderId="0" xfId="0" applyNumberFormat="1" applyFont="1" applyFill="1" applyBorder="1"/>
    <xf numFmtId="165" fontId="0" fillId="0" borderId="11" xfId="0" applyNumberFormat="1" applyFont="1" applyFill="1" applyBorder="1"/>
    <xf numFmtId="165" fontId="0" fillId="0" borderId="0" xfId="0" applyNumberFormat="1" applyFont="1" applyFill="1" applyBorder="1"/>
    <xf numFmtId="165" fontId="0" fillId="0" borderId="10" xfId="0" applyNumberFormat="1" applyFont="1" applyFill="1" applyBorder="1"/>
    <xf numFmtId="1" fontId="0" fillId="0" borderId="11" xfId="0" applyNumberFormat="1" applyFont="1" applyFill="1" applyBorder="1" applyAlignment="1"/>
    <xf numFmtId="1" fontId="0" fillId="0" borderId="0" xfId="0" applyNumberFormat="1" applyFont="1" applyFill="1" applyBorder="1" applyAlignment="1"/>
    <xf numFmtId="0" fontId="0" fillId="0" borderId="9" xfId="0" applyFont="1" applyFill="1" applyBorder="1"/>
    <xf numFmtId="10" fontId="4" fillId="0" borderId="8" xfId="8" applyNumberFormat="1" applyFont="1" applyFill="1" applyBorder="1"/>
    <xf numFmtId="1" fontId="0" fillId="0" borderId="14" xfId="0" applyNumberFormat="1" applyFont="1" applyFill="1" applyBorder="1" applyAlignment="1"/>
    <xf numFmtId="3" fontId="0" fillId="0" borderId="14" xfId="0" applyNumberFormat="1" applyFont="1" applyFill="1" applyBorder="1"/>
    <xf numFmtId="165" fontId="0" fillId="0" borderId="14" xfId="0" applyNumberFormat="1" applyFont="1" applyFill="1" applyBorder="1"/>
    <xf numFmtId="0" fontId="0" fillId="0" borderId="18" xfId="0" applyFont="1" applyBorder="1"/>
    <xf numFmtId="3" fontId="3" fillId="0" borderId="14" xfId="4" applyNumberFormat="1" applyFont="1" applyFill="1" applyBorder="1" applyAlignment="1">
      <alignment horizontal="center" wrapText="1"/>
    </xf>
    <xf numFmtId="3" fontId="3" fillId="0" borderId="9" xfId="4" applyNumberFormat="1" applyFont="1" applyFill="1" applyBorder="1" applyAlignment="1">
      <alignment horizontal="right" wrapText="1"/>
    </xf>
    <xf numFmtId="3" fontId="3" fillId="0" borderId="16" xfId="4" applyNumberFormat="1" applyFont="1" applyFill="1" applyBorder="1" applyAlignment="1">
      <alignment horizontal="center" wrapText="1"/>
    </xf>
    <xf numFmtId="3" fontId="3" fillId="0" borderId="15" xfId="4" applyNumberFormat="1" applyFont="1" applyFill="1" applyBorder="1" applyAlignment="1">
      <alignment horizontal="center" wrapText="1"/>
    </xf>
    <xf numFmtId="0" fontId="0" fillId="0" borderId="13" xfId="0" applyFont="1" applyFill="1" applyBorder="1"/>
    <xf numFmtId="10" fontId="4" fillId="0" borderId="11" xfId="8" applyNumberFormat="1" applyFont="1" applyFill="1" applyBorder="1"/>
    <xf numFmtId="10" fontId="4" fillId="0" borderId="10" xfId="8" applyNumberFormat="1" applyFont="1" applyFill="1" applyBorder="1"/>
    <xf numFmtId="10" fontId="4" fillId="0" borderId="14" xfId="8" applyNumberFormat="1" applyFont="1" applyFill="1" applyBorder="1"/>
    <xf numFmtId="164" fontId="0" fillId="0" borderId="11" xfId="0" applyNumberFormat="1" applyFont="1" applyFill="1" applyBorder="1"/>
    <xf numFmtId="164" fontId="0" fillId="0" borderId="10" xfId="0" applyNumberFormat="1" applyFont="1" applyFill="1" applyBorder="1" applyAlignment="1">
      <alignment horizontal="right"/>
    </xf>
    <xf numFmtId="164" fontId="0" fillId="0" borderId="14" xfId="0" applyNumberFormat="1" applyFont="1" applyFill="1" applyBorder="1" applyAlignment="1">
      <alignment horizontal="right"/>
    </xf>
    <xf numFmtId="164" fontId="0" fillId="0" borderId="11" xfId="0" applyNumberFormat="1" applyFont="1" applyFill="1" applyBorder="1" applyAlignment="1">
      <alignment horizontal="right"/>
    </xf>
    <xf numFmtId="164" fontId="0" fillId="0" borderId="10" xfId="0" applyNumberFormat="1" applyFont="1" applyFill="1" applyBorder="1"/>
    <xf numFmtId="164" fontId="0" fillId="0" borderId="14" xfId="0" applyNumberFormat="1" applyFont="1" applyFill="1" applyBorder="1"/>
    <xf numFmtId="0" fontId="0" fillId="0" borderId="18" xfId="0" applyBorder="1"/>
    <xf numFmtId="3" fontId="3" fillId="0" borderId="20" xfId="4" applyNumberFormat="1" applyFill="1" applyBorder="1" applyAlignment="1">
      <alignment horizontal="right"/>
    </xf>
    <xf numFmtId="0" fontId="0" fillId="0" borderId="17" xfId="0" applyBorder="1"/>
    <xf numFmtId="0" fontId="0" fillId="0" borderId="12" xfId="0" applyFont="1" applyFill="1" applyBorder="1"/>
    <xf numFmtId="0" fontId="0" fillId="0" borderId="21" xfId="0" applyFont="1" applyFill="1" applyBorder="1"/>
    <xf numFmtId="164" fontId="0" fillId="0" borderId="4" xfId="0" applyNumberFormat="1" applyBorder="1"/>
    <xf numFmtId="164" fontId="0" fillId="0" borderId="3" xfId="0" applyNumberFormat="1" applyBorder="1"/>
    <xf numFmtId="164" fontId="0" fillId="0" borderId="13" xfId="0" applyNumberFormat="1" applyBorder="1"/>
    <xf numFmtId="3" fontId="3" fillId="0" borderId="1" xfId="4" applyNumberFormat="1" applyFont="1" applyFill="1" applyBorder="1" applyAlignment="1">
      <alignment horizontal="center" wrapText="1"/>
    </xf>
    <xf numFmtId="10" fontId="4" fillId="0" borderId="0" xfId="8" applyNumberFormat="1" applyFont="1" applyFill="1" applyBorder="1"/>
    <xf numFmtId="3" fontId="3" fillId="0" borderId="21" xfId="4" applyNumberFormat="1" applyFont="1" applyFill="1" applyBorder="1" applyAlignment="1">
      <alignment horizontal="center" wrapText="1"/>
    </xf>
    <xf numFmtId="10" fontId="4" fillId="0" borderId="23" xfId="8" applyNumberFormat="1" applyFont="1" applyFill="1" applyBorder="1"/>
    <xf numFmtId="165" fontId="0" fillId="0" borderId="13" xfId="0" applyNumberFormat="1" applyBorder="1"/>
    <xf numFmtId="165" fontId="0" fillId="0" borderId="4" xfId="0" applyNumberFormat="1" applyBorder="1"/>
    <xf numFmtId="165" fontId="0" fillId="0" borderId="3" xfId="0" applyNumberFormat="1" applyBorder="1"/>
    <xf numFmtId="165" fontId="0" fillId="0" borderId="4" xfId="0" applyNumberFormat="1" applyFill="1" applyBorder="1"/>
    <xf numFmtId="0" fontId="0" fillId="0" borderId="12" xfId="0" applyBorder="1"/>
    <xf numFmtId="3" fontId="3" fillId="0" borderId="12" xfId="4" applyNumberFormat="1" applyFill="1" applyBorder="1" applyAlignment="1">
      <alignment horizontal="right"/>
    </xf>
    <xf numFmtId="10" fontId="0" fillId="0" borderId="23" xfId="8" applyNumberFormat="1" applyFont="1" applyFill="1" applyBorder="1"/>
    <xf numFmtId="0" fontId="0" fillId="0" borderId="12" xfId="0" applyFill="1" applyBorder="1"/>
    <xf numFmtId="165" fontId="0" fillId="0" borderId="23" xfId="0" applyNumberFormat="1" applyFill="1" applyBorder="1"/>
    <xf numFmtId="165" fontId="0" fillId="0" borderId="27" xfId="0" applyNumberFormat="1" applyFont="1" applyFill="1" applyBorder="1"/>
    <xf numFmtId="0" fontId="0" fillId="0" borderId="3" xfId="0" applyFont="1" applyFill="1" applyBorder="1"/>
    <xf numFmtId="0" fontId="0" fillId="0" borderId="14" xfId="0" quotePrefix="1" applyFont="1" applyFill="1" applyBorder="1"/>
    <xf numFmtId="3" fontId="3" fillId="0" borderId="14" xfId="4" applyNumberFormat="1" applyFont="1" applyFill="1" applyBorder="1" applyAlignment="1">
      <alignment horizontal="right"/>
    </xf>
    <xf numFmtId="165" fontId="0" fillId="0" borderId="19" xfId="0" applyNumberFormat="1" applyBorder="1"/>
    <xf numFmtId="0" fontId="0" fillId="0" borderId="28" xfId="0" applyBorder="1"/>
    <xf numFmtId="0" fontId="1" fillId="0" borderId="0" xfId="0" applyFont="1" applyAlignment="1">
      <alignment vertical="center"/>
    </xf>
    <xf numFmtId="0" fontId="13" fillId="0" borderId="0" xfId="0" applyFont="1"/>
    <xf numFmtId="0" fontId="0" fillId="0" borderId="0" xfId="0" applyAlignment="1">
      <alignment vertical="center" wrapText="1"/>
    </xf>
    <xf numFmtId="0" fontId="0" fillId="0" borderId="0" xfId="0" applyAlignment="1">
      <alignment horizontal="left" vertical="top" wrapText="1"/>
    </xf>
    <xf numFmtId="0" fontId="14" fillId="0" borderId="0" xfId="0" applyFont="1"/>
    <xf numFmtId="0" fontId="1" fillId="0" borderId="0" xfId="0" applyFont="1" applyFill="1"/>
    <xf numFmtId="0" fontId="1" fillId="0" borderId="18" xfId="0" applyFont="1" applyBorder="1"/>
    <xf numFmtId="0" fontId="1" fillId="0" borderId="8" xfId="0" applyFont="1" applyFill="1" applyBorder="1"/>
    <xf numFmtId="0" fontId="1" fillId="0" borderId="2" xfId="0" applyFont="1" applyFill="1" applyBorder="1"/>
    <xf numFmtId="0" fontId="1" fillId="0" borderId="15" xfId="0" applyFont="1" applyFill="1" applyBorder="1" applyAlignment="1">
      <alignment horizontal="center"/>
    </xf>
    <xf numFmtId="0" fontId="1" fillId="0" borderId="9" xfId="0" applyFont="1" applyFill="1" applyBorder="1"/>
    <xf numFmtId="0" fontId="1" fillId="0" borderId="5" xfId="0" applyFont="1" applyFill="1" applyBorder="1" applyAlignment="1">
      <alignment wrapText="1"/>
    </xf>
    <xf numFmtId="0" fontId="1" fillId="0" borderId="6" xfId="0" applyFont="1" applyFill="1" applyBorder="1" applyAlignment="1">
      <alignment wrapText="1"/>
    </xf>
    <xf numFmtId="0" fontId="1" fillId="0" borderId="2" xfId="0" applyFont="1" applyFill="1" applyBorder="1" applyAlignment="1">
      <alignment wrapText="1"/>
    </xf>
    <xf numFmtId="0" fontId="1" fillId="0" borderId="12" xfId="0" applyFont="1" applyFill="1" applyBorder="1" applyAlignment="1">
      <alignment wrapText="1"/>
    </xf>
    <xf numFmtId="0" fontId="1" fillId="0" borderId="10" xfId="0" applyFont="1" applyFill="1" applyBorder="1" applyAlignment="1">
      <alignment wrapText="1"/>
    </xf>
    <xf numFmtId="0" fontId="1" fillId="0" borderId="23" xfId="0" applyFont="1" applyBorder="1" applyAlignment="1">
      <alignment horizontal="center"/>
    </xf>
    <xf numFmtId="0" fontId="1" fillId="0" borderId="10" xfId="0" applyFont="1" applyBorder="1" applyAlignment="1">
      <alignment horizontal="center"/>
    </xf>
    <xf numFmtId="0" fontId="1" fillId="0" borderId="0" xfId="0" applyFont="1" applyFill="1" applyAlignment="1">
      <alignment wrapText="1"/>
    </xf>
    <xf numFmtId="0" fontId="1" fillId="0" borderId="9" xfId="0" applyFont="1" applyFill="1" applyBorder="1" applyAlignment="1">
      <alignment wrapText="1"/>
    </xf>
    <xf numFmtId="0" fontId="2"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22" fillId="0" borderId="0" xfId="0" applyFont="1" applyAlignment="1">
      <alignment vertical="center" wrapText="1"/>
    </xf>
    <xf numFmtId="0" fontId="24" fillId="0" borderId="6" xfId="0" applyFont="1" applyFill="1" applyBorder="1" applyAlignment="1">
      <alignment wrapText="1"/>
    </xf>
    <xf numFmtId="0" fontId="24" fillId="0" borderId="12" xfId="0" applyFont="1" applyBorder="1" applyAlignment="1">
      <alignment wrapText="1"/>
    </xf>
    <xf numFmtId="0" fontId="24" fillId="0" borderId="10" xfId="0" applyFont="1" applyBorder="1" applyAlignment="1">
      <alignment wrapText="1"/>
    </xf>
    <xf numFmtId="3" fontId="0" fillId="0" borderId="11" xfId="0" applyNumberFormat="1" applyFont="1" applyFill="1" applyBorder="1"/>
    <xf numFmtId="3" fontId="0" fillId="0" borderId="12" xfId="0" applyNumberFormat="1" applyFont="1" applyFill="1" applyBorder="1"/>
    <xf numFmtId="3" fontId="0" fillId="0" borderId="10" xfId="0" applyNumberFormat="1" applyFont="1" applyFill="1" applyBorder="1"/>
    <xf numFmtId="3" fontId="0" fillId="0" borderId="9" xfId="0" applyNumberFormat="1" applyFont="1" applyFill="1" applyBorder="1"/>
    <xf numFmtId="3" fontId="0" fillId="0" borderId="16" xfId="0" applyNumberFormat="1" applyFont="1" applyFill="1" applyBorder="1"/>
    <xf numFmtId="3" fontId="0" fillId="0" borderId="1" xfId="0" applyNumberFormat="1" applyFont="1" applyFill="1" applyBorder="1"/>
    <xf numFmtId="3" fontId="0" fillId="0" borderId="21" xfId="0" applyNumberFormat="1" applyFont="1" applyFill="1" applyBorder="1"/>
    <xf numFmtId="3" fontId="0" fillId="0" borderId="15" xfId="0" applyNumberFormat="1" applyFont="1" applyFill="1" applyBorder="1"/>
    <xf numFmtId="165" fontId="0" fillId="0" borderId="0" xfId="0" applyNumberFormat="1" applyFont="1" applyFill="1" applyBorder="1" applyAlignment="1">
      <alignment horizontal="right"/>
    </xf>
    <xf numFmtId="165" fontId="0" fillId="0" borderId="14" xfId="0" applyNumberFormat="1" applyFont="1" applyFill="1" applyBorder="1" applyAlignment="1">
      <alignment horizontal="right"/>
    </xf>
    <xf numFmtId="165" fontId="0" fillId="0" borderId="3" xfId="0" applyNumberFormat="1" applyFont="1" applyFill="1" applyBorder="1"/>
    <xf numFmtId="165" fontId="0" fillId="0" borderId="8" xfId="0" applyNumberFormat="1" applyFont="1" applyFill="1" applyBorder="1"/>
    <xf numFmtId="3" fontId="12" fillId="0" borderId="0" xfId="0" applyNumberFormat="1" applyFont="1" applyFill="1"/>
    <xf numFmtId="3" fontId="0" fillId="0" borderId="11" xfId="0" applyNumberFormat="1" applyBorder="1"/>
    <xf numFmtId="3" fontId="0" fillId="0" borderId="0" xfId="0" applyNumberFormat="1" applyBorder="1"/>
    <xf numFmtId="3" fontId="0" fillId="0" borderId="12" xfId="0" applyNumberFormat="1" applyBorder="1"/>
    <xf numFmtId="3" fontId="0" fillId="0" borderId="10" xfId="0" applyNumberFormat="1" applyBorder="1"/>
    <xf numFmtId="0" fontId="1" fillId="0" borderId="13" xfId="0" applyFont="1" applyBorder="1" applyAlignment="1">
      <alignment horizontal="center"/>
    </xf>
    <xf numFmtId="165" fontId="0" fillId="0" borderId="32" xfId="0" applyNumberFormat="1" applyFont="1" applyFill="1" applyBorder="1"/>
    <xf numFmtId="0" fontId="1" fillId="0" borderId="22" xfId="0" applyFont="1" applyFill="1" applyBorder="1" applyAlignment="1">
      <alignment horizontal="center"/>
    </xf>
    <xf numFmtId="0" fontId="1" fillId="0" borderId="7" xfId="0" applyFont="1" applyFill="1" applyBorder="1" applyAlignment="1">
      <alignment horizontal="center"/>
    </xf>
    <xf numFmtId="0" fontId="2" fillId="0" borderId="0" xfId="0" applyFont="1" applyFill="1"/>
    <xf numFmtId="0" fontId="14" fillId="0" borderId="0" xfId="0" applyFont="1" applyFill="1"/>
    <xf numFmtId="0" fontId="1" fillId="0" borderId="8" xfId="0" applyFont="1" applyFill="1" applyBorder="1" applyAlignment="1">
      <alignment horizontal="center"/>
    </xf>
    <xf numFmtId="167" fontId="0" fillId="0" borderId="11" xfId="8" applyNumberFormat="1" applyFont="1" applyFill="1" applyBorder="1"/>
    <xf numFmtId="0" fontId="1" fillId="0" borderId="18" xfId="0" applyFont="1" applyFill="1" applyBorder="1"/>
    <xf numFmtId="0" fontId="0" fillId="0" borderId="18" xfId="0" applyFont="1" applyFill="1" applyBorder="1"/>
    <xf numFmtId="165" fontId="0" fillId="0" borderId="19" xfId="0" applyNumberFormat="1" applyFont="1" applyFill="1" applyBorder="1"/>
    <xf numFmtId="0" fontId="0" fillId="0" borderId="20" xfId="0" applyFont="1" applyFill="1" applyBorder="1"/>
    <xf numFmtId="0" fontId="0" fillId="0" borderId="28" xfId="0" applyFont="1" applyFill="1" applyBorder="1"/>
    <xf numFmtId="0" fontId="0" fillId="0" borderId="17" xfId="0" applyFont="1" applyFill="1" applyBorder="1"/>
    <xf numFmtId="0" fontId="9" fillId="0" borderId="0" xfId="0" applyFont="1" applyFill="1" applyAlignment="1">
      <alignment horizontal="left" vertical="center"/>
    </xf>
    <xf numFmtId="0" fontId="0" fillId="0" borderId="0" xfId="0" applyFont="1" applyFill="1" applyAlignment="1">
      <alignment vertical="center" wrapText="1"/>
    </xf>
    <xf numFmtId="0" fontId="1" fillId="0" borderId="23" xfId="0" applyFont="1" applyFill="1" applyBorder="1" applyAlignment="1">
      <alignment horizontal="center"/>
    </xf>
    <xf numFmtId="0" fontId="1" fillId="0" borderId="10" xfId="0" applyFont="1" applyFill="1" applyBorder="1" applyAlignment="1">
      <alignment horizontal="center"/>
    </xf>
    <xf numFmtId="0" fontId="24" fillId="0" borderId="22" xfId="0" applyFont="1" applyFill="1" applyBorder="1" applyAlignment="1">
      <alignment wrapText="1"/>
    </xf>
    <xf numFmtId="0" fontId="24" fillId="0" borderId="7" xfId="0" applyFont="1" applyFill="1" applyBorder="1" applyAlignment="1">
      <alignment wrapText="1"/>
    </xf>
    <xf numFmtId="0" fontId="0" fillId="0" borderId="0" xfId="0" applyFill="1" applyAlignment="1">
      <alignment wrapText="1"/>
    </xf>
    <xf numFmtId="164" fontId="0" fillId="0" borderId="13" xfId="0" applyNumberFormat="1" applyFont="1" applyFill="1" applyBorder="1"/>
    <xf numFmtId="164" fontId="0" fillId="0" borderId="4" xfId="0" applyNumberFormat="1" applyFont="1" applyFill="1" applyBorder="1"/>
    <xf numFmtId="164" fontId="0" fillId="0" borderId="8" xfId="0" applyNumberFormat="1" applyFont="1" applyFill="1" applyBorder="1"/>
    <xf numFmtId="165" fontId="0" fillId="0" borderId="13" xfId="0" applyNumberFormat="1" applyFont="1" applyFill="1" applyBorder="1"/>
    <xf numFmtId="165" fontId="0" fillId="0" borderId="4" xfId="0" applyNumberFormat="1" applyFont="1" applyFill="1" applyBorder="1"/>
    <xf numFmtId="165" fontId="0" fillId="0" borderId="25" xfId="0" applyNumberFormat="1" applyFont="1" applyFill="1" applyBorder="1"/>
    <xf numFmtId="165" fontId="0" fillId="0" borderId="23" xfId="0" applyNumberFormat="1" applyFont="1" applyFill="1" applyBorder="1"/>
    <xf numFmtId="0" fontId="6" fillId="0" borderId="0" xfId="0" applyFont="1" applyFill="1" applyAlignment="1">
      <alignment horizontal="left" vertical="center"/>
    </xf>
    <xf numFmtId="0" fontId="7" fillId="0" borderId="0" xfId="0" applyFont="1" applyFill="1" applyAlignment="1">
      <alignment horizontal="left" vertical="center" indent="1"/>
    </xf>
    <xf numFmtId="0" fontId="8" fillId="0" borderId="0" xfId="0" applyFont="1" applyFill="1" applyAlignment="1">
      <alignment horizontal="left" vertical="center"/>
    </xf>
    <xf numFmtId="0" fontId="10" fillId="0" borderId="0" xfId="10" applyFill="1" applyAlignment="1">
      <alignment horizontal="left" vertical="center" indent="1"/>
    </xf>
    <xf numFmtId="0" fontId="0" fillId="0" borderId="0" xfId="0" applyFont="1" applyFill="1" applyBorder="1" applyAlignment="1">
      <alignment horizontal="center"/>
    </xf>
    <xf numFmtId="0" fontId="17" fillId="0" borderId="22" xfId="0" applyFont="1" applyFill="1" applyBorder="1" applyAlignment="1">
      <alignment horizontal="center"/>
    </xf>
    <xf numFmtId="0" fontId="17" fillId="0" borderId="0" xfId="0" applyFont="1" applyFill="1"/>
    <xf numFmtId="0" fontId="17" fillId="0" borderId="24" xfId="0" applyFont="1" applyFill="1" applyBorder="1" applyAlignment="1">
      <alignment wrapText="1"/>
    </xf>
    <xf numFmtId="0" fontId="17" fillId="0" borderId="7" xfId="0" applyFont="1" applyFill="1" applyBorder="1" applyAlignment="1">
      <alignment wrapText="1"/>
    </xf>
    <xf numFmtId="0" fontId="0" fillId="0" borderId="26" xfId="0" applyFont="1" applyFill="1" applyBorder="1"/>
    <xf numFmtId="0" fontId="0" fillId="0" borderId="4" xfId="0" applyFont="1" applyFill="1" applyBorder="1"/>
    <xf numFmtId="0" fontId="0" fillId="0" borderId="27" xfId="0" applyFont="1" applyFill="1" applyBorder="1"/>
    <xf numFmtId="0" fontId="12" fillId="0" borderId="0" xfId="0" applyFont="1" applyFill="1"/>
    <xf numFmtId="3" fontId="12" fillId="0" borderId="11" xfId="0" applyNumberFormat="1" applyFont="1" applyFill="1" applyBorder="1"/>
    <xf numFmtId="3" fontId="12" fillId="0" borderId="0" xfId="0" applyNumberFormat="1" applyFont="1" applyFill="1" applyBorder="1"/>
    <xf numFmtId="3" fontId="12" fillId="0" borderId="27" xfId="0" applyNumberFormat="1" applyFont="1" applyFill="1" applyBorder="1"/>
    <xf numFmtId="3" fontId="12" fillId="0" borderId="10" xfId="0" applyNumberFormat="1" applyFont="1" applyFill="1" applyBorder="1"/>
    <xf numFmtId="0" fontId="12" fillId="0" borderId="0" xfId="0" applyFont="1" applyFill="1" applyBorder="1"/>
    <xf numFmtId="0" fontId="17" fillId="0" borderId="3" xfId="0" applyFont="1" applyFill="1" applyBorder="1"/>
    <xf numFmtId="0" fontId="12" fillId="0" borderId="11" xfId="0" applyFont="1" applyFill="1" applyBorder="1"/>
    <xf numFmtId="0" fontId="12" fillId="0" borderId="27" xfId="0" applyFont="1" applyFill="1" applyBorder="1"/>
    <xf numFmtId="0" fontId="12" fillId="0" borderId="10" xfId="0" applyFont="1" applyFill="1" applyBorder="1"/>
    <xf numFmtId="165" fontId="12" fillId="0" borderId="11" xfId="0" applyNumberFormat="1" applyFont="1" applyFill="1" applyBorder="1"/>
    <xf numFmtId="164" fontId="12" fillId="0" borderId="27" xfId="0" applyNumberFormat="1" applyFont="1" applyFill="1" applyBorder="1"/>
    <xf numFmtId="165" fontId="12" fillId="0" borderId="0" xfId="0" applyNumberFormat="1" applyFont="1" applyFill="1" applyBorder="1"/>
    <xf numFmtId="0" fontId="1" fillId="0" borderId="1" xfId="0" applyFont="1" applyFill="1" applyBorder="1"/>
    <xf numFmtId="0" fontId="17" fillId="0" borderId="1" xfId="0" applyFont="1" applyFill="1" applyBorder="1"/>
    <xf numFmtId="165" fontId="12" fillId="0" borderId="16" xfId="0" applyNumberFormat="1" applyFont="1" applyFill="1" applyBorder="1"/>
    <xf numFmtId="165" fontId="12" fillId="0" borderId="1" xfId="0" applyNumberFormat="1" applyFont="1" applyFill="1" applyBorder="1"/>
    <xf numFmtId="0" fontId="12" fillId="0" borderId="1" xfId="0" applyFont="1" applyFill="1" applyBorder="1"/>
    <xf numFmtId="0" fontId="12" fillId="0" borderId="29" xfId="0" applyFont="1" applyFill="1" applyBorder="1"/>
    <xf numFmtId="0" fontId="12" fillId="0" borderId="15" xfId="0" applyFont="1" applyFill="1" applyBorder="1"/>
    <xf numFmtId="166" fontId="0" fillId="0" borderId="0" xfId="0" applyNumberFormat="1" applyFill="1"/>
    <xf numFmtId="0" fontId="0" fillId="0" borderId="9" xfId="0" quotePrefix="1" applyFont="1" applyFill="1" applyBorder="1"/>
    <xf numFmtId="165" fontId="0" fillId="0" borderId="16" xfId="0" applyNumberFormat="1" applyFont="1" applyFill="1" applyBorder="1"/>
    <xf numFmtId="165" fontId="0" fillId="0" borderId="1" xfId="0" applyNumberFormat="1" applyFont="1" applyFill="1" applyBorder="1"/>
    <xf numFmtId="165" fontId="0" fillId="0" borderId="1" xfId="0" quotePrefix="1" applyNumberFormat="1" applyFont="1" applyFill="1" applyBorder="1"/>
    <xf numFmtId="164" fontId="12" fillId="0" borderId="29" xfId="0" applyNumberFormat="1" applyFont="1" applyFill="1" applyBorder="1"/>
    <xf numFmtId="0" fontId="0" fillId="0" borderId="18" xfId="0" applyFill="1" applyBorder="1"/>
    <xf numFmtId="0" fontId="12" fillId="0" borderId="18" xfId="0" applyFont="1" applyFill="1" applyBorder="1"/>
    <xf numFmtId="0" fontId="0" fillId="0" borderId="20" xfId="0" applyFill="1" applyBorder="1"/>
    <xf numFmtId="0" fontId="0" fillId="0" borderId="17" xfId="0" applyFill="1" applyBorder="1"/>
    <xf numFmtId="0" fontId="0" fillId="0" borderId="11" xfId="0" quotePrefix="1" applyFont="1" applyFill="1" applyBorder="1"/>
    <xf numFmtId="166" fontId="0" fillId="0" borderId="33" xfId="0" applyNumberFormat="1" applyFill="1" applyBorder="1"/>
    <xf numFmtId="166" fontId="0" fillId="0" borderId="14" xfId="0" applyNumberFormat="1" applyFill="1" applyBorder="1"/>
    <xf numFmtId="166" fontId="0" fillId="0" borderId="9" xfId="0" applyNumberFormat="1" applyFill="1" applyBorder="1"/>
    <xf numFmtId="0" fontId="3" fillId="0" borderId="0" xfId="4" applyFont="1" applyFill="1" applyBorder="1" applyAlignment="1">
      <alignment horizontal="right"/>
    </xf>
    <xf numFmtId="165" fontId="12" fillId="0" borderId="0" xfId="0" applyNumberFormat="1" applyFont="1" applyFill="1"/>
    <xf numFmtId="165" fontId="0" fillId="0" borderId="0" xfId="0" applyNumberFormat="1" applyFont="1" applyFill="1"/>
    <xf numFmtId="0" fontId="0" fillId="0" borderId="0" xfId="0" applyFont="1" applyAlignment="1">
      <alignment horizontal="left" vertical="center" wrapText="1"/>
    </xf>
    <xf numFmtId="0" fontId="0" fillId="0" borderId="0" xfId="0" applyFont="1" applyFill="1" applyAlignment="1">
      <alignment horizontal="left" wrapText="1"/>
    </xf>
    <xf numFmtId="165" fontId="0" fillId="0" borderId="30" xfId="0" applyNumberFormat="1" applyFont="1" applyFill="1" applyBorder="1"/>
    <xf numFmtId="165" fontId="0" fillId="0" borderId="12" xfId="0" applyNumberFormat="1" applyFont="1" applyFill="1" applyBorder="1"/>
    <xf numFmtId="0" fontId="1" fillId="0" borderId="0" xfId="0" applyFont="1" applyFill="1" applyBorder="1"/>
    <xf numFmtId="0" fontId="0" fillId="0" borderId="0" xfId="0" applyFont="1" applyFill="1" applyAlignment="1">
      <alignment horizontal="left" vertical="center" wrapText="1"/>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22" xfId="0" applyFont="1" applyFill="1" applyBorder="1" applyAlignment="1">
      <alignment horizontal="center"/>
    </xf>
    <xf numFmtId="0" fontId="1" fillId="0" borderId="7" xfId="0" applyFont="1" applyFill="1" applyBorder="1" applyAlignment="1">
      <alignment horizontal="center"/>
    </xf>
    <xf numFmtId="0" fontId="0" fillId="0" borderId="0" xfId="0" applyFill="1" applyAlignment="1">
      <alignment horizontal="left" vertical="center" wrapText="1"/>
    </xf>
    <xf numFmtId="0" fontId="28" fillId="0" borderId="0" xfId="0" applyFont="1" applyFill="1" applyAlignment="1">
      <alignment horizontal="left" wrapText="1"/>
    </xf>
    <xf numFmtId="0" fontId="0" fillId="0" borderId="0" xfId="0" applyFont="1" applyAlignment="1">
      <alignment horizontal="left" vertical="center" wrapText="1"/>
    </xf>
    <xf numFmtId="0" fontId="1" fillId="0" borderId="13" xfId="0" applyFont="1" applyBorder="1" applyAlignment="1">
      <alignment horizontal="center"/>
    </xf>
    <xf numFmtId="0" fontId="1" fillId="0" borderId="3" xfId="0" applyFont="1" applyBorder="1" applyAlignment="1">
      <alignment horizontal="center"/>
    </xf>
    <xf numFmtId="0" fontId="1" fillId="0" borderId="22" xfId="0" applyFont="1" applyBorder="1" applyAlignment="1">
      <alignment horizontal="center"/>
    </xf>
    <xf numFmtId="0" fontId="1" fillId="0" borderId="7" xfId="0" applyFont="1" applyBorder="1" applyAlignment="1">
      <alignment horizontal="center"/>
    </xf>
    <xf numFmtId="0" fontId="0" fillId="0" borderId="0" xfId="0" applyAlignment="1">
      <alignment horizontal="left" vertical="center" wrapText="1"/>
    </xf>
    <xf numFmtId="0" fontId="17" fillId="0" borderId="5" xfId="0" applyFont="1" applyFill="1" applyBorder="1" applyAlignment="1">
      <alignment horizontal="center"/>
    </xf>
    <xf numFmtId="0" fontId="17" fillId="0" borderId="6" xfId="0" applyFont="1" applyFill="1" applyBorder="1" applyAlignment="1">
      <alignment horizontal="center"/>
    </xf>
    <xf numFmtId="0" fontId="17" fillId="0" borderId="31" xfId="0" applyFont="1" applyFill="1" applyBorder="1" applyAlignment="1">
      <alignment horizontal="center"/>
    </xf>
    <xf numFmtId="0" fontId="17" fillId="0" borderId="22" xfId="0" applyFont="1" applyFill="1" applyBorder="1" applyAlignment="1">
      <alignment horizontal="center"/>
    </xf>
  </cellXfs>
  <cellStyles count="12">
    <cellStyle name="Comma 2" xfId="2" xr:uid="{00000000-0005-0000-0000-000000000000}"/>
    <cellStyle name="Currency 2" xfId="3" xr:uid="{00000000-0005-0000-0000-000001000000}"/>
    <cellStyle name="Hyperlink" xfId="10" builtinId="8"/>
    <cellStyle name="Normal" xfId="0" builtinId="0"/>
    <cellStyle name="Normal 2" xfId="4" xr:uid="{00000000-0005-0000-0000-000004000000}"/>
    <cellStyle name="Normal 3" xfId="5" xr:uid="{00000000-0005-0000-0000-000005000000}"/>
    <cellStyle name="Normal 4" xfId="6" xr:uid="{00000000-0005-0000-0000-000006000000}"/>
    <cellStyle name="Normal 5" xfId="1" xr:uid="{00000000-0005-0000-0000-000007000000}"/>
    <cellStyle name="Normal 6" xfId="9" xr:uid="{00000000-0005-0000-0000-000008000000}"/>
    <cellStyle name="Normal 7" xfId="11" xr:uid="{00000000-0005-0000-0000-000009000000}"/>
    <cellStyle name="Percent" xfId="8" builtinId="5"/>
    <cellStyle name="Percent 2" xfId="7"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5"/>
  <sheetViews>
    <sheetView showGridLines="0" tabSelected="1" workbookViewId="0">
      <selection activeCell="B1" sqref="B1"/>
    </sheetView>
  </sheetViews>
  <sheetFormatPr defaultRowHeight="14.4"/>
  <cols>
    <col min="2" max="2" width="111.33203125" customWidth="1"/>
  </cols>
  <sheetData>
    <row r="2" spans="2:10">
      <c r="B2" s="114" t="s">
        <v>47</v>
      </c>
      <c r="J2" s="115"/>
    </row>
    <row r="3" spans="2:10">
      <c r="B3" s="114"/>
      <c r="J3" s="115"/>
    </row>
    <row r="4" spans="2:10" ht="84.6" customHeight="1">
      <c r="B4" s="116" t="s">
        <v>69</v>
      </c>
    </row>
    <row r="5" spans="2:10">
      <c r="B5" s="116"/>
    </row>
    <row r="6" spans="2:10" ht="43.2">
      <c r="B6" s="2" t="s">
        <v>70</v>
      </c>
    </row>
    <row r="7" spans="2:10">
      <c r="B7" s="116"/>
    </row>
    <row r="8" spans="2:10" ht="43.2">
      <c r="B8" s="117" t="s">
        <v>62</v>
      </c>
    </row>
    <row r="9" spans="2:10">
      <c r="B9" s="116"/>
    </row>
    <row r="10" spans="2:10">
      <c r="B10" s="134" t="s">
        <v>34</v>
      </c>
    </row>
    <row r="11" spans="2:10" ht="28.8">
      <c r="B11" s="135" t="s">
        <v>61</v>
      </c>
    </row>
    <row r="12" spans="2:10">
      <c r="B12" s="136"/>
    </row>
    <row r="13" spans="2:10" ht="43.2">
      <c r="B13" s="136" t="s">
        <v>35</v>
      </c>
    </row>
    <row r="14" spans="2:10">
      <c r="B14" s="137"/>
    </row>
    <row r="15" spans="2:10" ht="28.8">
      <c r="B15" s="116" t="s">
        <v>59</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32"/>
  <sheetViews>
    <sheetView zoomScaleNormal="100" workbookViewId="0"/>
  </sheetViews>
  <sheetFormatPr defaultColWidth="9.109375" defaultRowHeight="14.4"/>
  <cols>
    <col min="1" max="1" width="3.88671875" style="5" customWidth="1"/>
    <col min="2" max="2" width="4.5546875" style="5" customWidth="1"/>
    <col min="3" max="3" width="3.6640625" style="5" customWidth="1"/>
    <col min="4" max="4" width="29.6640625" style="5" customWidth="1"/>
    <col min="5" max="5" width="17.109375" style="47" customWidth="1"/>
    <col min="6" max="6" width="13.109375" style="47" customWidth="1"/>
    <col min="7" max="7" width="16.44140625" style="47" customWidth="1"/>
    <col min="8" max="8" width="15.88671875" style="47" customWidth="1"/>
    <col min="9" max="9" width="19.88671875" style="47" customWidth="1"/>
    <col min="10" max="10" width="17.6640625" style="47" customWidth="1"/>
    <col min="11" max="11" width="19.109375" style="47" customWidth="1"/>
    <col min="12" max="12" width="17.5546875" style="47" customWidth="1"/>
    <col min="13" max="13" width="16.5546875" style="5" customWidth="1"/>
    <col min="14" max="14" width="12.33203125" style="5" customWidth="1"/>
    <col min="15" max="15" width="13.109375" style="5" customWidth="1"/>
    <col min="16" max="16" width="21.5546875" style="5" customWidth="1"/>
    <col min="17" max="17" width="12.6640625" style="5" customWidth="1"/>
    <col min="18" max="23" width="17.6640625" style="5" customWidth="1"/>
    <col min="24" max="16384" width="9.109375" style="5"/>
  </cols>
  <sheetData>
    <row r="1" spans="1:22">
      <c r="A1" s="119" t="s">
        <v>48</v>
      </c>
      <c r="M1" s="162"/>
    </row>
    <row r="2" spans="1:22">
      <c r="A2" s="163"/>
      <c r="E2" s="119" t="s">
        <v>56</v>
      </c>
      <c r="F2" s="119"/>
      <c r="G2" s="119"/>
      <c r="H2" s="119"/>
      <c r="I2" s="119"/>
      <c r="J2" s="119"/>
      <c r="K2" s="119"/>
      <c r="L2" s="119"/>
    </row>
    <row r="3" spans="1:22">
      <c r="A3" s="119"/>
      <c r="E3" s="119"/>
      <c r="F3" s="119"/>
      <c r="G3" s="119"/>
      <c r="H3" s="119"/>
      <c r="I3" s="119"/>
      <c r="J3" s="119"/>
      <c r="K3" s="119"/>
      <c r="L3" s="119"/>
    </row>
    <row r="4" spans="1:22">
      <c r="A4" s="119"/>
      <c r="E4" s="164" t="s">
        <v>20</v>
      </c>
      <c r="F4" s="241" t="s">
        <v>44</v>
      </c>
      <c r="G4" s="242"/>
      <c r="H4" s="242"/>
      <c r="I4" s="242"/>
      <c r="J4" s="242"/>
      <c r="K4" s="243" t="s">
        <v>24</v>
      </c>
      <c r="L4" s="244"/>
    </row>
    <row r="5" spans="1:22">
      <c r="A5" s="119"/>
      <c r="B5" s="47"/>
      <c r="C5" s="47"/>
      <c r="D5" s="47"/>
      <c r="E5" s="121"/>
      <c r="F5" s="241" t="s">
        <v>26</v>
      </c>
      <c r="G5" s="244"/>
      <c r="H5" s="122" t="s">
        <v>21</v>
      </c>
      <c r="I5" s="241" t="s">
        <v>32</v>
      </c>
      <c r="J5" s="242"/>
      <c r="K5" s="160"/>
      <c r="L5" s="123"/>
      <c r="N5" s="3"/>
      <c r="O5" s="3"/>
      <c r="P5" s="4"/>
      <c r="Q5" s="4"/>
      <c r="R5" s="4"/>
      <c r="S5" s="4"/>
      <c r="T5" s="4"/>
      <c r="U5" s="4"/>
      <c r="V5" s="4"/>
    </row>
    <row r="6" spans="1:22" ht="81.900000000000006" customHeight="1">
      <c r="A6" s="119" t="s">
        <v>41</v>
      </c>
      <c r="B6" s="47"/>
      <c r="C6" s="47"/>
      <c r="D6" s="47"/>
      <c r="E6" s="124" t="s">
        <v>40</v>
      </c>
      <c r="F6" s="125" t="s">
        <v>38</v>
      </c>
      <c r="G6" s="126" t="s">
        <v>39</v>
      </c>
      <c r="H6" s="127" t="s">
        <v>21</v>
      </c>
      <c r="I6" s="126" t="s">
        <v>33</v>
      </c>
      <c r="J6" s="126" t="s">
        <v>1</v>
      </c>
      <c r="K6" s="128" t="s">
        <v>45</v>
      </c>
      <c r="L6" s="129" t="s">
        <v>46</v>
      </c>
    </row>
    <row r="7" spans="1:22">
      <c r="A7" s="119" t="s">
        <v>2</v>
      </c>
      <c r="B7" s="47"/>
      <c r="C7" s="47"/>
      <c r="D7" s="47"/>
      <c r="E7" s="70">
        <v>845024</v>
      </c>
      <c r="F7" s="141"/>
      <c r="G7" s="61"/>
      <c r="H7" s="70"/>
      <c r="I7" s="61"/>
      <c r="J7" s="61"/>
      <c r="K7" s="142"/>
      <c r="L7" s="143"/>
    </row>
    <row r="8" spans="1:22">
      <c r="A8" s="119"/>
      <c r="B8" s="47" t="s">
        <v>22</v>
      </c>
      <c r="C8" s="47"/>
      <c r="D8" s="47"/>
      <c r="E8" s="144"/>
      <c r="F8" s="145">
        <v>790929.70399999991</v>
      </c>
      <c r="G8" s="146">
        <v>45631.296000000002</v>
      </c>
      <c r="H8" s="144">
        <v>8463.0000000000018</v>
      </c>
      <c r="I8" s="146">
        <v>8387.0000000000018</v>
      </c>
      <c r="J8" s="146">
        <v>76.000000000000014</v>
      </c>
      <c r="K8" s="147">
        <v>1916</v>
      </c>
      <c r="L8" s="148">
        <v>86.449999999999989</v>
      </c>
    </row>
    <row r="9" spans="1:22" ht="23.25" customHeight="1">
      <c r="A9" s="119"/>
      <c r="B9" s="47"/>
      <c r="C9" s="47"/>
      <c r="D9" s="47"/>
      <c r="E9" s="56"/>
      <c r="F9" s="57"/>
      <c r="G9" s="58"/>
      <c r="H9" s="68"/>
      <c r="I9" s="58"/>
      <c r="J9" s="58"/>
      <c r="K9" s="98"/>
      <c r="L9" s="59"/>
    </row>
    <row r="10" spans="1:22" ht="23.25" customHeight="1">
      <c r="A10" s="119" t="s">
        <v>42</v>
      </c>
      <c r="B10" s="47"/>
      <c r="C10" s="47"/>
      <c r="D10" s="47"/>
      <c r="E10" s="48"/>
      <c r="F10" s="65"/>
      <c r="G10" s="66"/>
      <c r="H10" s="69"/>
      <c r="I10" s="66"/>
      <c r="J10" s="66"/>
      <c r="K10" s="90"/>
      <c r="L10" s="51"/>
    </row>
    <row r="11" spans="1:22" ht="14.4" customHeight="1">
      <c r="A11" s="119"/>
      <c r="B11" s="47" t="s">
        <v>50</v>
      </c>
      <c r="C11" s="47"/>
      <c r="D11" s="47"/>
      <c r="E11" s="48"/>
      <c r="F11" s="52"/>
      <c r="G11" s="149">
        <f>$G$8*'per case assumptions 2018'!G17*'per case assumptions 2018'!G18</f>
        <v>9330173.9796197657</v>
      </c>
      <c r="H11" s="150">
        <f>H$8*'per case assumptions 2018'!H17*'per case assumptions 2018'!H18</f>
        <v>865209.50872754201</v>
      </c>
      <c r="I11" s="149">
        <f>I$8*'per case assumptions 2018'!I17*'per case assumptions 2018'!I18</f>
        <v>1224913.8518421187</v>
      </c>
      <c r="J11" s="60"/>
      <c r="K11" s="90"/>
      <c r="L11" s="51"/>
      <c r="M11" s="165"/>
    </row>
    <row r="12" spans="1:22">
      <c r="A12" s="119"/>
      <c r="B12" s="47" t="s">
        <v>28</v>
      </c>
      <c r="C12" s="47"/>
      <c r="D12" s="47"/>
      <c r="E12" s="48"/>
      <c r="F12" s="52"/>
      <c r="G12" s="149">
        <f>$G$8*'per case assumptions 2018'!G20*'per case assumptions 2018'!G21</f>
        <v>3196529.8499780041</v>
      </c>
      <c r="H12" s="150">
        <f>H$8*'per case assumptions 2018'!H20*'per case assumptions 2018'!H21</f>
        <v>1778531.4789457561</v>
      </c>
      <c r="I12" s="149">
        <f>I$8*'per case assumptions 2018'!I20*'per case assumptions 2018'!I21</f>
        <v>0</v>
      </c>
      <c r="J12" s="60"/>
      <c r="K12" s="90"/>
      <c r="L12" s="51"/>
      <c r="M12" s="165"/>
    </row>
    <row r="13" spans="1:22">
      <c r="A13" s="119"/>
      <c r="B13" s="47" t="s">
        <v>3</v>
      </c>
      <c r="C13" s="47"/>
      <c r="D13" s="47"/>
      <c r="E13" s="48"/>
      <c r="F13" s="52"/>
      <c r="G13" s="149">
        <f>$G$8*'per case assumptions 2018'!G23*'per case assumptions 2018'!G24</f>
        <v>11027237.72750069</v>
      </c>
      <c r="H13" s="150">
        <f>H$8*'per case assumptions 2018'!H23*'per case assumptions 2018'!H24</f>
        <v>1363443.090868138</v>
      </c>
      <c r="I13" s="149">
        <f>I$8*'per case assumptions 2018'!I23*'per case assumptions 2018'!I24</f>
        <v>0</v>
      </c>
      <c r="J13" s="60"/>
      <c r="K13" s="90"/>
      <c r="L13" s="51"/>
      <c r="M13" s="165"/>
    </row>
    <row r="14" spans="1:22">
      <c r="A14" s="119"/>
      <c r="B14" s="47" t="s">
        <v>4</v>
      </c>
      <c r="C14" s="47"/>
      <c r="D14" s="47"/>
      <c r="E14" s="48"/>
      <c r="F14" s="52"/>
      <c r="G14" s="63">
        <f>$G$8*'per case assumptions 2018'!G25</f>
        <v>0</v>
      </c>
      <c r="H14" s="71">
        <f>H$8*'per case assumptions 2018'!H26*'per case assumptions 2018'!H27</f>
        <v>147391532.44760492</v>
      </c>
      <c r="I14" s="63">
        <f>I$8*'per case assumptions 2018'!I25</f>
        <v>0</v>
      </c>
      <c r="J14" s="60"/>
      <c r="K14" s="90"/>
      <c r="L14" s="51"/>
      <c r="M14" s="165"/>
    </row>
    <row r="15" spans="1:22">
      <c r="A15" s="119"/>
      <c r="B15" s="119" t="s">
        <v>29</v>
      </c>
      <c r="C15" s="47"/>
      <c r="D15" s="47"/>
      <c r="E15" s="48"/>
      <c r="F15" s="52"/>
      <c r="G15" s="151">
        <f>SUM(G11:G14)</f>
        <v>23553941.557098459</v>
      </c>
      <c r="H15" s="152">
        <f>SUM(H11:H14)</f>
        <v>151398716.52614635</v>
      </c>
      <c r="I15" s="151">
        <f>SUM(I11:I14)</f>
        <v>1224913.8518421187</v>
      </c>
      <c r="J15" s="151"/>
      <c r="K15" s="238"/>
      <c r="L15" s="51"/>
      <c r="M15" s="165"/>
    </row>
    <row r="16" spans="1:22">
      <c r="A16" s="119"/>
      <c r="B16" s="47"/>
      <c r="C16" s="47"/>
      <c r="D16" s="47"/>
      <c r="E16" s="48"/>
      <c r="F16" s="52"/>
      <c r="G16" s="61"/>
      <c r="H16" s="70"/>
      <c r="I16" s="61"/>
      <c r="J16" s="50"/>
      <c r="K16" s="90"/>
      <c r="L16" s="51"/>
      <c r="M16" s="165"/>
    </row>
    <row r="17" spans="1:15">
      <c r="A17" s="119" t="s">
        <v>5</v>
      </c>
      <c r="B17" s="47"/>
      <c r="C17" s="47"/>
      <c r="D17" s="47"/>
      <c r="E17" s="48"/>
      <c r="F17" s="62"/>
      <c r="G17" s="63"/>
      <c r="H17" s="71"/>
      <c r="I17" s="63"/>
      <c r="J17" s="159">
        <f>J8*'per case assumptions 2018'!J40</f>
        <v>737398853.08749592</v>
      </c>
      <c r="K17" s="90"/>
      <c r="L17" s="64">
        <f>L8*'per case assumptions 2018'!L40</f>
        <v>838791195.38702631</v>
      </c>
      <c r="M17" s="165"/>
    </row>
    <row r="18" spans="1:15">
      <c r="A18" s="119"/>
      <c r="B18" s="47"/>
      <c r="C18" s="47"/>
      <c r="D18" s="47"/>
      <c r="E18" s="48"/>
      <c r="F18" s="62"/>
      <c r="G18" s="63"/>
      <c r="H18" s="71"/>
      <c r="I18" s="63"/>
      <c r="J18" s="63"/>
      <c r="K18" s="90"/>
      <c r="L18" s="51"/>
      <c r="M18" s="165"/>
      <c r="O18" s="8"/>
    </row>
    <row r="19" spans="1:15">
      <c r="A19" s="119" t="s">
        <v>49</v>
      </c>
      <c r="B19" s="47"/>
      <c r="C19" s="47"/>
      <c r="D19" s="47"/>
      <c r="E19" s="48"/>
      <c r="F19" s="62">
        <f>F8*'per case assumptions 2018'!F32*'per case assumptions 2018'!F33*'per case assumptions 2018'!F34</f>
        <v>48192495.531618953</v>
      </c>
      <c r="G19" s="63">
        <f>G8*'per case assumptions 2018'!G32*'per case assumptions 2018'!G33*'per case assumptions 2018'!G34</f>
        <v>8670437.8025177438</v>
      </c>
      <c r="H19" s="71">
        <f>H8*'per case assumptions 2018'!H32*'per case assumptions 2018'!H33*'per case assumptions 2018'!H34</f>
        <v>4640875.0403116196</v>
      </c>
      <c r="I19" s="63">
        <f>I8*'per case assumptions 2018'!I32*'per case assumptions 2018'!I33*'per case assumptions 2018'!I34</f>
        <v>2299599.3715640763</v>
      </c>
      <c r="J19" s="63"/>
      <c r="K19" s="90"/>
      <c r="L19" s="51"/>
      <c r="M19" s="165"/>
      <c r="O19" s="8"/>
    </row>
    <row r="20" spans="1:15">
      <c r="A20" s="119"/>
      <c r="B20" s="47"/>
      <c r="C20" s="47"/>
      <c r="D20" s="47"/>
      <c r="E20" s="48"/>
      <c r="F20" s="55"/>
      <c r="G20" s="53"/>
      <c r="H20" s="67"/>
      <c r="I20" s="53"/>
      <c r="J20" s="53"/>
      <c r="K20" s="91"/>
      <c r="L20" s="54"/>
      <c r="M20" s="165"/>
    </row>
    <row r="21" spans="1:15">
      <c r="A21" s="119" t="s">
        <v>31</v>
      </c>
      <c r="B21" s="47"/>
      <c r="C21" s="47"/>
      <c r="D21" s="47"/>
      <c r="E21" s="48"/>
      <c r="F21" s="62">
        <f>SUM(F15:F19)</f>
        <v>48192495.531618953</v>
      </c>
      <c r="G21" s="63">
        <f t="shared" ref="G21:I21" si="0">SUM(G15:G19)</f>
        <v>32224379.359616205</v>
      </c>
      <c r="H21" s="71">
        <f t="shared" si="0"/>
        <v>156039591.56645799</v>
      </c>
      <c r="I21" s="63">
        <f t="shared" si="0"/>
        <v>3524513.2234061947</v>
      </c>
      <c r="J21" s="63">
        <f>J17</f>
        <v>737398853.08749592</v>
      </c>
      <c r="K21" s="108">
        <f>'per case assumptions 2018'!K44*'Campylobacter mean CoI 2018'!K8</f>
        <v>365314755.27664381</v>
      </c>
      <c r="L21" s="64">
        <f>L8*'per case assumptions 2018'!L40</f>
        <v>838791195.38702631</v>
      </c>
      <c r="M21" s="165"/>
    </row>
    <row r="22" spans="1:15">
      <c r="A22" s="119"/>
      <c r="B22" s="47"/>
      <c r="C22" s="47"/>
      <c r="D22" s="47"/>
      <c r="E22" s="48"/>
      <c r="F22" s="52"/>
      <c r="G22" s="50"/>
      <c r="H22" s="50"/>
      <c r="I22" s="50"/>
      <c r="J22" s="50"/>
      <c r="K22" s="90"/>
      <c r="L22" s="51"/>
      <c r="M22" s="165"/>
    </row>
    <row r="23" spans="1:15" ht="15" thickBot="1">
      <c r="A23" s="166" t="s">
        <v>43</v>
      </c>
      <c r="B23" s="167"/>
      <c r="C23" s="167"/>
      <c r="D23" s="167"/>
      <c r="E23" s="168">
        <f>SUM(F21:L21)</f>
        <v>2181485783.4322653</v>
      </c>
      <c r="F23" s="169"/>
      <c r="G23" s="167"/>
      <c r="H23" s="167"/>
      <c r="I23" s="167"/>
      <c r="J23" s="167"/>
      <c r="K23" s="170"/>
      <c r="L23" s="171"/>
      <c r="M23" s="165"/>
    </row>
    <row r="24" spans="1:15" ht="15" thickTop="1"/>
    <row r="25" spans="1:15" ht="85.95" customHeight="1">
      <c r="A25" s="246" t="s">
        <v>63</v>
      </c>
      <c r="B25" s="246"/>
      <c r="C25" s="246"/>
      <c r="D25" s="246"/>
      <c r="E25" s="246"/>
      <c r="F25" s="246"/>
      <c r="G25" s="246"/>
      <c r="H25" s="246"/>
      <c r="I25" s="246"/>
      <c r="J25" s="246"/>
      <c r="K25" s="246"/>
      <c r="L25" s="246"/>
    </row>
    <row r="27" spans="1:15" ht="20.399999999999999" customHeight="1">
      <c r="A27" s="47" t="s">
        <v>60</v>
      </c>
      <c r="B27" s="47"/>
      <c r="C27" s="47"/>
      <c r="D27" s="47"/>
    </row>
    <row r="28" spans="1:15" ht="15" customHeight="1">
      <c r="A28" s="47"/>
      <c r="B28" s="47"/>
      <c r="C28" s="47"/>
      <c r="D28" s="47"/>
    </row>
    <row r="29" spans="1:15">
      <c r="A29" s="245" t="s">
        <v>36</v>
      </c>
      <c r="B29" s="245"/>
      <c r="C29" s="245"/>
      <c r="D29" s="245"/>
      <c r="E29" s="245"/>
      <c r="F29" s="245"/>
      <c r="G29" s="245"/>
      <c r="H29" s="245"/>
      <c r="I29" s="245"/>
      <c r="J29" s="245"/>
    </row>
    <row r="30" spans="1:15" ht="38.25" customHeight="1">
      <c r="A30" s="172"/>
      <c r="C30" s="240" t="s">
        <v>61</v>
      </c>
      <c r="D30" s="240"/>
      <c r="E30" s="240"/>
      <c r="F30" s="240"/>
      <c r="G30" s="240"/>
      <c r="H30" s="240"/>
      <c r="I30" s="240"/>
      <c r="J30" s="240"/>
      <c r="K30" s="240"/>
    </row>
    <row r="31" spans="1:15">
      <c r="C31" s="173"/>
    </row>
    <row r="32" spans="1:15" ht="37.5" customHeight="1">
      <c r="C32" s="240" t="s">
        <v>35</v>
      </c>
      <c r="D32" s="240"/>
      <c r="E32" s="240"/>
      <c r="F32" s="240"/>
      <c r="G32" s="240"/>
      <c r="H32" s="240"/>
      <c r="I32" s="240"/>
      <c r="J32" s="240"/>
      <c r="K32" s="240"/>
    </row>
  </sheetData>
  <mergeCells count="8">
    <mergeCell ref="C30:K30"/>
    <mergeCell ref="C32:K32"/>
    <mergeCell ref="F4:J4"/>
    <mergeCell ref="K4:L4"/>
    <mergeCell ref="F5:G5"/>
    <mergeCell ref="I5:J5"/>
    <mergeCell ref="A29:J29"/>
    <mergeCell ref="A25:L25"/>
  </mergeCells>
  <pageMargins left="0.7" right="0.7" top="0.75" bottom="0.75" header="0.3" footer="0.3"/>
  <pageSetup scale="59" fitToHeight="2"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37"/>
  <sheetViews>
    <sheetView zoomScaleNormal="100" workbookViewId="0"/>
  </sheetViews>
  <sheetFormatPr defaultRowHeight="14.4"/>
  <cols>
    <col min="1" max="1" width="3.88671875" customWidth="1"/>
    <col min="2" max="2" width="29.5546875" customWidth="1"/>
    <col min="3" max="3" width="3.6640625" customWidth="1"/>
    <col min="4" max="4" width="7.44140625" customWidth="1"/>
    <col min="5" max="5" width="17.109375" customWidth="1"/>
    <col min="6" max="6" width="13.109375" customWidth="1"/>
    <col min="7" max="7" width="18.33203125" customWidth="1"/>
    <col min="8" max="8" width="21.5546875" customWidth="1"/>
    <col min="9" max="9" width="17" customWidth="1"/>
    <col min="10" max="10" width="19.109375" customWidth="1"/>
    <col min="11" max="11" width="17.5546875" customWidth="1"/>
    <col min="12" max="12" width="20.6640625" customWidth="1"/>
    <col min="13" max="13" width="12.33203125" customWidth="1"/>
    <col min="14" max="14" width="13.109375" customWidth="1"/>
    <col min="15" max="15" width="21.5546875" customWidth="1"/>
    <col min="16" max="16" width="12.6640625" customWidth="1"/>
    <col min="17" max="22" width="17.6640625" customWidth="1"/>
  </cols>
  <sheetData>
    <row r="1" spans="1:22">
      <c r="A1" s="1" t="s">
        <v>48</v>
      </c>
      <c r="E1" s="1"/>
      <c r="M1" s="5"/>
      <c r="N1" s="5"/>
      <c r="O1" s="5"/>
      <c r="P1" s="5"/>
      <c r="Q1" s="5"/>
      <c r="R1" s="5"/>
      <c r="S1" s="5"/>
      <c r="T1" s="5"/>
      <c r="U1" s="5"/>
      <c r="V1" s="5"/>
    </row>
    <row r="2" spans="1:22" ht="29.1" customHeight="1">
      <c r="A2" s="118"/>
      <c r="E2" s="1" t="s">
        <v>57</v>
      </c>
      <c r="F2" s="1"/>
      <c r="G2" s="1"/>
      <c r="H2" s="1"/>
      <c r="I2" s="1"/>
      <c r="J2" s="1"/>
      <c r="K2" s="1"/>
      <c r="L2" s="1"/>
      <c r="M2" s="5"/>
      <c r="N2" s="5"/>
      <c r="O2" s="5"/>
      <c r="P2" s="5"/>
      <c r="Q2" s="5"/>
      <c r="R2" s="5"/>
      <c r="S2" s="5"/>
      <c r="T2" s="5"/>
      <c r="U2" s="5"/>
      <c r="V2" s="5"/>
    </row>
    <row r="3" spans="1:22">
      <c r="A3" s="1"/>
      <c r="E3" s="1"/>
      <c r="F3" s="1"/>
      <c r="G3" s="1"/>
      <c r="H3" s="1"/>
      <c r="I3" s="1"/>
      <c r="J3" s="1"/>
      <c r="K3" s="1"/>
      <c r="L3" s="1"/>
      <c r="M3" s="5"/>
      <c r="N3" s="3"/>
      <c r="O3" s="3"/>
      <c r="P3" s="4"/>
      <c r="Q3" s="4"/>
      <c r="R3" s="4"/>
      <c r="S3" s="4"/>
      <c r="T3" s="4"/>
      <c r="U3" s="4"/>
      <c r="V3" s="4"/>
    </row>
    <row r="4" spans="1:22" ht="68.099999999999994" customHeight="1">
      <c r="A4" s="118"/>
      <c r="E4" s="158" t="s">
        <v>27</v>
      </c>
      <c r="F4" s="248" t="s">
        <v>51</v>
      </c>
      <c r="G4" s="249"/>
      <c r="H4" s="249"/>
      <c r="I4" s="249"/>
      <c r="J4" s="249"/>
      <c r="K4" s="250" t="s">
        <v>24</v>
      </c>
      <c r="L4" s="251"/>
      <c r="M4" s="5"/>
      <c r="N4" s="5"/>
      <c r="O4" s="5"/>
      <c r="P4" s="5"/>
      <c r="Q4" s="5"/>
      <c r="R4" s="5"/>
      <c r="S4" s="5"/>
      <c r="T4" s="5"/>
      <c r="U4" s="5"/>
      <c r="V4" s="5"/>
    </row>
    <row r="5" spans="1:22">
      <c r="A5" s="119"/>
      <c r="B5" s="47"/>
      <c r="C5" s="47"/>
      <c r="D5" s="47"/>
      <c r="E5" s="121"/>
      <c r="F5" s="241" t="s">
        <v>26</v>
      </c>
      <c r="G5" s="244"/>
      <c r="H5" s="122" t="s">
        <v>21</v>
      </c>
      <c r="I5" s="241" t="s">
        <v>32</v>
      </c>
      <c r="J5" s="242"/>
      <c r="K5" s="130"/>
      <c r="L5" s="131"/>
      <c r="M5" s="5"/>
      <c r="N5" s="5"/>
      <c r="O5" s="5"/>
      <c r="P5" s="5"/>
      <c r="Q5" s="5"/>
      <c r="R5" s="5"/>
      <c r="S5" s="5"/>
      <c r="T5" s="5"/>
      <c r="U5" s="5"/>
      <c r="V5" s="5"/>
    </row>
    <row r="6" spans="1:22" ht="54.9" customHeight="1">
      <c r="A6" s="119" t="s">
        <v>41</v>
      </c>
      <c r="B6" s="47"/>
      <c r="C6" s="47"/>
      <c r="D6" s="47"/>
      <c r="E6" s="124" t="s">
        <v>40</v>
      </c>
      <c r="F6" s="125" t="s">
        <v>38</v>
      </c>
      <c r="G6" s="126" t="s">
        <v>39</v>
      </c>
      <c r="H6" s="127" t="s">
        <v>21</v>
      </c>
      <c r="I6" s="138" t="s">
        <v>33</v>
      </c>
      <c r="J6" s="126" t="s">
        <v>1</v>
      </c>
      <c r="K6" s="139" t="s">
        <v>66</v>
      </c>
      <c r="L6" s="140" t="s">
        <v>67</v>
      </c>
      <c r="M6" s="5"/>
      <c r="N6" s="5"/>
      <c r="O6" s="5"/>
      <c r="P6" s="5"/>
      <c r="Q6" s="5"/>
      <c r="R6" s="5"/>
      <c r="S6" s="5"/>
      <c r="T6" s="5"/>
      <c r="U6" s="5"/>
      <c r="V6" s="5"/>
    </row>
    <row r="7" spans="1:22">
      <c r="A7" s="1" t="s">
        <v>2</v>
      </c>
      <c r="B7" s="46"/>
      <c r="E7" s="43">
        <v>337031</v>
      </c>
      <c r="F7" s="154"/>
      <c r="G7" s="155"/>
      <c r="H7" s="154"/>
      <c r="I7" s="154"/>
      <c r="J7" s="155"/>
      <c r="K7" s="156"/>
      <c r="L7" s="157"/>
    </row>
    <row r="8" spans="1:22">
      <c r="A8" s="1"/>
      <c r="B8" s="46" t="s">
        <v>22</v>
      </c>
      <c r="E8" s="154"/>
      <c r="F8" s="41">
        <v>314531.326</v>
      </c>
      <c r="G8" s="7">
        <v>18199.674000000003</v>
      </c>
      <c r="H8" s="41">
        <v>4299.9999999999991</v>
      </c>
      <c r="I8" s="41">
        <v>4299.9999999999991</v>
      </c>
      <c r="J8" s="7">
        <v>0</v>
      </c>
      <c r="K8" s="104">
        <v>1485.3</v>
      </c>
      <c r="L8" s="42">
        <v>64.8</v>
      </c>
      <c r="M8" s="5"/>
      <c r="N8" s="5"/>
      <c r="O8" s="5"/>
      <c r="P8" s="2"/>
      <c r="Q8" s="2"/>
      <c r="R8" s="2"/>
      <c r="S8" s="2"/>
      <c r="T8" s="2"/>
      <c r="U8" s="2"/>
      <c r="V8" s="2"/>
    </row>
    <row r="9" spans="1:22" ht="23.25" customHeight="1">
      <c r="A9" s="1"/>
      <c r="B9" s="46"/>
      <c r="E9" s="30"/>
      <c r="F9" s="32"/>
      <c r="G9" s="33"/>
      <c r="H9" s="31"/>
      <c r="I9" s="32"/>
      <c r="J9" s="31"/>
      <c r="K9" s="105"/>
      <c r="L9" s="33"/>
      <c r="M9" s="2"/>
      <c r="N9" s="2"/>
      <c r="O9" s="2"/>
    </row>
    <row r="10" spans="1:22" ht="23.25" customHeight="1">
      <c r="A10" s="1" t="s">
        <v>42</v>
      </c>
      <c r="B10" s="46"/>
      <c r="E10" s="35"/>
      <c r="F10" s="44"/>
      <c r="G10" s="45"/>
      <c r="H10" s="22"/>
      <c r="I10" s="44"/>
      <c r="J10" s="22"/>
      <c r="K10" s="106"/>
      <c r="L10" s="20"/>
    </row>
    <row r="11" spans="1:22" ht="14.4" customHeight="1">
      <c r="A11" s="1"/>
      <c r="B11" s="46" t="s">
        <v>50</v>
      </c>
      <c r="C11" s="46"/>
      <c r="E11" s="21"/>
      <c r="F11" s="24"/>
      <c r="G11" s="38">
        <f>$G$8*'per case assumptions 2018'!G17*'per case assumptions 2018'!G18</f>
        <v>3721264.5635215444</v>
      </c>
      <c r="H11" s="23">
        <f>H$8*'per case assumptions 2018'!H17*'per case assumptions 2018'!H18</f>
        <v>439607.80899544235</v>
      </c>
      <c r="I11" s="25">
        <f>I$8*'per case assumptions 2018'!I17*'per case assumptions 2018'!I18</f>
        <v>628011.1557077748</v>
      </c>
      <c r="J11" s="14"/>
      <c r="K11" s="106"/>
      <c r="L11" s="20"/>
    </row>
    <row r="12" spans="1:22" ht="14.4" customHeight="1">
      <c r="A12" s="1"/>
      <c r="B12" s="46" t="s">
        <v>28</v>
      </c>
      <c r="C12" s="46"/>
      <c r="E12" s="24"/>
      <c r="F12" s="24"/>
      <c r="G12" s="38">
        <f>$G$8*'per case assumptions 2018'!G20*'per case assumptions 2018'!G21</f>
        <v>1274910.123106488</v>
      </c>
      <c r="H12" s="23">
        <f>H$8*'per case assumptions 2018'!H20*'per case assumptions 2018'!H21</f>
        <v>903661.27371697361</v>
      </c>
      <c r="I12" s="25">
        <f>I$8*'per case assumptions 2018'!I20*'per case assumptions 2018'!I21</f>
        <v>0</v>
      </c>
      <c r="J12" s="6"/>
      <c r="K12" s="106"/>
      <c r="L12" s="20"/>
    </row>
    <row r="13" spans="1:22">
      <c r="A13" s="1"/>
      <c r="B13" s="46" t="s">
        <v>3</v>
      </c>
      <c r="C13" s="46"/>
      <c r="E13" s="24"/>
      <c r="F13" s="24"/>
      <c r="G13" s="38">
        <f>$G$8*'per case assumptions 2018'!G23*'per case assumptions 2018'!G24</f>
        <v>4398124.7379213907</v>
      </c>
      <c r="H13" s="23">
        <f>H$8*'per case assumptions 2018'!H23*'per case assumptions 2018'!H24</f>
        <v>692757.33082039363</v>
      </c>
      <c r="I13" s="25">
        <f>I$8*'per case assumptions 2018'!I23*'per case assumptions 2018'!I24</f>
        <v>0</v>
      </c>
      <c r="J13" s="6"/>
      <c r="K13" s="106"/>
      <c r="L13" s="20"/>
      <c r="M13" s="5"/>
      <c r="V13" s="5"/>
    </row>
    <row r="14" spans="1:22">
      <c r="A14" s="1"/>
      <c r="B14" s="46" t="s">
        <v>4</v>
      </c>
      <c r="C14" s="46"/>
      <c r="E14" s="24"/>
      <c r="F14" s="24"/>
      <c r="G14" s="39">
        <f>$G$8*'per case assumptions 2018'!G25</f>
        <v>0</v>
      </c>
      <c r="H14" s="34">
        <f>H$8*'per case assumptions 2018'!H26*'per case assumptions 2018'!H27</f>
        <v>74888761.612277076</v>
      </c>
      <c r="I14" s="26">
        <f>I$8*'per case assumptions 2018'!I25</f>
        <v>0</v>
      </c>
      <c r="J14" s="6"/>
      <c r="K14" s="106"/>
      <c r="L14" s="20"/>
      <c r="M14" s="5"/>
      <c r="N14" s="5"/>
      <c r="O14" s="5"/>
    </row>
    <row r="15" spans="1:22">
      <c r="A15" s="1"/>
      <c r="B15" s="46" t="s">
        <v>29</v>
      </c>
      <c r="C15" s="46"/>
      <c r="E15" s="24"/>
      <c r="F15" s="18"/>
      <c r="G15" s="92">
        <f>SUM(G11:G14)</f>
        <v>9394299.4245494232</v>
      </c>
      <c r="H15" s="93">
        <f>SUM(H11:H14)</f>
        <v>76924788.025809884</v>
      </c>
      <c r="I15" s="94">
        <f>SUM(I11:I14)</f>
        <v>628011.1557077748</v>
      </c>
      <c r="J15" s="37"/>
      <c r="K15" s="106"/>
      <c r="L15" s="20"/>
      <c r="M15" s="5"/>
      <c r="N15" s="5"/>
      <c r="O15" s="5"/>
    </row>
    <row r="16" spans="1:22">
      <c r="A16" s="1"/>
      <c r="B16" s="46"/>
      <c r="C16" s="46"/>
      <c r="E16" s="24"/>
      <c r="F16" s="16"/>
      <c r="G16" s="40"/>
      <c r="H16" s="36"/>
      <c r="I16" s="27"/>
      <c r="J16" s="37"/>
      <c r="K16" s="106"/>
      <c r="L16" s="20"/>
      <c r="M16" s="5"/>
      <c r="N16" s="5"/>
      <c r="O16" s="5"/>
    </row>
    <row r="17" spans="1:17">
      <c r="A17" s="1" t="s">
        <v>5</v>
      </c>
      <c r="B17" s="46"/>
      <c r="E17" s="24"/>
      <c r="F17" s="16"/>
      <c r="G17" s="15"/>
      <c r="H17" s="17"/>
      <c r="I17" s="16"/>
      <c r="J17" s="37"/>
      <c r="K17" s="106"/>
      <c r="L17" s="40">
        <f>L8*'per case assumptions 2018'!L40</f>
        <v>628729548.42197001</v>
      </c>
      <c r="M17" s="5"/>
      <c r="N17" s="5"/>
      <c r="O17" s="5"/>
    </row>
    <row r="18" spans="1:17">
      <c r="A18" s="1"/>
      <c r="B18" s="46"/>
      <c r="E18" s="24"/>
      <c r="F18" s="29"/>
      <c r="G18" s="28"/>
      <c r="H18" s="37"/>
      <c r="I18" s="29"/>
      <c r="J18" s="17"/>
      <c r="K18" s="106"/>
      <c r="L18" s="20"/>
      <c r="M18" s="5"/>
      <c r="N18" s="5"/>
      <c r="O18" s="5"/>
    </row>
    <row r="19" spans="1:17">
      <c r="A19" s="1" t="s">
        <v>49</v>
      </c>
      <c r="B19" s="46"/>
      <c r="E19" s="16"/>
      <c r="F19" s="29">
        <f>F8*'per case assumptions 2018'!F32*'per case assumptions 2018'!F33*'per case assumptions 2018'!F34</f>
        <v>19164850.48690141</v>
      </c>
      <c r="G19" s="28">
        <f>G8*'per case assumptions 2018'!G32*'per case assumptions 2018'!G33*'per case assumptions 2018'!G34</f>
        <v>3458134.1157415146</v>
      </c>
      <c r="H19" s="37">
        <f>H8*'per case assumptions 2018'!H32*'per case assumptions 2018'!H33*'per case assumptions 2018'!H34</f>
        <v>2358001.0248540654</v>
      </c>
      <c r="I19" s="29">
        <f>I8*'per case assumptions 2018'!I32*'per case assumptions 2018'!I33*'per case assumptions 2018'!I34</f>
        <v>1179000.5124270327</v>
      </c>
      <c r="J19" s="37"/>
      <c r="K19" s="106"/>
      <c r="L19" s="20"/>
      <c r="M19" s="5"/>
      <c r="N19" s="5"/>
      <c r="O19" s="5"/>
      <c r="P19" s="5"/>
      <c r="Q19" s="5"/>
    </row>
    <row r="20" spans="1:17">
      <c r="A20" s="1"/>
      <c r="B20" s="46"/>
      <c r="E20" s="16"/>
      <c r="F20" s="16"/>
      <c r="G20" s="15"/>
      <c r="H20" s="17"/>
      <c r="I20" s="16"/>
      <c r="J20" s="17"/>
      <c r="K20" s="106"/>
      <c r="L20" s="20"/>
      <c r="M20" s="5"/>
      <c r="N20" s="5"/>
      <c r="O20" s="8"/>
      <c r="P20" s="5"/>
      <c r="Q20" s="5"/>
    </row>
    <row r="21" spans="1:17">
      <c r="A21" s="119" t="s">
        <v>31</v>
      </c>
      <c r="B21" s="46"/>
      <c r="E21" s="19"/>
      <c r="F21" s="99">
        <f>F15+F19</f>
        <v>19164850.48690141</v>
      </c>
      <c r="G21" s="100">
        <f>G15+G19</f>
        <v>12852433.540290937</v>
      </c>
      <c r="H21" s="101">
        <f>H15+H19</f>
        <v>79282789.050663948</v>
      </c>
      <c r="I21" s="99">
        <f>I15+I19</f>
        <v>1807011.6681348076</v>
      </c>
      <c r="J21" s="101"/>
      <c r="K21" s="107">
        <f>'per case assumptions 2018'!K44*'low 2018'!K8</f>
        <v>283195201.4678492</v>
      </c>
      <c r="L21" s="102">
        <f>L17</f>
        <v>628729548.42197001</v>
      </c>
    </row>
    <row r="22" spans="1:17">
      <c r="A22" s="1"/>
      <c r="B22" s="46"/>
      <c r="E22" s="19"/>
      <c r="F22" s="17"/>
      <c r="G22" s="17"/>
      <c r="H22" s="17"/>
      <c r="I22" s="17"/>
      <c r="J22" s="17"/>
      <c r="K22" s="103"/>
      <c r="L22" s="15"/>
    </row>
    <row r="23" spans="1:17" ht="15" thickBot="1">
      <c r="A23" s="120" t="s">
        <v>43</v>
      </c>
      <c r="B23" s="72"/>
      <c r="C23" s="87"/>
      <c r="D23" s="87"/>
      <c r="E23" s="112">
        <f>SUM(F21:L21)</f>
        <v>1025031834.6358104</v>
      </c>
      <c r="F23" s="87"/>
      <c r="G23" s="87"/>
      <c r="H23" s="87"/>
      <c r="I23" s="87"/>
      <c r="J23" s="87"/>
      <c r="K23" s="113"/>
      <c r="L23" s="89"/>
    </row>
    <row r="24" spans="1:17" ht="15" thickTop="1"/>
    <row r="25" spans="1:17" ht="88.8" customHeight="1">
      <c r="A25" s="246" t="s">
        <v>63</v>
      </c>
      <c r="B25" s="246"/>
      <c r="C25" s="246"/>
      <c r="D25" s="246"/>
      <c r="E25" s="246"/>
      <c r="F25" s="246"/>
      <c r="G25" s="246"/>
      <c r="H25" s="246"/>
      <c r="I25" s="246"/>
      <c r="J25" s="246"/>
      <c r="K25" s="246"/>
      <c r="L25" s="246"/>
      <c r="O25" s="5"/>
      <c r="P25" s="5"/>
    </row>
    <row r="26" spans="1:17">
      <c r="A26" s="46"/>
      <c r="B26" s="46"/>
      <c r="C26" s="46"/>
      <c r="D26" s="46"/>
      <c r="E26" s="46"/>
      <c r="F26" s="46"/>
      <c r="G26" s="46"/>
      <c r="H26" s="46"/>
      <c r="I26" s="46"/>
      <c r="J26" s="46"/>
    </row>
    <row r="27" spans="1:17" ht="15" customHeight="1">
      <c r="A27" s="47" t="s">
        <v>60</v>
      </c>
      <c r="B27" s="46"/>
      <c r="C27" s="46"/>
      <c r="D27" s="46"/>
      <c r="E27" s="46"/>
      <c r="F27" s="46"/>
      <c r="G27" s="46"/>
      <c r="H27" s="46"/>
      <c r="I27" s="46"/>
      <c r="J27" s="46"/>
      <c r="K27" s="46"/>
      <c r="L27" s="46"/>
    </row>
    <row r="28" spans="1:17" ht="15" customHeight="1">
      <c r="A28" s="46"/>
      <c r="B28" s="46"/>
      <c r="C28" s="46"/>
      <c r="D28" s="46"/>
      <c r="E28" s="46"/>
      <c r="F28" s="46"/>
      <c r="G28" s="46"/>
      <c r="H28" s="46"/>
      <c r="I28" s="46"/>
      <c r="J28" s="46"/>
      <c r="K28" s="46"/>
      <c r="L28" s="46"/>
    </row>
    <row r="29" spans="1:17" ht="15" customHeight="1">
      <c r="A29" s="252" t="s">
        <v>36</v>
      </c>
      <c r="B29" s="252"/>
      <c r="C29" s="252"/>
      <c r="D29" s="252"/>
      <c r="E29" s="252"/>
      <c r="F29" s="252"/>
      <c r="G29" s="252"/>
      <c r="H29" s="252"/>
      <c r="I29" s="252"/>
      <c r="J29" s="252"/>
    </row>
    <row r="30" spans="1:17" ht="38.25" customHeight="1">
      <c r="A30" s="5"/>
      <c r="B30" s="247" t="s">
        <v>61</v>
      </c>
      <c r="C30" s="247"/>
      <c r="D30" s="247"/>
      <c r="E30" s="247"/>
      <c r="F30" s="247"/>
      <c r="G30" s="247"/>
      <c r="H30" s="247"/>
      <c r="I30" s="247"/>
      <c r="J30" s="247"/>
    </row>
    <row r="31" spans="1:17" ht="14.4" customHeight="1">
      <c r="A31" s="5"/>
      <c r="B31" s="235"/>
      <c r="C31" s="235"/>
      <c r="D31" s="235"/>
      <c r="E31" s="235"/>
      <c r="F31" s="235"/>
      <c r="G31" s="235"/>
      <c r="H31" s="235"/>
      <c r="I31" s="235"/>
      <c r="J31" s="235"/>
    </row>
    <row r="32" spans="1:17" ht="42" customHeight="1">
      <c r="B32" s="247" t="s">
        <v>35</v>
      </c>
      <c r="C32" s="247"/>
      <c r="D32" s="247"/>
      <c r="E32" s="247"/>
      <c r="F32" s="247"/>
      <c r="G32" s="247"/>
      <c r="H32" s="247"/>
      <c r="I32" s="247"/>
      <c r="J32" s="247"/>
    </row>
    <row r="33" spans="8:8" ht="28.2">
      <c r="H33" s="9"/>
    </row>
    <row r="34" spans="8:8">
      <c r="H34" s="10"/>
    </row>
    <row r="35" spans="8:8">
      <c r="H35" s="11"/>
    </row>
    <row r="36" spans="8:8">
      <c r="H36" s="12"/>
    </row>
    <row r="37" spans="8:8">
      <c r="H37" s="13"/>
    </row>
  </sheetData>
  <mergeCells count="8">
    <mergeCell ref="B30:J30"/>
    <mergeCell ref="B32:J32"/>
    <mergeCell ref="F4:J4"/>
    <mergeCell ref="K4:L4"/>
    <mergeCell ref="F5:G5"/>
    <mergeCell ref="I5:J5"/>
    <mergeCell ref="A29:J29"/>
    <mergeCell ref="A25:L25"/>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39"/>
  <sheetViews>
    <sheetView zoomScaleNormal="100" workbookViewId="0"/>
  </sheetViews>
  <sheetFormatPr defaultColWidth="9.109375" defaultRowHeight="14.4"/>
  <cols>
    <col min="1" max="1" width="3.88671875" style="5" customWidth="1"/>
    <col min="2" max="2" width="4.5546875" style="5" customWidth="1"/>
    <col min="3" max="3" width="3.6640625" style="5" customWidth="1"/>
    <col min="4" max="4" width="29.6640625" style="5" customWidth="1"/>
    <col min="5" max="5" width="17.109375" style="5" customWidth="1"/>
    <col min="6" max="6" width="13.109375" style="5" customWidth="1"/>
    <col min="7" max="7" width="17.6640625" style="5" customWidth="1"/>
    <col min="8" max="8" width="19.5546875" style="5" customWidth="1"/>
    <col min="9" max="9" width="19.44140625" style="5" customWidth="1"/>
    <col min="10" max="10" width="17.6640625" style="5" customWidth="1"/>
    <col min="11" max="11" width="17.5546875" style="5" customWidth="1"/>
    <col min="12" max="12" width="16.5546875" style="5" customWidth="1"/>
    <col min="13" max="13" width="12.33203125" style="5" customWidth="1"/>
    <col min="14" max="14" width="13.109375" style="5" customWidth="1"/>
    <col min="15" max="15" width="21.5546875" style="5" customWidth="1"/>
    <col min="16" max="16" width="12.6640625" style="5" customWidth="1"/>
    <col min="17" max="22" width="17.6640625" style="5" customWidth="1"/>
    <col min="23" max="16384" width="9.109375" style="5"/>
  </cols>
  <sheetData>
    <row r="1" spans="1:22">
      <c r="A1" s="119" t="s">
        <v>48</v>
      </c>
      <c r="E1" s="119"/>
    </row>
    <row r="2" spans="1:22">
      <c r="A2" s="119"/>
      <c r="E2" s="119"/>
    </row>
    <row r="3" spans="1:22">
      <c r="A3" s="163"/>
      <c r="E3" s="119" t="s">
        <v>58</v>
      </c>
      <c r="F3" s="119"/>
      <c r="G3" s="119"/>
      <c r="H3" s="119"/>
      <c r="I3" s="119"/>
      <c r="J3" s="119"/>
      <c r="K3" s="119"/>
      <c r="L3" s="119"/>
    </row>
    <row r="4" spans="1:22">
      <c r="A4" s="119"/>
      <c r="E4" s="119"/>
      <c r="F4" s="119"/>
      <c r="G4" s="119"/>
      <c r="H4" s="119"/>
      <c r="I4" s="119"/>
      <c r="J4" s="119"/>
      <c r="K4" s="119"/>
      <c r="L4" s="119"/>
    </row>
    <row r="5" spans="1:22">
      <c r="A5" s="119"/>
      <c r="E5" s="119"/>
      <c r="F5" s="119"/>
      <c r="G5" s="119"/>
      <c r="H5" s="119"/>
      <c r="I5" s="119"/>
      <c r="J5" s="119"/>
      <c r="K5" s="119"/>
      <c r="L5" s="119"/>
      <c r="N5" s="3"/>
      <c r="O5" s="3"/>
      <c r="P5" s="4"/>
      <c r="Q5" s="4"/>
      <c r="R5" s="4"/>
      <c r="S5" s="4"/>
      <c r="T5" s="4"/>
      <c r="U5" s="4"/>
      <c r="V5" s="4"/>
    </row>
    <row r="6" spans="1:22">
      <c r="A6" s="163"/>
      <c r="E6" s="164" t="s">
        <v>27</v>
      </c>
      <c r="F6" s="241" t="s">
        <v>44</v>
      </c>
      <c r="G6" s="242"/>
      <c r="H6" s="242"/>
      <c r="I6" s="242"/>
      <c r="J6" s="242"/>
      <c r="K6" s="243" t="s">
        <v>24</v>
      </c>
      <c r="L6" s="244"/>
    </row>
    <row r="7" spans="1:22">
      <c r="A7" s="119"/>
      <c r="B7" s="47"/>
      <c r="C7" s="47"/>
      <c r="D7" s="47"/>
      <c r="E7" s="121"/>
      <c r="F7" s="241" t="s">
        <v>26</v>
      </c>
      <c r="G7" s="244"/>
      <c r="H7" s="122" t="s">
        <v>21</v>
      </c>
      <c r="I7" s="241" t="s">
        <v>32</v>
      </c>
      <c r="J7" s="242"/>
      <c r="K7" s="174"/>
      <c r="L7" s="175"/>
    </row>
    <row r="8" spans="1:22" ht="54.9" customHeight="1">
      <c r="A8" s="119" t="s">
        <v>41</v>
      </c>
      <c r="B8" s="47"/>
      <c r="C8" s="47"/>
      <c r="D8" s="47"/>
      <c r="E8" s="124" t="s">
        <v>40</v>
      </c>
      <c r="F8" s="125" t="s">
        <v>38</v>
      </c>
      <c r="G8" s="126" t="s">
        <v>39</v>
      </c>
      <c r="H8" s="127" t="s">
        <v>21</v>
      </c>
      <c r="I8" s="126" t="s">
        <v>33</v>
      </c>
      <c r="J8" s="126" t="s">
        <v>1</v>
      </c>
      <c r="K8" s="176" t="s">
        <v>66</v>
      </c>
      <c r="L8" s="177" t="s">
        <v>67</v>
      </c>
    </row>
    <row r="9" spans="1:22">
      <c r="A9" s="119" t="s">
        <v>2</v>
      </c>
      <c r="B9" s="47"/>
      <c r="C9" s="47"/>
      <c r="D9" s="47"/>
      <c r="E9" s="73">
        <v>1611083</v>
      </c>
      <c r="F9" s="141"/>
      <c r="G9" s="61"/>
      <c r="H9" s="70"/>
      <c r="I9" s="141"/>
      <c r="J9" s="61"/>
      <c r="K9" s="142"/>
      <c r="L9" s="143"/>
    </row>
    <row r="10" spans="1:22">
      <c r="A10" s="119"/>
      <c r="B10" s="47" t="s">
        <v>22</v>
      </c>
      <c r="C10" s="47"/>
      <c r="D10" s="47"/>
      <c r="E10" s="74"/>
      <c r="F10" s="75">
        <v>1508857.5179999999</v>
      </c>
      <c r="G10" s="76">
        <v>86998.482000000018</v>
      </c>
      <c r="H10" s="73">
        <v>15227</v>
      </c>
      <c r="I10" s="75">
        <v>14895</v>
      </c>
      <c r="J10" s="95">
        <v>332</v>
      </c>
      <c r="K10" s="97">
        <v>2602.4</v>
      </c>
      <c r="L10" s="76">
        <v>111.2</v>
      </c>
    </row>
    <row r="11" spans="1:22">
      <c r="A11" s="119"/>
      <c r="B11" s="47"/>
      <c r="C11" s="47"/>
      <c r="D11" s="47"/>
      <c r="E11" s="77"/>
      <c r="F11" s="57"/>
      <c r="G11" s="59"/>
      <c r="H11" s="68"/>
      <c r="I11" s="57"/>
      <c r="J11" s="58"/>
      <c r="K11" s="98"/>
      <c r="L11" s="79"/>
      <c r="M11" s="178"/>
      <c r="N11" s="178"/>
      <c r="O11" s="178"/>
      <c r="P11" s="178"/>
      <c r="Q11" s="178"/>
      <c r="R11" s="178"/>
      <c r="S11" s="178"/>
      <c r="T11" s="178"/>
      <c r="U11" s="178"/>
      <c r="V11" s="178"/>
    </row>
    <row r="12" spans="1:22" ht="23.25" customHeight="1">
      <c r="A12" s="119" t="s">
        <v>42</v>
      </c>
      <c r="B12" s="47"/>
      <c r="C12" s="47"/>
      <c r="D12" s="47"/>
      <c r="E12" s="52"/>
      <c r="F12" s="78"/>
      <c r="G12" s="79"/>
      <c r="H12" s="80"/>
      <c r="I12" s="78"/>
      <c r="J12" s="96"/>
      <c r="K12" s="90"/>
      <c r="L12" s="51"/>
    </row>
    <row r="13" spans="1:22" ht="23.25" customHeight="1">
      <c r="A13" s="119"/>
      <c r="B13" s="47" t="s">
        <v>50</v>
      </c>
      <c r="C13" s="47"/>
      <c r="D13" s="47"/>
      <c r="E13" s="52"/>
      <c r="F13" s="81">
        <v>0</v>
      </c>
      <c r="G13" s="82">
        <f>$G$10*'per case assumptions 2018'!G17*'per case assumptions 2018'!G18</f>
        <v>17788470.724627651</v>
      </c>
      <c r="H13" s="83">
        <f>H$10*'per case assumptions 2018'!H17*'per case assumptions 2018'!H18</f>
        <v>1556722.8157147912</v>
      </c>
      <c r="I13" s="84">
        <f>I$10*'per case assumptions 2018'!I17*'per case assumptions 2018'!I18</f>
        <v>2175401.4335505366</v>
      </c>
      <c r="J13" s="60"/>
      <c r="K13" s="90"/>
      <c r="L13" s="51"/>
    </row>
    <row r="14" spans="1:22" ht="14.4" customHeight="1">
      <c r="A14" s="119"/>
      <c r="B14" s="47" t="s">
        <v>28</v>
      </c>
      <c r="C14" s="47"/>
      <c r="D14" s="47"/>
      <c r="E14" s="52"/>
      <c r="F14" s="81"/>
      <c r="G14" s="82">
        <f>$G$10*'per case assumptions 2018'!G20*'per case assumptions 2018'!G21</f>
        <v>6094353.4151599407</v>
      </c>
      <c r="H14" s="83">
        <f>H$10*'per case assumptions 2018'!H20*'per case assumptions 2018'!H21</f>
        <v>3200011.6778810136</v>
      </c>
      <c r="I14" s="84">
        <f>I$10*'per case assumptions 2018'!I20*'per case assumptions 2018'!I21</f>
        <v>0</v>
      </c>
      <c r="J14" s="60"/>
      <c r="K14" s="90"/>
      <c r="L14" s="51"/>
    </row>
    <row r="15" spans="1:22" ht="14.4" customHeight="1">
      <c r="A15" s="119"/>
      <c r="B15" s="47" t="s">
        <v>3</v>
      </c>
      <c r="C15" s="47"/>
      <c r="D15" s="47"/>
      <c r="E15" s="52"/>
      <c r="F15" s="81"/>
      <c r="G15" s="82">
        <f>$G$10*'per case assumptions 2018'!G23*'per case assumptions 2018'!G24</f>
        <v>21024012.619446307</v>
      </c>
      <c r="H15" s="83">
        <f>H$10*'per case assumptions 2018'!H23*'per case assumptions 2018'!H24</f>
        <v>2453166.4828842175</v>
      </c>
      <c r="I15" s="84">
        <f>I$10*'per case assumptions 2018'!I23*'per case assumptions 2018'!I24</f>
        <v>0</v>
      </c>
      <c r="J15" s="60"/>
      <c r="K15" s="90"/>
      <c r="L15" s="51"/>
    </row>
    <row r="16" spans="1:22">
      <c r="A16" s="119"/>
      <c r="B16" s="47" t="s">
        <v>4</v>
      </c>
      <c r="C16" s="47"/>
      <c r="D16" s="47"/>
      <c r="E16" s="49"/>
      <c r="F16" s="81"/>
      <c r="G16" s="85">
        <f>$G$10*'per case assumptions 2018'!G25</f>
        <v>0</v>
      </c>
      <c r="H16" s="86">
        <f>H$10*'per case assumptions 2018'!H26*'per case assumptions 2018'!H27</f>
        <v>265193296.06282401</v>
      </c>
      <c r="I16" s="81">
        <f>I$10*'per case assumptions 2018'!I25</f>
        <v>0</v>
      </c>
      <c r="J16" s="60"/>
      <c r="K16" s="90"/>
      <c r="L16" s="51"/>
    </row>
    <row r="17" spans="1:15">
      <c r="A17" s="119"/>
      <c r="B17" s="47" t="s">
        <v>29</v>
      </c>
      <c r="C17" s="47"/>
      <c r="D17" s="47"/>
      <c r="E17" s="52"/>
      <c r="F17" s="179">
        <v>0</v>
      </c>
      <c r="G17" s="180">
        <f>SUM(G13:G16)</f>
        <v>44906836.759233899</v>
      </c>
      <c r="H17" s="181">
        <f t="shared" ref="H17:I17" si="0">SUM(H13:H16)</f>
        <v>272403197.03930402</v>
      </c>
      <c r="I17" s="179">
        <f t="shared" si="0"/>
        <v>2175401.4335505366</v>
      </c>
      <c r="J17" s="63"/>
      <c r="K17" s="90"/>
      <c r="L17" s="51"/>
    </row>
    <row r="18" spans="1:15">
      <c r="A18" s="119"/>
      <c r="B18" s="47"/>
      <c r="C18" s="47"/>
      <c r="D18" s="47"/>
      <c r="E18" s="52"/>
      <c r="F18" s="81"/>
      <c r="G18" s="85"/>
      <c r="H18" s="86"/>
      <c r="I18" s="81"/>
      <c r="J18" s="63"/>
      <c r="K18" s="90"/>
      <c r="L18" s="51"/>
    </row>
    <row r="19" spans="1:15">
      <c r="A19" s="119" t="s">
        <v>5</v>
      </c>
      <c r="B19" s="47"/>
      <c r="C19" s="47"/>
      <c r="D19" s="47"/>
      <c r="E19" s="52"/>
      <c r="F19" s="62"/>
      <c r="G19" s="64"/>
      <c r="H19" s="71"/>
      <c r="I19" s="62"/>
      <c r="J19" s="63">
        <f>J10*'per case assumptions 2018'!J40</f>
        <v>3221268674.0137973</v>
      </c>
      <c r="K19" s="90"/>
      <c r="L19" s="64">
        <f>L10*'per case assumptions 2018'!L40</f>
        <v>1078930953.4648623</v>
      </c>
    </row>
    <row r="20" spans="1:15">
      <c r="A20" s="119"/>
      <c r="B20" s="47"/>
      <c r="C20" s="47"/>
      <c r="D20" s="47"/>
      <c r="E20" s="52"/>
      <c r="F20" s="52"/>
      <c r="G20" s="51"/>
      <c r="H20" s="48"/>
      <c r="I20" s="52"/>
      <c r="J20" s="50"/>
      <c r="K20" s="90"/>
      <c r="L20" s="51"/>
    </row>
    <row r="21" spans="1:15">
      <c r="A21" s="119" t="s">
        <v>49</v>
      </c>
      <c r="B21" s="47"/>
      <c r="C21" s="47"/>
      <c r="D21" s="47"/>
      <c r="E21" s="52"/>
      <c r="F21" s="62">
        <f>F10*'per case assumptions 2018'!F32*'per case assumptions 2018'!F33*'per case assumptions 2018'!F34</f>
        <v>91936879.884921685</v>
      </c>
      <c r="G21" s="64">
        <f>G10*'per case assumptions 2018'!G32*'per case assumptions 2018'!G33*'per case assumptions 2018'!G34</f>
        <v>16530648.769968303</v>
      </c>
      <c r="H21" s="71">
        <f>H10*'per case assumptions 2018'!H32*'per case assumptions 2018'!H33*'per case assumptions 2018'!H34</f>
        <v>8350065.4896402005</v>
      </c>
      <c r="I21" s="62">
        <f>I10*'per case assumptions 2018'!I32*'per case assumptions 2018'!I33*'per case assumptions 2018'!I34</f>
        <v>4084002.9378141062</v>
      </c>
      <c r="J21" s="50"/>
      <c r="K21" s="90"/>
      <c r="L21" s="51"/>
    </row>
    <row r="22" spans="1:15">
      <c r="A22" s="119"/>
      <c r="B22" s="47"/>
      <c r="C22" s="47"/>
      <c r="D22" s="47"/>
      <c r="E22" s="52"/>
      <c r="F22" s="52"/>
      <c r="G22" s="51"/>
      <c r="H22" s="48"/>
      <c r="I22" s="52"/>
      <c r="J22" s="50"/>
      <c r="K22" s="90"/>
      <c r="L22" s="51"/>
    </row>
    <row r="23" spans="1:15">
      <c r="A23" s="119" t="s">
        <v>31</v>
      </c>
      <c r="B23" s="47"/>
      <c r="C23" s="47"/>
      <c r="D23" s="47"/>
      <c r="E23" s="48"/>
      <c r="F23" s="182">
        <f>SUM(F17,F21)</f>
        <v>91936879.884921685</v>
      </c>
      <c r="G23" s="183">
        <f t="shared" ref="G23:I23" si="1">SUM(G17,G21)</f>
        <v>61437485.5292022</v>
      </c>
      <c r="H23" s="152">
        <f t="shared" si="1"/>
        <v>280753262.52894419</v>
      </c>
      <c r="I23" s="182">
        <f t="shared" si="1"/>
        <v>6259404.3713646429</v>
      </c>
      <c r="J23" s="184">
        <f>J19</f>
        <v>3221268674.0137973</v>
      </c>
      <c r="K23" s="185">
        <f>'per case assumptions 2018'!K44*'high 2018'!K10</f>
        <v>496187431.69725364</v>
      </c>
      <c r="L23" s="183">
        <f>L19</f>
        <v>1078930953.4648623</v>
      </c>
      <c r="O23" s="8"/>
    </row>
    <row r="24" spans="1:15">
      <c r="A24" s="119"/>
      <c r="B24" s="47"/>
      <c r="C24" s="47"/>
      <c r="D24" s="47"/>
      <c r="E24" s="48"/>
      <c r="F24" s="50"/>
      <c r="G24" s="50"/>
      <c r="H24" s="50"/>
      <c r="I24" s="50"/>
      <c r="J24" s="50"/>
      <c r="K24" s="90"/>
      <c r="L24" s="51"/>
    </row>
    <row r="25" spans="1:15" ht="15" thickBot="1">
      <c r="A25" s="166" t="s">
        <v>43</v>
      </c>
      <c r="B25" s="167"/>
      <c r="C25" s="167"/>
      <c r="D25" s="167"/>
      <c r="E25" s="168">
        <f>SUM(F23:L23)</f>
        <v>5236774091.490346</v>
      </c>
      <c r="F25" s="167"/>
      <c r="G25" s="167"/>
      <c r="H25" s="167"/>
      <c r="I25" s="167"/>
      <c r="J25" s="167"/>
      <c r="K25" s="170"/>
      <c r="L25" s="171"/>
    </row>
    <row r="26" spans="1:15" ht="15" thickTop="1"/>
    <row r="27" spans="1:15" ht="85.2" customHeight="1">
      <c r="A27" s="246" t="s">
        <v>63</v>
      </c>
      <c r="B27" s="246"/>
      <c r="C27" s="246"/>
      <c r="D27" s="246"/>
      <c r="E27" s="246"/>
      <c r="F27" s="246"/>
      <c r="G27" s="246"/>
      <c r="H27" s="246"/>
      <c r="I27" s="246"/>
      <c r="J27" s="246"/>
      <c r="K27" s="246"/>
      <c r="L27" s="246"/>
    </row>
    <row r="28" spans="1:15">
      <c r="A28" s="47"/>
      <c r="B28" s="47"/>
      <c r="C28" s="47"/>
      <c r="D28" s="47"/>
      <c r="E28" s="47"/>
      <c r="F28" s="47"/>
      <c r="G28" s="47"/>
      <c r="H28" s="47"/>
      <c r="I28" s="47"/>
      <c r="J28" s="47"/>
    </row>
    <row r="29" spans="1:15" ht="19.95" customHeight="1">
      <c r="A29" s="47" t="s">
        <v>60</v>
      </c>
      <c r="B29" s="47"/>
      <c r="C29" s="47"/>
      <c r="D29" s="47"/>
      <c r="E29" s="47"/>
      <c r="F29" s="47"/>
      <c r="G29" s="47"/>
      <c r="H29" s="47"/>
      <c r="I29" s="47"/>
      <c r="J29" s="47"/>
      <c r="K29" s="47"/>
      <c r="L29" s="47"/>
    </row>
    <row r="30" spans="1:15" ht="15" customHeight="1">
      <c r="A30" s="47"/>
      <c r="B30" s="47"/>
      <c r="C30" s="47"/>
      <c r="D30" s="47"/>
      <c r="E30" s="47"/>
      <c r="F30" s="47"/>
      <c r="G30" s="47"/>
      <c r="H30" s="47"/>
      <c r="I30" s="47"/>
      <c r="J30" s="47"/>
      <c r="K30" s="47"/>
      <c r="L30" s="47"/>
    </row>
    <row r="31" spans="1:15">
      <c r="A31" s="245" t="s">
        <v>36</v>
      </c>
      <c r="B31" s="245"/>
      <c r="C31" s="245"/>
      <c r="D31" s="245"/>
      <c r="E31" s="245"/>
      <c r="F31" s="245"/>
      <c r="G31" s="245"/>
      <c r="H31" s="245"/>
      <c r="I31" s="245"/>
      <c r="J31" s="245"/>
      <c r="K31" s="47"/>
      <c r="L31" s="47"/>
    </row>
    <row r="32" spans="1:15" ht="38.25" customHeight="1">
      <c r="A32" s="172"/>
      <c r="C32" s="240" t="s">
        <v>61</v>
      </c>
      <c r="D32" s="240"/>
      <c r="E32" s="240"/>
      <c r="F32" s="240"/>
      <c r="G32" s="240"/>
      <c r="H32" s="240"/>
      <c r="I32" s="240"/>
      <c r="J32" s="240"/>
      <c r="K32" s="240"/>
      <c r="L32" s="47"/>
    </row>
    <row r="33" spans="3:12">
      <c r="C33" s="173"/>
      <c r="E33" s="47"/>
      <c r="F33" s="47"/>
      <c r="G33" s="47"/>
      <c r="H33" s="47"/>
      <c r="I33" s="47"/>
      <c r="J33" s="47"/>
      <c r="K33" s="47"/>
      <c r="L33" s="47"/>
    </row>
    <row r="34" spans="3:12" ht="37.5" customHeight="1">
      <c r="C34" s="240" t="s">
        <v>35</v>
      </c>
      <c r="D34" s="240"/>
      <c r="E34" s="240"/>
      <c r="F34" s="240"/>
      <c r="G34" s="240"/>
      <c r="H34" s="240"/>
      <c r="I34" s="240"/>
      <c r="J34" s="240"/>
      <c r="K34" s="240"/>
      <c r="L34" s="47"/>
    </row>
    <row r="35" spans="3:12" ht="28.2">
      <c r="H35" s="186"/>
    </row>
    <row r="36" spans="3:12">
      <c r="H36" s="187"/>
    </row>
    <row r="37" spans="3:12">
      <c r="H37" s="188"/>
    </row>
    <row r="38" spans="3:12">
      <c r="H38" s="189"/>
    </row>
    <row r="39" spans="3:12">
      <c r="H39" s="172"/>
    </row>
  </sheetData>
  <mergeCells count="8">
    <mergeCell ref="C32:K32"/>
    <mergeCell ref="C34:K34"/>
    <mergeCell ref="F6:J6"/>
    <mergeCell ref="K6:L6"/>
    <mergeCell ref="F7:G7"/>
    <mergeCell ref="I7:J7"/>
    <mergeCell ref="A31:J31"/>
    <mergeCell ref="A27:L27"/>
  </mergeCells>
  <pageMargins left="0.7" right="0.7" top="0.75" bottom="0.75" header="0.3" footer="0.3"/>
  <pageSetup orientation="portrait" horizontalDpi="1200" verticalDpi="1200" r:id="rId1"/>
  <ignoredErrors>
    <ignoredError sqref="K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53"/>
  <sheetViews>
    <sheetView zoomScaleNormal="100" workbookViewId="0"/>
  </sheetViews>
  <sheetFormatPr defaultColWidth="9.109375" defaultRowHeight="14.4"/>
  <cols>
    <col min="1" max="1" width="8.33203125" style="5" customWidth="1"/>
    <col min="2" max="2" width="4.5546875" style="5" customWidth="1"/>
    <col min="3" max="3" width="3.6640625" style="5" customWidth="1"/>
    <col min="4" max="4" width="23.6640625" style="5" customWidth="1"/>
    <col min="5" max="5" width="14.33203125" style="5" customWidth="1"/>
    <col min="6" max="6" width="14.44140625" style="5" customWidth="1"/>
    <col min="7" max="7" width="13.6640625" style="5" customWidth="1"/>
    <col min="8" max="8" width="16.6640625" style="5" customWidth="1"/>
    <col min="9" max="10" width="18" style="5" customWidth="1"/>
    <col min="11" max="11" width="19.109375" style="5" customWidth="1"/>
    <col min="12" max="12" width="16.88671875" style="5" customWidth="1"/>
    <col min="13" max="13" width="13.109375" style="5" customWidth="1"/>
    <col min="14" max="14" width="14.33203125" style="5" customWidth="1"/>
    <col min="15" max="15" width="12.6640625" style="5" customWidth="1"/>
    <col min="16" max="21" width="17.6640625" style="5" customWidth="1"/>
    <col min="22" max="16384" width="9.109375" style="5"/>
  </cols>
  <sheetData>
    <row r="1" spans="1:21">
      <c r="A1" s="119" t="s">
        <v>48</v>
      </c>
      <c r="E1" s="119"/>
    </row>
    <row r="2" spans="1:21">
      <c r="A2" s="119"/>
      <c r="E2" s="119"/>
    </row>
    <row r="3" spans="1:21">
      <c r="A3" s="163"/>
      <c r="E3" s="239" t="s">
        <v>65</v>
      </c>
      <c r="F3" s="119"/>
      <c r="G3" s="119"/>
      <c r="H3" s="119"/>
      <c r="I3" s="119"/>
      <c r="J3" s="119"/>
      <c r="K3" s="119"/>
      <c r="L3" s="119"/>
    </row>
    <row r="4" spans="1:21">
      <c r="A4" s="119"/>
      <c r="C4" s="50"/>
      <c r="D4" s="50"/>
      <c r="E4" s="119"/>
      <c r="F4" s="119"/>
      <c r="G4" s="119"/>
      <c r="H4" s="119"/>
      <c r="I4" s="119"/>
      <c r="J4" s="119"/>
      <c r="K4" s="119"/>
      <c r="L4" s="119"/>
      <c r="M4" s="47"/>
      <c r="N4" s="47"/>
      <c r="O4" s="47"/>
      <c r="P4" s="47"/>
      <c r="Q4" s="47"/>
      <c r="R4" s="47"/>
      <c r="S4" s="47"/>
    </row>
    <row r="5" spans="1:21" s="14" customFormat="1">
      <c r="A5" s="132"/>
      <c r="B5" s="50"/>
      <c r="C5" s="50"/>
      <c r="D5" s="50"/>
      <c r="E5" s="253" t="s">
        <v>44</v>
      </c>
      <c r="F5" s="254"/>
      <c r="G5" s="254"/>
      <c r="H5" s="254"/>
      <c r="I5" s="254"/>
      <c r="J5" s="255"/>
      <c r="K5" s="256" t="s">
        <v>0</v>
      </c>
      <c r="L5" s="244"/>
      <c r="M5" s="190"/>
      <c r="N5" s="190"/>
      <c r="O5" s="190"/>
      <c r="P5" s="3"/>
      <c r="Q5" s="3"/>
      <c r="R5" s="3"/>
      <c r="S5" s="3"/>
      <c r="T5" s="4"/>
      <c r="U5" s="4"/>
    </row>
    <row r="6" spans="1:21" s="14" customFormat="1">
      <c r="A6" s="132"/>
      <c r="B6" s="50"/>
      <c r="C6" s="50"/>
      <c r="D6" s="50"/>
      <c r="E6" s="121"/>
      <c r="F6" s="241" t="s">
        <v>26</v>
      </c>
      <c r="G6" s="244"/>
      <c r="H6" s="122" t="s">
        <v>21</v>
      </c>
      <c r="I6" s="241" t="s">
        <v>32</v>
      </c>
      <c r="J6" s="242"/>
      <c r="K6" s="191"/>
      <c r="L6" s="161"/>
      <c r="M6" s="190"/>
      <c r="N6" s="190"/>
      <c r="O6" s="190"/>
      <c r="P6" s="3"/>
      <c r="Q6" s="3"/>
      <c r="R6" s="3"/>
      <c r="S6" s="3"/>
      <c r="T6" s="4"/>
      <c r="U6" s="4"/>
    </row>
    <row r="7" spans="1:21" s="14" customFormat="1" ht="64.5" customHeight="1">
      <c r="A7" s="192" t="s">
        <v>41</v>
      </c>
      <c r="B7" s="47"/>
      <c r="C7" s="47"/>
      <c r="D7" s="47"/>
      <c r="E7" s="133" t="s">
        <v>53</v>
      </c>
      <c r="F7" s="125" t="s">
        <v>38</v>
      </c>
      <c r="G7" s="126" t="s">
        <v>39</v>
      </c>
      <c r="H7" s="127" t="s">
        <v>21</v>
      </c>
      <c r="I7" s="126" t="s">
        <v>33</v>
      </c>
      <c r="J7" s="126" t="s">
        <v>1</v>
      </c>
      <c r="K7" s="193" t="s">
        <v>54</v>
      </c>
      <c r="L7" s="194" t="s">
        <v>55</v>
      </c>
      <c r="M7" s="50"/>
      <c r="N7" s="50"/>
      <c r="O7" s="50"/>
      <c r="P7" s="50"/>
      <c r="Q7" s="50"/>
      <c r="R7" s="50"/>
      <c r="S7" s="50"/>
    </row>
    <row r="8" spans="1:21" s="14" customFormat="1">
      <c r="A8" s="119"/>
      <c r="B8" s="47"/>
      <c r="C8" s="47"/>
      <c r="D8" s="47"/>
      <c r="E8" s="47"/>
      <c r="F8" s="77"/>
      <c r="G8" s="47"/>
      <c r="H8" s="77"/>
      <c r="I8" s="47"/>
      <c r="J8" s="109"/>
      <c r="K8" s="195"/>
      <c r="L8" s="196"/>
      <c r="M8" s="50"/>
      <c r="N8" s="50"/>
      <c r="O8" s="50"/>
      <c r="P8" s="50"/>
      <c r="Q8" s="50"/>
      <c r="R8" s="50"/>
      <c r="S8" s="50"/>
    </row>
    <row r="9" spans="1:21" s="14" customFormat="1">
      <c r="A9" s="192" t="s">
        <v>2</v>
      </c>
      <c r="B9" s="47"/>
      <c r="C9" s="47"/>
      <c r="D9" s="47"/>
      <c r="E9" s="47"/>
      <c r="F9" s="52"/>
      <c r="G9" s="47"/>
      <c r="H9" s="52"/>
      <c r="I9" s="47"/>
      <c r="J9" s="50"/>
      <c r="K9" s="197"/>
      <c r="L9" s="51"/>
      <c r="M9" s="50"/>
      <c r="N9" s="50"/>
      <c r="O9" s="50"/>
      <c r="P9" s="50"/>
      <c r="Q9" s="50"/>
      <c r="R9" s="50"/>
      <c r="S9" s="50"/>
    </row>
    <row r="10" spans="1:21" s="14" customFormat="1">
      <c r="A10" s="119"/>
      <c r="B10" s="47"/>
      <c r="C10" s="198" t="s">
        <v>6</v>
      </c>
      <c r="D10" s="47"/>
      <c r="E10" s="153">
        <v>337031</v>
      </c>
      <c r="F10" s="199">
        <v>314531.326</v>
      </c>
      <c r="G10" s="153">
        <v>18199.674000000003</v>
      </c>
      <c r="H10" s="199">
        <v>4299.9999999999991</v>
      </c>
      <c r="I10" s="153">
        <v>4299.9999999999991</v>
      </c>
      <c r="J10" s="200">
        <v>0</v>
      </c>
      <c r="K10" s="201">
        <v>1485.3</v>
      </c>
      <c r="L10" s="202">
        <v>64.8</v>
      </c>
      <c r="M10" s="50"/>
      <c r="N10" s="203"/>
      <c r="O10" s="203"/>
      <c r="P10" s="50"/>
      <c r="Q10" s="50"/>
      <c r="R10" s="50"/>
      <c r="S10" s="50"/>
    </row>
    <row r="11" spans="1:21" s="14" customFormat="1">
      <c r="A11" s="119"/>
      <c r="B11" s="47"/>
      <c r="C11" s="198" t="s">
        <v>7</v>
      </c>
      <c r="D11" s="47"/>
      <c r="E11" s="153">
        <v>845024</v>
      </c>
      <c r="F11" s="199">
        <v>790929.70399999991</v>
      </c>
      <c r="G11" s="153">
        <v>45631.296000000002</v>
      </c>
      <c r="H11" s="199">
        <v>8463.0000000000018</v>
      </c>
      <c r="I11" s="153">
        <v>8387.0000000000018</v>
      </c>
      <c r="J11" s="200">
        <v>76</v>
      </c>
      <c r="K11" s="201">
        <v>1915.55</v>
      </c>
      <c r="L11" s="202">
        <v>86.449999999999989</v>
      </c>
      <c r="M11" s="50"/>
      <c r="N11" s="203"/>
      <c r="O11" s="203"/>
      <c r="P11" s="50"/>
      <c r="Q11" s="50"/>
      <c r="R11" s="50"/>
      <c r="S11" s="50"/>
    </row>
    <row r="12" spans="1:21" s="14" customFormat="1">
      <c r="A12" s="119"/>
      <c r="B12" s="47"/>
      <c r="C12" s="198" t="s">
        <v>8</v>
      </c>
      <c r="D12" s="47"/>
      <c r="E12" s="153">
        <v>1611083</v>
      </c>
      <c r="F12" s="199">
        <v>1508857.5179999999</v>
      </c>
      <c r="G12" s="153">
        <v>86998.482000000018</v>
      </c>
      <c r="H12" s="199">
        <v>15227</v>
      </c>
      <c r="I12" s="153">
        <v>14895</v>
      </c>
      <c r="J12" s="200">
        <v>332</v>
      </c>
      <c r="K12" s="201">
        <v>2602.4</v>
      </c>
      <c r="L12" s="202">
        <v>111.2</v>
      </c>
      <c r="M12" s="50"/>
      <c r="N12" s="203"/>
      <c r="O12" s="203"/>
      <c r="P12" s="50"/>
      <c r="Q12" s="50"/>
      <c r="R12" s="50"/>
      <c r="S12" s="50"/>
    </row>
    <row r="13" spans="1:21">
      <c r="A13" s="204" t="s">
        <v>37</v>
      </c>
      <c r="B13" s="109"/>
      <c r="C13" s="109"/>
      <c r="D13" s="109"/>
      <c r="E13" s="56"/>
      <c r="F13" s="77"/>
      <c r="G13" s="109"/>
      <c r="H13" s="77"/>
      <c r="I13" s="109"/>
      <c r="J13" s="109"/>
      <c r="K13" s="195"/>
      <c r="L13" s="196"/>
      <c r="M13" s="47"/>
      <c r="N13" s="47"/>
      <c r="O13" s="47"/>
      <c r="P13" s="47"/>
      <c r="Q13" s="47"/>
      <c r="R13" s="47"/>
      <c r="S13" s="47"/>
    </row>
    <row r="14" spans="1:21">
      <c r="A14" s="192"/>
      <c r="B14" s="47"/>
      <c r="C14" s="47"/>
      <c r="D14" s="47"/>
      <c r="E14" s="48"/>
      <c r="F14" s="52"/>
      <c r="G14" s="50"/>
      <c r="H14" s="52"/>
      <c r="I14" s="50"/>
      <c r="J14" s="50"/>
      <c r="K14" s="197"/>
      <c r="L14" s="51"/>
      <c r="M14" s="47"/>
      <c r="N14" s="47"/>
      <c r="O14" s="47"/>
      <c r="P14" s="47"/>
      <c r="Q14" s="47"/>
      <c r="R14" s="47"/>
      <c r="S14" s="47"/>
    </row>
    <row r="15" spans="1:21">
      <c r="A15" s="192" t="s">
        <v>42</v>
      </c>
      <c r="B15" s="47"/>
      <c r="C15" s="47"/>
      <c r="D15" s="47"/>
      <c r="E15" s="48"/>
      <c r="F15" s="52"/>
      <c r="G15" s="50"/>
      <c r="H15" s="52"/>
      <c r="I15" s="50"/>
      <c r="J15" s="50"/>
      <c r="K15" s="197"/>
      <c r="L15" s="51"/>
      <c r="M15" s="47"/>
      <c r="N15" s="47"/>
      <c r="O15" s="47"/>
      <c r="P15" s="47"/>
      <c r="Q15" s="47"/>
      <c r="R15" s="47"/>
      <c r="S15" s="47"/>
    </row>
    <row r="16" spans="1:21">
      <c r="A16" s="119"/>
      <c r="B16" s="47" t="s">
        <v>68</v>
      </c>
      <c r="C16" s="198"/>
      <c r="D16" s="198"/>
      <c r="E16" s="48"/>
      <c r="F16" s="52"/>
      <c r="G16" s="50"/>
      <c r="H16" s="52"/>
      <c r="I16" s="50"/>
      <c r="J16" s="50"/>
      <c r="K16" s="197"/>
      <c r="L16" s="51"/>
      <c r="M16" s="47"/>
      <c r="N16" s="47"/>
      <c r="O16" s="47"/>
      <c r="P16" s="47"/>
      <c r="Q16" s="47"/>
      <c r="R16" s="47"/>
      <c r="S16" s="47"/>
    </row>
    <row r="17" spans="1:19">
      <c r="A17" s="119"/>
      <c r="B17" s="198"/>
      <c r="C17" s="198" t="s">
        <v>9</v>
      </c>
      <c r="D17" s="198"/>
      <c r="E17" s="110"/>
      <c r="F17" s="205">
        <v>0</v>
      </c>
      <c r="G17" s="203">
        <v>1.4</v>
      </c>
      <c r="H17" s="205">
        <v>0.7</v>
      </c>
      <c r="I17" s="203">
        <v>1</v>
      </c>
      <c r="J17" s="203">
        <v>1</v>
      </c>
      <c r="K17" s="206"/>
      <c r="L17" s="207"/>
      <c r="M17" s="198"/>
      <c r="N17" s="198"/>
      <c r="O17" s="198"/>
      <c r="P17" s="47"/>
      <c r="Q17" s="47"/>
      <c r="R17" s="47"/>
      <c r="S17" s="47"/>
    </row>
    <row r="18" spans="1:19">
      <c r="A18" s="119"/>
      <c r="B18" s="198"/>
      <c r="C18" s="198" t="s">
        <v>10</v>
      </c>
      <c r="D18" s="198"/>
      <c r="E18" s="228"/>
      <c r="F18" s="208">
        <v>146.04910597855232</v>
      </c>
      <c r="G18" s="210">
        <v>146.04910597855232</v>
      </c>
      <c r="H18" s="208">
        <v>146.04910597855232</v>
      </c>
      <c r="I18" s="210">
        <v>146.04910597855232</v>
      </c>
      <c r="J18" s="210"/>
      <c r="K18" s="209"/>
      <c r="L18" s="207"/>
      <c r="M18" s="198"/>
      <c r="N18" s="198"/>
      <c r="S18" s="47"/>
    </row>
    <row r="19" spans="1:19">
      <c r="A19" s="119"/>
      <c r="B19" s="47" t="s">
        <v>28</v>
      </c>
      <c r="C19" s="198"/>
      <c r="D19" s="198"/>
      <c r="E19" s="52"/>
      <c r="F19" s="205"/>
      <c r="G19" s="203"/>
      <c r="H19" s="205"/>
      <c r="I19" s="203"/>
      <c r="J19" s="203"/>
      <c r="K19" s="206"/>
      <c r="L19" s="207"/>
      <c r="M19" s="198"/>
      <c r="N19" s="198"/>
      <c r="O19" s="198"/>
      <c r="P19" s="232"/>
      <c r="Q19" s="232"/>
      <c r="R19" s="232"/>
      <c r="S19" s="47"/>
    </row>
    <row r="20" spans="1:19">
      <c r="A20" s="119"/>
      <c r="B20" s="198"/>
      <c r="C20" s="198" t="s">
        <v>9</v>
      </c>
      <c r="D20" s="198"/>
      <c r="E20" s="228"/>
      <c r="F20" s="205">
        <v>0</v>
      </c>
      <c r="G20" s="203">
        <v>0.1</v>
      </c>
      <c r="H20" s="205">
        <v>0.3</v>
      </c>
      <c r="I20" s="203">
        <v>0</v>
      </c>
      <c r="J20" s="203"/>
      <c r="K20" s="206"/>
      <c r="L20" s="207"/>
      <c r="M20" s="198"/>
      <c r="N20" s="198"/>
      <c r="O20" s="233"/>
      <c r="P20" s="234"/>
      <c r="Q20" s="234"/>
      <c r="R20" s="234"/>
      <c r="S20" s="47"/>
    </row>
    <row r="21" spans="1:19">
      <c r="A21" s="119"/>
      <c r="B21" s="198"/>
      <c r="C21" s="198" t="s">
        <v>11</v>
      </c>
      <c r="D21" s="198"/>
      <c r="E21" s="228"/>
      <c r="F21" s="208">
        <v>700.51261528447583</v>
      </c>
      <c r="G21" s="210">
        <v>700.51261528447583</v>
      </c>
      <c r="H21" s="208">
        <v>700.51261528447583</v>
      </c>
      <c r="I21" s="210">
        <v>700.51261528447583</v>
      </c>
      <c r="J21" s="210"/>
      <c r="K21" s="209"/>
      <c r="L21" s="207"/>
      <c r="M21" s="198"/>
      <c r="N21" s="198"/>
      <c r="O21" s="198"/>
      <c r="P21" s="47"/>
      <c r="Q21" s="47"/>
      <c r="R21" s="47"/>
      <c r="S21" s="47"/>
    </row>
    <row r="22" spans="1:19">
      <c r="A22" s="119"/>
      <c r="B22" s="47" t="s">
        <v>3</v>
      </c>
      <c r="C22" s="198"/>
      <c r="D22" s="198"/>
      <c r="E22" s="52"/>
      <c r="F22" s="205"/>
      <c r="G22" s="203"/>
      <c r="H22" s="205"/>
      <c r="I22" s="203"/>
      <c r="J22" s="203"/>
      <c r="K22" s="206"/>
      <c r="L22" s="207"/>
      <c r="M22" s="198"/>
      <c r="N22" s="198"/>
      <c r="O22" s="198"/>
      <c r="P22" s="47"/>
      <c r="Q22" s="47"/>
      <c r="R22" s="47"/>
      <c r="S22" s="47"/>
    </row>
    <row r="23" spans="1:19">
      <c r="A23" s="119"/>
      <c r="B23" s="198"/>
      <c r="C23" s="198" t="s">
        <v>9</v>
      </c>
      <c r="D23" s="198"/>
      <c r="E23" s="228"/>
      <c r="F23" s="205">
        <v>0</v>
      </c>
      <c r="G23" s="203">
        <v>0.3</v>
      </c>
      <c r="H23" s="205">
        <v>0.2</v>
      </c>
      <c r="I23" s="203">
        <v>0</v>
      </c>
      <c r="J23" s="203"/>
      <c r="K23" s="206"/>
      <c r="L23" s="207"/>
      <c r="M23" s="198"/>
      <c r="N23" s="198"/>
      <c r="O23" s="233"/>
      <c r="P23" s="234"/>
      <c r="Q23" s="234"/>
      <c r="R23" s="234"/>
      <c r="S23" s="47"/>
    </row>
    <row r="24" spans="1:19">
      <c r="A24" s="119"/>
      <c r="B24" s="198"/>
      <c r="C24" s="198" t="s">
        <v>11</v>
      </c>
      <c r="D24" s="198"/>
      <c r="E24" s="228"/>
      <c r="F24" s="208">
        <v>805.53178002371362</v>
      </c>
      <c r="G24" s="210">
        <v>805.53178002371362</v>
      </c>
      <c r="H24" s="208">
        <v>805.53178002371362</v>
      </c>
      <c r="I24" s="210">
        <v>805.53178002371362</v>
      </c>
      <c r="J24" s="210"/>
      <c r="K24" s="206"/>
      <c r="L24" s="207"/>
      <c r="M24" s="198"/>
      <c r="N24" s="198"/>
      <c r="O24" s="198"/>
      <c r="P24" s="47"/>
      <c r="Q24" s="47"/>
      <c r="R24" s="47"/>
      <c r="S24" s="47"/>
    </row>
    <row r="25" spans="1:19">
      <c r="A25" s="119"/>
      <c r="B25" s="198" t="s">
        <v>4</v>
      </c>
      <c r="C25" s="198"/>
      <c r="D25" s="198"/>
      <c r="E25" s="52"/>
      <c r="F25" s="205"/>
      <c r="G25" s="203"/>
      <c r="H25" s="205"/>
      <c r="I25" s="203"/>
      <c r="J25" s="203"/>
      <c r="K25" s="206"/>
      <c r="L25" s="207"/>
      <c r="M25" s="198"/>
      <c r="N25" s="198"/>
      <c r="O25" s="198"/>
      <c r="P25" s="47"/>
      <c r="Q25" s="47"/>
      <c r="R25" s="47"/>
      <c r="S25" s="47"/>
    </row>
    <row r="26" spans="1:19">
      <c r="A26" s="119"/>
      <c r="B26" s="198"/>
      <c r="C26" s="198" t="s">
        <v>12</v>
      </c>
      <c r="D26" s="198"/>
      <c r="E26" s="228"/>
      <c r="F26" s="205">
        <v>0</v>
      </c>
      <c r="G26" s="203">
        <v>0</v>
      </c>
      <c r="H26" s="205">
        <v>1</v>
      </c>
      <c r="I26" s="203">
        <v>0</v>
      </c>
      <c r="J26" s="203"/>
      <c r="K26" s="206"/>
      <c r="L26" s="207"/>
      <c r="M26" s="198"/>
      <c r="N26" s="198"/>
      <c r="O26" s="233"/>
      <c r="P26" s="234"/>
      <c r="Q26" s="234"/>
      <c r="R26" s="234"/>
      <c r="S26" s="47"/>
    </row>
    <row r="27" spans="1:19">
      <c r="A27" s="119"/>
      <c r="B27" s="198"/>
      <c r="C27" s="198" t="s">
        <v>13</v>
      </c>
      <c r="D27" s="198"/>
      <c r="E27" s="228"/>
      <c r="F27" s="208">
        <v>17415.991072622579</v>
      </c>
      <c r="G27" s="210">
        <v>17415.991072622579</v>
      </c>
      <c r="H27" s="208">
        <v>17415.991072622579</v>
      </c>
      <c r="I27" s="210">
        <v>17415.991072622579</v>
      </c>
      <c r="J27" s="210"/>
      <c r="K27" s="206"/>
      <c r="L27" s="207"/>
      <c r="M27" s="198"/>
      <c r="N27" s="198"/>
      <c r="O27" s="198"/>
      <c r="P27" s="47"/>
      <c r="Q27" s="47"/>
      <c r="R27" s="47"/>
      <c r="S27" s="47"/>
    </row>
    <row r="28" spans="1:19">
      <c r="A28" s="119"/>
      <c r="B28" s="47"/>
      <c r="C28" s="47"/>
      <c r="D28" s="47"/>
      <c r="E28" s="110"/>
      <c r="F28" s="205"/>
      <c r="G28" s="203"/>
      <c r="H28" s="205"/>
      <c r="I28" s="203"/>
      <c r="J28" s="203"/>
      <c r="K28" s="206"/>
      <c r="L28" s="207"/>
      <c r="M28" s="198"/>
      <c r="N28" s="198"/>
      <c r="O28" s="198"/>
      <c r="P28" s="47"/>
      <c r="Q28" s="47"/>
      <c r="R28" s="47"/>
      <c r="S28" s="47"/>
    </row>
    <row r="29" spans="1:19">
      <c r="A29" s="211"/>
      <c r="B29" s="212" t="s">
        <v>30</v>
      </c>
      <c r="C29" s="53"/>
      <c r="D29" s="53"/>
      <c r="E29" s="67"/>
      <c r="F29" s="213">
        <f>(F26*F27)+(F23*F24)+(F20*F21)+F17*F18</f>
        <v>0</v>
      </c>
      <c r="G29" s="214">
        <f>(G26*G27)+(G23*G24)+(G20*G21)+G17*G18</f>
        <v>516.17954390553496</v>
      </c>
      <c r="H29" s="213">
        <f>(H26*H27)+(H23*H24)+(H20*H21)+H17*H18</f>
        <v>17889.485587397652</v>
      </c>
      <c r="I29" s="214">
        <f>(I26*I27)+(I23*I24)+(I20*I21)+I17*I18</f>
        <v>146.04910597855232</v>
      </c>
      <c r="J29" s="215"/>
      <c r="K29" s="216"/>
      <c r="L29" s="217"/>
      <c r="M29" s="198"/>
      <c r="N29" s="198"/>
      <c r="O29" s="233"/>
      <c r="P29" s="234"/>
      <c r="Q29" s="234"/>
      <c r="R29" s="234"/>
      <c r="S29" s="47"/>
    </row>
    <row r="30" spans="1:19">
      <c r="A30" s="119"/>
      <c r="B30" s="47"/>
      <c r="C30" s="47"/>
      <c r="D30" s="50"/>
      <c r="E30" s="48"/>
      <c r="F30" s="205"/>
      <c r="G30" s="203"/>
      <c r="H30" s="205"/>
      <c r="I30" s="203"/>
      <c r="J30" s="203"/>
      <c r="K30" s="206"/>
      <c r="L30" s="207"/>
      <c r="M30" s="198"/>
      <c r="N30" s="198"/>
      <c r="O30" s="198"/>
      <c r="P30" s="47"/>
      <c r="Q30" s="47"/>
      <c r="R30" s="47"/>
      <c r="S30" s="47"/>
    </row>
    <row r="31" spans="1:19">
      <c r="A31" s="192" t="s">
        <v>49</v>
      </c>
      <c r="B31" s="47"/>
      <c r="C31" s="47"/>
      <c r="D31" s="50"/>
      <c r="E31" s="48"/>
      <c r="F31" s="205"/>
      <c r="G31" s="203"/>
      <c r="H31" s="205"/>
      <c r="I31" s="203"/>
      <c r="J31" s="203"/>
      <c r="K31" s="206"/>
      <c r="L31" s="207"/>
      <c r="M31" s="198"/>
      <c r="N31" s="198"/>
      <c r="O31" s="198"/>
      <c r="P31" s="47"/>
      <c r="Q31" s="47"/>
      <c r="R31" s="47"/>
      <c r="S31" s="47"/>
    </row>
    <row r="32" spans="1:19">
      <c r="A32" s="119"/>
      <c r="B32" s="47"/>
      <c r="C32" s="198" t="s">
        <v>14</v>
      </c>
      <c r="D32" s="50"/>
      <c r="E32" s="48"/>
      <c r="F32" s="205">
        <v>0.44459599999999999</v>
      </c>
      <c r="G32" s="203">
        <v>0.458895</v>
      </c>
      <c r="H32" s="205">
        <v>0.43029200000000001</v>
      </c>
      <c r="I32" s="203">
        <v>0.43029200000000001</v>
      </c>
      <c r="J32" s="203"/>
      <c r="K32" s="206"/>
      <c r="L32" s="207"/>
      <c r="M32" s="198"/>
      <c r="N32" s="198"/>
      <c r="O32" s="198"/>
      <c r="P32" s="47"/>
      <c r="Q32" s="47"/>
      <c r="R32" s="47"/>
      <c r="S32" s="47"/>
    </row>
    <row r="33" spans="1:19">
      <c r="A33" s="119"/>
      <c r="B33" s="47"/>
      <c r="C33" s="198" t="s">
        <v>15</v>
      </c>
      <c r="D33" s="50"/>
      <c r="E33" s="48"/>
      <c r="F33" s="205">
        <v>0.5</v>
      </c>
      <c r="G33" s="203">
        <v>1.5</v>
      </c>
      <c r="H33" s="205">
        <v>4.5</v>
      </c>
      <c r="I33" s="203">
        <v>2.25</v>
      </c>
      <c r="J33" s="203"/>
      <c r="K33" s="206"/>
      <c r="L33" s="207"/>
      <c r="M33" s="198"/>
      <c r="N33" s="233"/>
      <c r="O33" s="233"/>
      <c r="P33" s="234"/>
      <c r="Q33" s="234"/>
      <c r="R33" s="47"/>
      <c r="S33" s="47"/>
    </row>
    <row r="34" spans="1:19">
      <c r="A34" s="119"/>
      <c r="B34" s="47"/>
      <c r="C34" s="198" t="s">
        <v>16</v>
      </c>
      <c r="D34" s="50"/>
      <c r="E34" s="48"/>
      <c r="F34" s="208">
        <v>274.09806790707904</v>
      </c>
      <c r="G34" s="210">
        <v>276.04102970025463</v>
      </c>
      <c r="H34" s="208">
        <v>283.20423823894816</v>
      </c>
      <c r="I34" s="210">
        <v>283.20423823894816</v>
      </c>
      <c r="J34" s="203"/>
      <c r="K34" s="206"/>
      <c r="L34" s="207"/>
      <c r="M34" s="198"/>
      <c r="N34" s="198"/>
      <c r="O34" s="198"/>
      <c r="P34" s="47"/>
      <c r="Q34" s="47"/>
      <c r="R34" s="47"/>
      <c r="S34" s="47"/>
    </row>
    <row r="35" spans="1:19">
      <c r="A35" s="119"/>
      <c r="B35" s="47"/>
      <c r="C35" s="47"/>
      <c r="D35" s="50"/>
      <c r="E35" s="48"/>
      <c r="F35" s="205"/>
      <c r="G35" s="203"/>
      <c r="H35" s="205"/>
      <c r="I35" s="203"/>
      <c r="J35" s="203"/>
      <c r="K35" s="206"/>
      <c r="L35" s="207"/>
      <c r="M35" s="198"/>
      <c r="N35" s="198"/>
      <c r="O35" s="198"/>
      <c r="P35" s="47"/>
      <c r="Q35" s="47"/>
      <c r="R35" s="47"/>
      <c r="S35" s="47"/>
    </row>
    <row r="36" spans="1:19">
      <c r="A36" s="211"/>
      <c r="B36" s="212" t="s">
        <v>23</v>
      </c>
      <c r="C36" s="53"/>
      <c r="D36" s="53"/>
      <c r="E36" s="67"/>
      <c r="F36" s="213">
        <f>F32*F33*F34</f>
        <v>60.931452299607855</v>
      </c>
      <c r="G36" s="214">
        <f>G32*G33*G34</f>
        <v>190.01077248644751</v>
      </c>
      <c r="H36" s="213">
        <f>H32*H33*H34</f>
        <v>548.37233136141072</v>
      </c>
      <c r="I36" s="214">
        <f>I32*I33*I34</f>
        <v>274.18616568070536</v>
      </c>
      <c r="J36" s="215"/>
      <c r="K36" s="216"/>
      <c r="L36" s="217"/>
      <c r="M36" s="198"/>
      <c r="N36" s="198"/>
      <c r="O36" s="198"/>
      <c r="P36" s="47"/>
      <c r="Q36" s="47"/>
      <c r="R36" s="47"/>
      <c r="S36" s="47"/>
    </row>
    <row r="37" spans="1:19">
      <c r="A37" s="119"/>
      <c r="B37" s="47"/>
      <c r="C37" s="47"/>
      <c r="D37" s="47"/>
      <c r="E37" s="110"/>
      <c r="F37" s="205"/>
      <c r="G37" s="203"/>
      <c r="H37" s="205"/>
      <c r="I37" s="203"/>
      <c r="J37" s="203"/>
      <c r="K37" s="206"/>
      <c r="L37" s="207"/>
      <c r="M37" s="198"/>
      <c r="N37" s="198"/>
      <c r="O37" s="198"/>
      <c r="P37" s="47"/>
      <c r="Q37" s="47"/>
      <c r="R37" s="47"/>
      <c r="S37" s="47"/>
    </row>
    <row r="38" spans="1:19">
      <c r="A38" s="192" t="s">
        <v>5</v>
      </c>
      <c r="B38" s="47"/>
      <c r="C38" s="47"/>
      <c r="D38" s="47"/>
      <c r="E38" s="48"/>
      <c r="F38" s="205"/>
      <c r="G38" s="203"/>
      <c r="H38" s="205"/>
      <c r="I38" s="203"/>
      <c r="J38" s="203"/>
      <c r="K38" s="206"/>
      <c r="L38" s="207"/>
      <c r="M38" s="198"/>
      <c r="N38" s="198"/>
      <c r="O38" s="198"/>
      <c r="P38" s="47"/>
      <c r="Q38" s="47"/>
      <c r="R38" s="47"/>
      <c r="S38" s="47"/>
    </row>
    <row r="39" spans="1:19">
      <c r="A39" s="119"/>
      <c r="B39" s="47"/>
      <c r="C39" s="198" t="s">
        <v>17</v>
      </c>
      <c r="D39" s="198"/>
      <c r="E39" s="110"/>
      <c r="F39" s="205"/>
      <c r="G39" s="203"/>
      <c r="H39" s="205"/>
      <c r="I39" s="203"/>
      <c r="J39" s="218">
        <v>1764112.0887260665</v>
      </c>
      <c r="K39" s="209"/>
      <c r="L39" s="230">
        <v>1764112.0887260665</v>
      </c>
      <c r="M39" s="198"/>
      <c r="N39" s="198"/>
      <c r="O39" s="198"/>
      <c r="P39" s="47"/>
      <c r="Q39" s="47"/>
      <c r="R39" s="47"/>
      <c r="S39" s="47"/>
    </row>
    <row r="40" spans="1:19">
      <c r="A40" s="119"/>
      <c r="B40" s="47"/>
      <c r="C40" s="198" t="s">
        <v>18</v>
      </c>
      <c r="D40" s="198"/>
      <c r="E40" s="110"/>
      <c r="F40" s="205"/>
      <c r="G40" s="203"/>
      <c r="H40" s="205"/>
      <c r="I40" s="203"/>
      <c r="J40" s="218">
        <v>9702616.4879933652</v>
      </c>
      <c r="K40" s="209"/>
      <c r="L40" s="230">
        <v>9702616.4879933652</v>
      </c>
      <c r="M40" s="198"/>
      <c r="N40" s="198"/>
      <c r="O40" s="198"/>
      <c r="P40" s="47"/>
      <c r="Q40" s="47"/>
      <c r="R40" s="47"/>
      <c r="S40" s="47"/>
    </row>
    <row r="41" spans="1:19">
      <c r="A41" s="211"/>
      <c r="B41" s="53"/>
      <c r="C41" s="215" t="s">
        <v>19</v>
      </c>
      <c r="D41" s="215"/>
      <c r="E41" s="219"/>
      <c r="F41" s="220"/>
      <c r="G41" s="221"/>
      <c r="H41" s="220"/>
      <c r="I41" s="222"/>
      <c r="J41" s="229">
        <v>17641120.887260664</v>
      </c>
      <c r="K41" s="223"/>
      <c r="L41" s="231">
        <v>17641120.887260664</v>
      </c>
      <c r="M41" s="47"/>
      <c r="N41" s="47"/>
      <c r="O41" s="47"/>
      <c r="P41" s="47"/>
      <c r="Q41" s="47"/>
      <c r="R41" s="47"/>
      <c r="S41" s="47"/>
    </row>
    <row r="42" spans="1:19">
      <c r="A42" s="119"/>
      <c r="B42" s="47"/>
      <c r="C42" s="47"/>
      <c r="D42" s="47"/>
      <c r="E42" s="48"/>
      <c r="F42" s="52"/>
      <c r="G42" s="50"/>
      <c r="H42" s="52"/>
      <c r="I42" s="50"/>
      <c r="J42" s="50"/>
      <c r="K42" s="197"/>
      <c r="L42" s="51"/>
      <c r="M42" s="47"/>
      <c r="N42" s="47"/>
      <c r="O42" s="47"/>
      <c r="P42" s="47"/>
      <c r="Q42" s="47"/>
      <c r="R42" s="47"/>
      <c r="S42" s="47"/>
    </row>
    <row r="43" spans="1:19">
      <c r="A43" s="192" t="s">
        <v>52</v>
      </c>
      <c r="B43" s="47"/>
      <c r="C43" s="47"/>
      <c r="D43" s="47"/>
      <c r="E43" s="111"/>
      <c r="F43" s="52"/>
      <c r="G43" s="50"/>
      <c r="H43" s="52"/>
      <c r="I43" s="50"/>
      <c r="J43" s="50"/>
      <c r="K43" s="197"/>
      <c r="L43" s="51"/>
      <c r="M43" s="47"/>
      <c r="N43" s="47"/>
      <c r="O43" s="47"/>
      <c r="P43" s="47"/>
      <c r="Q43" s="47"/>
      <c r="R43" s="47"/>
      <c r="S43" s="47"/>
    </row>
    <row r="44" spans="1:19" ht="15" thickBot="1">
      <c r="A44" s="224"/>
      <c r="B44" s="225" t="s">
        <v>25</v>
      </c>
      <c r="C44" s="224"/>
      <c r="D44" s="224"/>
      <c r="E44" s="88"/>
      <c r="F44" s="226"/>
      <c r="G44" s="224"/>
      <c r="H44" s="226"/>
      <c r="I44" s="224"/>
      <c r="J44" s="224"/>
      <c r="K44" s="237">
        <v>190665.32112559699</v>
      </c>
      <c r="L44" s="227"/>
    </row>
    <row r="45" spans="1:19" ht="15" thickTop="1"/>
    <row r="46" spans="1:19" ht="59.4" customHeight="1">
      <c r="A46" s="246" t="s">
        <v>64</v>
      </c>
      <c r="B46" s="246"/>
      <c r="C46" s="246"/>
      <c r="D46" s="246"/>
      <c r="E46" s="246"/>
      <c r="F46" s="246"/>
      <c r="G46" s="246"/>
      <c r="H46" s="246"/>
      <c r="I46" s="246"/>
      <c r="J46" s="246"/>
      <c r="K46" s="246"/>
      <c r="L46" s="246"/>
    </row>
    <row r="47" spans="1:19" ht="14.4" customHeight="1">
      <c r="A47" s="236"/>
      <c r="B47" s="236"/>
      <c r="C47" s="236"/>
      <c r="D47" s="236"/>
      <c r="E47" s="236"/>
      <c r="F47" s="236"/>
      <c r="G47" s="236"/>
      <c r="H47" s="236"/>
      <c r="I47" s="236"/>
      <c r="J47" s="236"/>
      <c r="K47" s="236"/>
      <c r="L47" s="236"/>
    </row>
    <row r="48" spans="1:19" ht="25.95" customHeight="1">
      <c r="A48" s="47" t="s">
        <v>60</v>
      </c>
      <c r="B48" s="47"/>
      <c r="C48" s="47"/>
      <c r="D48" s="47"/>
      <c r="E48" s="47"/>
      <c r="F48" s="47"/>
      <c r="G48" s="47"/>
      <c r="H48" s="47"/>
      <c r="I48" s="47"/>
      <c r="J48" s="47"/>
      <c r="K48" s="47"/>
      <c r="L48" s="47"/>
    </row>
    <row r="49" spans="1:12">
      <c r="A49" s="47"/>
      <c r="B49" s="47"/>
      <c r="C49" s="47"/>
      <c r="D49" s="47"/>
      <c r="E49" s="47"/>
      <c r="F49" s="47"/>
      <c r="G49" s="47"/>
      <c r="H49" s="47"/>
      <c r="I49" s="47"/>
      <c r="J49" s="47"/>
    </row>
    <row r="50" spans="1:12">
      <c r="A50" s="245" t="s">
        <v>36</v>
      </c>
      <c r="B50" s="245"/>
      <c r="C50" s="245"/>
      <c r="D50" s="245"/>
      <c r="E50" s="245"/>
      <c r="F50" s="245"/>
      <c r="G50" s="245"/>
      <c r="H50" s="245"/>
      <c r="I50" s="245"/>
      <c r="J50" s="245"/>
      <c r="K50" s="47"/>
      <c r="L50" s="47"/>
    </row>
    <row r="51" spans="1:12" ht="38.25" customHeight="1">
      <c r="A51" s="172"/>
      <c r="C51" s="240" t="s">
        <v>61</v>
      </c>
      <c r="D51" s="240"/>
      <c r="E51" s="240"/>
      <c r="F51" s="240"/>
      <c r="G51" s="240"/>
      <c r="H51" s="240"/>
      <c r="I51" s="240"/>
      <c r="J51" s="240"/>
      <c r="K51" s="240"/>
      <c r="L51" s="47"/>
    </row>
    <row r="52" spans="1:12">
      <c r="C52" s="173"/>
      <c r="E52" s="47"/>
      <c r="F52" s="47"/>
      <c r="G52" s="47"/>
      <c r="H52" s="47"/>
      <c r="I52" s="47"/>
      <c r="J52" s="47"/>
      <c r="K52" s="47"/>
      <c r="L52" s="47"/>
    </row>
    <row r="53" spans="1:12" ht="37.5" customHeight="1">
      <c r="C53" s="240" t="s">
        <v>35</v>
      </c>
      <c r="D53" s="240"/>
      <c r="E53" s="240"/>
      <c r="F53" s="240"/>
      <c r="G53" s="240"/>
      <c r="H53" s="240"/>
      <c r="I53" s="240"/>
      <c r="J53" s="240"/>
      <c r="K53" s="240"/>
      <c r="L53" s="47"/>
    </row>
  </sheetData>
  <mergeCells count="8">
    <mergeCell ref="C51:K51"/>
    <mergeCell ref="C53:K53"/>
    <mergeCell ref="E5:J5"/>
    <mergeCell ref="K5:L5"/>
    <mergeCell ref="F6:G6"/>
    <mergeCell ref="I6:J6"/>
    <mergeCell ref="A46:L46"/>
    <mergeCell ref="A50:J50"/>
  </mergeCells>
  <pageMargins left="0.7" right="0.7" top="0.75" bottom="0.75" header="0.3" footer="0.3"/>
  <pageSetup scale="64" fitToHeight="2"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 Me</vt:lpstr>
      <vt:lpstr>Campylobacter mean CoI 2018</vt:lpstr>
      <vt:lpstr>low 2018</vt:lpstr>
      <vt:lpstr>high 2018</vt:lpstr>
      <vt:lpstr>per case assumptions 2018</vt:lpstr>
      <vt:lpstr>'Campylobacter mean CoI 2018'!Print_Area</vt:lpstr>
      <vt:lpstr>'per case assumptions 2018'!Print_Area</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Campylobacter, all species</dc:title>
  <dc:subject>Agricultural Economics</dc:subject>
  <dc:creator>Sandra Hoffmann; Jae-Wan Ahn</dc:creator>
  <cp:keywords>Campylobacter, Campylobacter all species, foodborne illness, foodborne illnesses, cost estimates, disease outcomes, foodborne infections, outpatient expenditures, inpatient expenditures, medical care, medical costs, lost wages, USDA, U.S. Department of Agriculture, ERS, Economic Research Service</cp:keywords>
  <cp:lastModifiedBy>Martin, Anikka - REE-ERS, Kansas City, MO</cp:lastModifiedBy>
  <cp:lastPrinted>2014-10-03T18:22:11Z</cp:lastPrinted>
  <dcterms:created xsi:type="dcterms:W3CDTF">2014-04-15T12:34:33Z</dcterms:created>
  <dcterms:modified xsi:type="dcterms:W3CDTF">2021-01-27T21:19:56Z</dcterms:modified>
</cp:coreProperties>
</file>